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Faculty Salaries\"/>
    </mc:Choice>
  </mc:AlternateContent>
  <xr:revisionPtr revIDLastSave="0" documentId="13_ncr:1_{A9DD10B5-2411-46E9-997D-6FC6D13CC8D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" sheetId="8" r:id="rId1"/>
    <sheet name="YoY" sheetId="6" r:id="rId2"/>
    <sheet name="Detail" sheetId="7" r:id="rId3"/>
  </sheets>
  <definedNames>
    <definedName name="_xlnm._FilterDatabase" localSheetId="2" hidden="1">Detail!$A$2:$R$2</definedName>
    <definedName name="_xlnm.Print_Area" localSheetId="2">Detail!$B$1:$H$17</definedName>
    <definedName name="_xlnm.Print_Area" localSheetId="1">YoY!$A$1:$E$14</definedName>
    <definedName name="_xlnm.Print_Titles" localSheetId="2">Detail!$2:$2</definedName>
    <definedName name="_xlnm.Print_Titles" localSheetId="1">YoY!$2:$2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7" l="1"/>
  <c r="C10" i="7"/>
  <c r="C11" i="7"/>
  <c r="C12" i="7"/>
  <c r="C13" i="7"/>
  <c r="C8" i="7"/>
  <c r="D4" i="6"/>
  <c r="C4" i="6"/>
  <c r="C3" i="6"/>
  <c r="P6" i="7"/>
  <c r="O6" i="7"/>
  <c r="N6" i="7"/>
  <c r="L6" i="7"/>
  <c r="B9" i="8" s="1"/>
  <c r="K6" i="7"/>
  <c r="J1" i="7"/>
  <c r="B1" i="7"/>
  <c r="C5" i="6"/>
  <c r="D5" i="6"/>
  <c r="C8" i="6"/>
  <c r="D8" i="6"/>
  <c r="C9" i="6"/>
  <c r="D9" i="6"/>
  <c r="C10" i="6"/>
  <c r="D10" i="6"/>
  <c r="C11" i="6"/>
  <c r="D11" i="6"/>
  <c r="C12" i="6"/>
  <c r="D12" i="6"/>
  <c r="E12" i="6" s="1"/>
  <c r="C13" i="6"/>
  <c r="D13" i="6"/>
  <c r="D3" i="6"/>
  <c r="E11" i="6" l="1"/>
  <c r="E8" i="6"/>
  <c r="E4" i="6"/>
  <c r="E3" i="6"/>
  <c r="E9" i="6"/>
  <c r="M6" i="7"/>
  <c r="E5" i="6"/>
  <c r="E10" i="6"/>
  <c r="E13" i="6"/>
  <c r="F14" i="7"/>
  <c r="B10" i="8" l="1"/>
  <c r="C6" i="6"/>
  <c r="P14" i="7"/>
  <c r="H14" i="7"/>
  <c r="H6" i="7"/>
  <c r="N14" i="7"/>
  <c r="O14" i="7"/>
  <c r="G14" i="7"/>
  <c r="F6" i="7"/>
  <c r="L14" i="7" l="1"/>
  <c r="K14" i="7"/>
  <c r="D14" i="7"/>
  <c r="C14" i="7"/>
  <c r="G6" i="7"/>
  <c r="D6" i="7"/>
  <c r="C6" i="7"/>
  <c r="A2" i="6"/>
  <c r="E6" i="7" l="1"/>
  <c r="B6" i="8"/>
  <c r="B12" i="8" s="1"/>
  <c r="E14" i="7"/>
  <c r="C6" i="8"/>
  <c r="M14" i="7"/>
  <c r="C9" i="8"/>
  <c r="C12" i="8" l="1"/>
  <c r="C14" i="6"/>
  <c r="C10" i="8"/>
  <c r="C7" i="8"/>
  <c r="C13" i="8" s="1"/>
  <c r="D14" i="6"/>
  <c r="D6" i="6"/>
  <c r="E6" i="6" s="1"/>
  <c r="B7" i="8"/>
  <c r="B13" i="8" s="1"/>
  <c r="E14" i="6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SalS08a" type="6" refreshedVersion="3" background="1" saveData="1">
    <textPr codePage="10006" sourceFile="\\CBNA42\UserDoc$\meaddd\My Documents\My SAS Files\FacSal\QWK03201\FSalS08a.txt" semicolon="1">
      <textFields count="14">
        <textField type="text"/>
        <textField type="text"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FSalS08b" type="6" refreshedVersion="3" background="1" saveData="1">
    <textPr codePage="10006" sourceFile="\\CBNA42\UserDoc$\meaddd\My Documents\My SAS Files\FacSal\QWK03201\FSalS08b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00000000-0015-0000-FFFF-FFFF02000000}" name="FSalS08c" type="6" refreshedVersion="3" background="1" saveData="1">
    <textPr codePage="10006" sourceFile="\\CBNA42\UserDoc$\meaddd\My Documents\My SAS Files\FacSal\QWK03201\FSalS08c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<sst xmlns="http://schemas.openxmlformats.org/spreadsheetml/2006/main" count="87" uniqueCount="45">
  <si>
    <t>Institution</t>
  </si>
  <si>
    <t xml:space="preserve">Lamar Institute Of Technology </t>
  </si>
  <si>
    <t xml:space="preserve">Lamar - Orange </t>
  </si>
  <si>
    <t xml:space="preserve">Lamar - Port Arthur </t>
  </si>
  <si>
    <t xml:space="preserve">TSTC - Harlingen </t>
  </si>
  <si>
    <t xml:space="preserve">TSTC - Marshall </t>
  </si>
  <si>
    <t xml:space="preserve">TSTC - Waco </t>
  </si>
  <si>
    <t xml:space="preserve">TSTC - West Texas </t>
  </si>
  <si>
    <t>036273</t>
  </si>
  <si>
    <t>023582</t>
  </si>
  <si>
    <t>023485</t>
  </si>
  <si>
    <t>033965</t>
  </si>
  <si>
    <t>009225</t>
  </si>
  <si>
    <t>003634</t>
  </si>
  <si>
    <t>009932</t>
  </si>
  <si>
    <t>TSTC - Fort Bend</t>
  </si>
  <si>
    <t>TSTC - North Texas</t>
  </si>
  <si>
    <t>Average Budgeted Faculty Salary by Sector</t>
  </si>
  <si>
    <t>State Colleges</t>
  </si>
  <si>
    <t>FTE Faculty</t>
  </si>
  <si>
    <t>Weighted Average Salary</t>
  </si>
  <si>
    <t>% Change</t>
  </si>
  <si>
    <t>CHG</t>
  </si>
  <si>
    <t>Lamar - Orange</t>
  </si>
  <si>
    <t>States Colleges Total</t>
  </si>
  <si>
    <t>Technical Colleges Total</t>
  </si>
  <si>
    <t>FICE
CODE</t>
  </si>
  <si>
    <t>INSTITUTION</t>
  </si>
  <si>
    <t>Number</t>
  </si>
  <si>
    <t>FTE Fac</t>
  </si>
  <si>
    <t>Average FTE Sal</t>
  </si>
  <si>
    <t>Median FTE Sal</t>
  </si>
  <si>
    <t>Max
FTE Sal</t>
  </si>
  <si>
    <t>Min
 FTE Sal</t>
  </si>
  <si>
    <t>Lamar - IOT</t>
  </si>
  <si>
    <t>State Colleges Total</t>
  </si>
  <si>
    <t>Texas State Technical Colleges &amp; Lamar State Colleges</t>
  </si>
  <si>
    <t>FY 2022</t>
  </si>
  <si>
    <t>FY 2023</t>
  </si>
  <si>
    <t>Last Updated Jan 2024</t>
  </si>
  <si>
    <t>Based on fall 2022 salaries as reported on the CBM008, adjusted as needed to a nine-month equivalent. Includes regular faculty reported with 100% of time in direct teaching or direct teaching ONLY.</t>
  </si>
  <si>
    <t>Source: THECB CBM008 - Jan 2024</t>
  </si>
  <si>
    <t>Change in Average Budgeted Faculty Member Salaries</t>
  </si>
  <si>
    <t>Technical Colleges*</t>
  </si>
  <si>
    <r>
      <rPr>
        <sz val="10"/>
        <rFont val="Overpass"/>
      </rPr>
      <t>*</t>
    </r>
    <r>
      <rPr>
        <sz val="10"/>
        <color theme="1"/>
        <rFont val="Overpass"/>
      </rPr>
      <t>The large increase in Technical Colleges FTE faculty was due to the inclusion of TSTC Connect campus faculty with TSTC Waco this year, where they had not been previously included.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</si>
</sst>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%;[Red]\(0.0%\)"/>
    <numFmt numFmtId="167" formatCode="_(&quot;$&quot;* #,##0_);_(&quot;$&quot;* \(#,##0\);_(&quot;$&quot;* &quot;-&quot;??_);_(@_)"/>
  </numFmts>
  <fonts count="15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name val="Tahoma"/>
      <family val="2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b/>
      <sz val="14"/>
      <color rgb="FF003E52"/>
      <name val="Besley"/>
    </font>
    <font>
      <b/>
      <sz val="11"/>
      <color rgb="FF007DA4"/>
      <name val="Overpass"/>
    </font>
    <font>
      <sz val="11"/>
      <color theme="0"/>
      <name val="Tahoma"/>
      <family val="2"/>
    </font>
    <font>
      <b/>
      <sz val="11"/>
      <color theme="0"/>
      <name val="Overpass"/>
    </font>
    <font>
      <sz val="11"/>
      <color theme="1"/>
      <name val="Overpass"/>
    </font>
    <font>
      <b/>
      <sz val="11"/>
      <color theme="1"/>
      <name val="Overpass"/>
    </font>
    <font>
      <sz val="11"/>
      <color theme="1"/>
      <name val="Arial"/>
      <family val="2"/>
    </font>
    <font>
      <sz val="11"/>
      <name val="Overpass"/>
    </font>
    <font>
      <sz val="10"/>
      <color theme="1"/>
      <name val="Overpass"/>
    </font>
    <font>
      <sz val="10"/>
      <name val="Overpass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3E52"/>
        <bgColor indexed="64"/>
      </patternFill>
    </fill>
    <fill>
      <patternFill patternType="solid">
        <fgColor rgb="FF87D1E6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9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4" fillId="0" borderId="0" xfId="0" applyFont="1"/>
    <xf numFmtId="0" fontId="3" fillId="0" borderId="0" xfId="0" applyFont="1"/>
    <xf numFmtId="9" fontId="3" fillId="0" borderId="0" xfId="2" applyFont="1" applyBorder="1"/>
    <xf numFmtId="0" fontId="3" fillId="3" borderId="3" xfId="0" applyFont="1" applyFill="1" applyBorder="1" applyAlignment="1">
      <alignment horizontal="center" wrapText="1"/>
    </xf>
    <xf numFmtId="9" fontId="3" fillId="0" borderId="0" xfId="2" applyFont="1" applyBorder="1" applyAlignment="1"/>
    <xf numFmtId="49" fontId="4" fillId="0" borderId="4" xfId="0" quotePrefix="1" applyNumberFormat="1" applyFont="1" applyBorder="1" applyAlignment="1">
      <alignment horizontal="center"/>
    </xf>
    <xf numFmtId="9" fontId="4" fillId="0" borderId="0" xfId="2" applyFont="1" applyBorder="1"/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9" xfId="0" quotePrefix="1" applyNumberFormat="1" applyFont="1" applyBorder="1" applyAlignment="1">
      <alignment horizontal="center"/>
    </xf>
    <xf numFmtId="0" fontId="4" fillId="0" borderId="4" xfId="0" applyFont="1" applyBorder="1"/>
    <xf numFmtId="0" fontId="7" fillId="4" borderId="1" xfId="0" applyFont="1" applyFill="1" applyBorder="1" applyAlignment="1">
      <alignment horizontal="center" wrapText="1"/>
    </xf>
    <xf numFmtId="0" fontId="8" fillId="4" borderId="2" xfId="0" applyFont="1" applyFill="1" applyBorder="1" applyAlignment="1">
      <alignment horizontal="center" wrapText="1"/>
    </xf>
    <xf numFmtId="0" fontId="8" fillId="4" borderId="13" xfId="0" applyFont="1" applyFill="1" applyBorder="1" applyAlignment="1">
      <alignment horizontal="center" wrapText="1"/>
    </xf>
    <xf numFmtId="0" fontId="9" fillId="0" borderId="0" xfId="0" applyFont="1"/>
    <xf numFmtId="0" fontId="6" fillId="0" borderId="0" xfId="0" applyFont="1"/>
    <xf numFmtId="165" fontId="9" fillId="0" borderId="8" xfId="0" applyNumberFormat="1" applyFont="1" applyBorder="1"/>
    <xf numFmtId="49" fontId="9" fillId="0" borderId="0" xfId="0" applyNumberFormat="1" applyFont="1" applyAlignment="1">
      <alignment horizontal="right"/>
    </xf>
    <xf numFmtId="0" fontId="9" fillId="0" borderId="7" xfId="0" applyFont="1" applyBorder="1"/>
    <xf numFmtId="49" fontId="9" fillId="0" borderId="0" xfId="0" applyNumberFormat="1" applyFont="1"/>
    <xf numFmtId="0" fontId="10" fillId="0" borderId="6" xfId="0" applyFont="1" applyBorder="1"/>
    <xf numFmtId="0" fontId="9" fillId="0" borderId="8" xfId="0" applyFont="1" applyBorder="1"/>
    <xf numFmtId="0" fontId="9" fillId="0" borderId="14" xfId="0" applyFont="1" applyBorder="1"/>
    <xf numFmtId="0" fontId="9" fillId="0" borderId="6" xfId="0" applyFont="1" applyBorder="1"/>
    <xf numFmtId="0" fontId="10" fillId="0" borderId="14" xfId="0" applyFont="1" applyBorder="1"/>
    <xf numFmtId="0" fontId="9" fillId="0" borderId="15" xfId="0" applyFont="1" applyBorder="1"/>
    <xf numFmtId="0" fontId="9" fillId="0" borderId="16" xfId="0" applyFont="1" applyBorder="1"/>
    <xf numFmtId="165" fontId="9" fillId="0" borderId="7" xfId="0" applyNumberFormat="1" applyFont="1" applyBorder="1"/>
    <xf numFmtId="0" fontId="6" fillId="0" borderId="0" xfId="0" applyFont="1" applyProtection="1">
      <protection locked="0"/>
    </xf>
    <xf numFmtId="0" fontId="2" fillId="0" borderId="0" xfId="0" applyFont="1" applyProtection="1">
      <protection locked="0"/>
    </xf>
    <xf numFmtId="49" fontId="9" fillId="0" borderId="0" xfId="0" applyNumberFormat="1" applyFont="1" applyAlignment="1" applyProtection="1">
      <alignment horizontal="right"/>
      <protection locked="0"/>
    </xf>
    <xf numFmtId="166" fontId="9" fillId="0" borderId="0" xfId="2" applyNumberFormat="1" applyFont="1" applyFill="1" applyBorder="1" applyProtection="1">
      <protection locked="0"/>
    </xf>
    <xf numFmtId="0" fontId="4" fillId="0" borderId="17" xfId="0" applyFont="1" applyBorder="1"/>
    <xf numFmtId="0" fontId="4" fillId="0" borderId="5" xfId="0" applyFont="1" applyBorder="1"/>
    <xf numFmtId="0" fontId="4" fillId="0" borderId="18" xfId="0" applyFont="1" applyBorder="1"/>
    <xf numFmtId="9" fontId="4" fillId="0" borderId="18" xfId="2" applyFont="1" applyBorder="1"/>
    <xf numFmtId="0" fontId="4" fillId="0" borderId="19" xfId="0" applyFont="1" applyBorder="1"/>
    <xf numFmtId="3" fontId="9" fillId="0" borderId="0" xfId="0" applyNumberFormat="1" applyFont="1" applyAlignment="1">
      <alignment horizontal="right"/>
    </xf>
    <xf numFmtId="0" fontId="9" fillId="5" borderId="14" xfId="0" applyFont="1" applyFill="1" applyBorder="1"/>
    <xf numFmtId="0" fontId="9" fillId="5" borderId="15" xfId="0" applyFont="1" applyFill="1" applyBorder="1"/>
    <xf numFmtId="0" fontId="9" fillId="5" borderId="16" xfId="0" applyFont="1" applyFill="1" applyBorder="1"/>
    <xf numFmtId="3" fontId="9" fillId="5" borderId="14" xfId="0" applyNumberFormat="1" applyFont="1" applyFill="1" applyBorder="1"/>
    <xf numFmtId="0" fontId="9" fillId="0" borderId="0" xfId="0" applyFont="1" applyAlignment="1">
      <alignment horizontal="center" wrapText="1"/>
    </xf>
    <xf numFmtId="49" fontId="9" fillId="0" borderId="9" xfId="0" applyNumberFormat="1" applyFont="1" applyBorder="1" applyAlignment="1">
      <alignment horizontal="center"/>
    </xf>
    <xf numFmtId="6" fontId="9" fillId="0" borderId="0" xfId="0" applyNumberFormat="1" applyFont="1"/>
    <xf numFmtId="49" fontId="9" fillId="0" borderId="4" xfId="0" applyNumberFormat="1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49" fontId="9" fillId="0" borderId="0" xfId="0" applyNumberFormat="1" applyFont="1" applyAlignment="1">
      <alignment horizontal="center"/>
    </xf>
    <xf numFmtId="49" fontId="9" fillId="0" borderId="20" xfId="0" quotePrefix="1" applyNumberFormat="1" applyFont="1" applyBorder="1" applyAlignment="1">
      <alignment horizontal="center"/>
    </xf>
    <xf numFmtId="49" fontId="9" fillId="0" borderId="4" xfId="0" quotePrefix="1" applyNumberFormat="1" applyFont="1" applyBorder="1" applyAlignment="1">
      <alignment horizontal="center"/>
    </xf>
    <xf numFmtId="3" fontId="9" fillId="0" borderId="0" xfId="0" applyNumberFormat="1" applyFont="1"/>
    <xf numFmtId="0" fontId="11" fillId="0" borderId="0" xfId="0" applyFont="1"/>
    <xf numFmtId="49" fontId="10" fillId="2" borderId="3" xfId="0" applyNumberFormat="1" applyFont="1" applyFill="1" applyBorder="1" applyAlignment="1">
      <alignment horizontal="center" wrapText="1"/>
    </xf>
    <xf numFmtId="164" fontId="9" fillId="0" borderId="0" xfId="0" applyNumberFormat="1" applyFont="1"/>
    <xf numFmtId="0" fontId="11" fillId="0" borderId="18" xfId="0" applyFont="1" applyBorder="1"/>
    <xf numFmtId="9" fontId="9" fillId="0" borderId="0" xfId="2" applyFont="1" applyBorder="1"/>
    <xf numFmtId="0" fontId="9" fillId="0" borderId="0" xfId="0" applyFont="1" applyAlignment="1">
      <alignment wrapText="1"/>
    </xf>
    <xf numFmtId="0" fontId="10" fillId="0" borderId="0" xfId="0" applyFont="1" applyAlignment="1">
      <alignment wrapText="1"/>
    </xf>
    <xf numFmtId="9" fontId="9" fillId="0" borderId="0" xfId="2" applyFont="1" applyFill="1" applyBorder="1"/>
    <xf numFmtId="0" fontId="10" fillId="5" borderId="14" xfId="0" applyFont="1" applyFill="1" applyBorder="1"/>
    <xf numFmtId="0" fontId="8" fillId="4" borderId="10" xfId="0" applyFont="1" applyFill="1" applyBorder="1" applyAlignment="1" applyProtection="1">
      <alignment horizontal="center"/>
      <protection locked="0"/>
    </xf>
    <xf numFmtId="0" fontId="8" fillId="4" borderId="12" xfId="0" applyFont="1" applyFill="1" applyBorder="1" applyAlignment="1" applyProtection="1">
      <alignment horizontal="center"/>
      <protection locked="0"/>
    </xf>
    <xf numFmtId="49" fontId="9" fillId="0" borderId="21" xfId="0" applyNumberFormat="1" applyFont="1" applyBorder="1" applyProtection="1">
      <protection locked="0"/>
    </xf>
    <xf numFmtId="166" fontId="9" fillId="0" borderId="21" xfId="0" applyNumberFormat="1" applyFont="1" applyBorder="1" applyProtection="1">
      <protection locked="0"/>
    </xf>
    <xf numFmtId="0" fontId="9" fillId="5" borderId="21" xfId="0" applyFont="1" applyFill="1" applyBorder="1"/>
    <xf numFmtId="3" fontId="9" fillId="5" borderId="21" xfId="0" applyNumberFormat="1" applyFont="1" applyFill="1" applyBorder="1"/>
    <xf numFmtId="165" fontId="9" fillId="5" borderId="21" xfId="0" applyNumberFormat="1" applyFont="1" applyFill="1" applyBorder="1"/>
    <xf numFmtId="165" fontId="9" fillId="0" borderId="21" xfId="0" applyNumberFormat="1" applyFont="1" applyBorder="1" applyProtection="1">
      <protection locked="0"/>
    </xf>
    <xf numFmtId="0" fontId="9" fillId="0" borderId="0" xfId="0" applyFont="1" applyProtection="1">
      <protection locked="0"/>
    </xf>
    <xf numFmtId="49" fontId="8" fillId="4" borderId="10" xfId="0" applyNumberFormat="1" applyFont="1" applyFill="1" applyBorder="1" applyAlignment="1">
      <alignment horizontal="center" wrapText="1"/>
    </xf>
    <xf numFmtId="0" fontId="8" fillId="4" borderId="11" xfId="0" applyFont="1" applyFill="1" applyBorder="1" applyAlignment="1">
      <alignment horizontal="center" wrapText="1"/>
    </xf>
    <xf numFmtId="0" fontId="8" fillId="4" borderId="12" xfId="0" applyFont="1" applyFill="1" applyBorder="1" applyAlignment="1">
      <alignment horizontal="center" wrapText="1"/>
    </xf>
    <xf numFmtId="49" fontId="9" fillId="0" borderId="21" xfId="0" applyNumberFormat="1" applyFont="1" applyBorder="1"/>
    <xf numFmtId="0" fontId="9" fillId="0" borderId="21" xfId="0" applyFont="1" applyBorder="1" applyAlignment="1">
      <alignment horizontal="right"/>
    </xf>
    <xf numFmtId="3" fontId="9" fillId="0" borderId="21" xfId="0" applyNumberFormat="1" applyFont="1" applyBorder="1" applyAlignment="1">
      <alignment horizontal="right"/>
    </xf>
    <xf numFmtId="164" fontId="9" fillId="0" borderId="21" xfId="1" applyNumberFormat="1" applyFont="1" applyFill="1" applyBorder="1" applyAlignment="1">
      <alignment horizontal="right"/>
    </xf>
    <xf numFmtId="0" fontId="9" fillId="5" borderId="21" xfId="0" applyFont="1" applyFill="1" applyBorder="1" applyAlignment="1">
      <alignment horizontal="right"/>
    </xf>
    <xf numFmtId="3" fontId="9" fillId="5" borderId="21" xfId="0" applyNumberFormat="1" applyFont="1" applyFill="1" applyBorder="1" applyAlignment="1">
      <alignment horizontal="right"/>
    </xf>
    <xf numFmtId="0" fontId="9" fillId="0" borderId="0" xfId="0" applyFont="1" applyAlignment="1">
      <alignment horizontal="right"/>
    </xf>
    <xf numFmtId="1" fontId="9" fillId="0" borderId="21" xfId="1" applyNumberFormat="1" applyFont="1" applyFill="1" applyBorder="1" applyAlignment="1">
      <alignment horizontal="right"/>
    </xf>
    <xf numFmtId="0" fontId="9" fillId="0" borderId="21" xfId="0" applyFont="1" applyBorder="1"/>
    <xf numFmtId="0" fontId="3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8" fillId="4" borderId="11" xfId="0" quotePrefix="1" applyFont="1" applyFill="1" applyBorder="1" applyAlignment="1" applyProtection="1">
      <alignment horizontal="center" wrapText="1"/>
      <protection locked="0"/>
    </xf>
    <xf numFmtId="0" fontId="4" fillId="0" borderId="18" xfId="0" applyFont="1" applyBorder="1" applyAlignment="1">
      <alignment wrapText="1"/>
    </xf>
    <xf numFmtId="167" fontId="9" fillId="0" borderId="21" xfId="3" applyNumberFormat="1" applyFont="1" applyFill="1" applyBorder="1" applyAlignment="1" applyProtection="1">
      <alignment wrapText="1"/>
      <protection locked="0"/>
    </xf>
    <xf numFmtId="167" fontId="9" fillId="5" borderId="21" xfId="3" applyNumberFormat="1" applyFont="1" applyFill="1" applyBorder="1" applyAlignment="1">
      <alignment wrapText="1"/>
    </xf>
    <xf numFmtId="167" fontId="9" fillId="0" borderId="0" xfId="3" applyNumberFormat="1" applyFont="1" applyFill="1" applyBorder="1" applyAlignment="1" applyProtection="1">
      <alignment wrapText="1"/>
      <protection locked="0"/>
    </xf>
    <xf numFmtId="167" fontId="9" fillId="0" borderId="0" xfId="3" applyNumberFormat="1" applyFont="1" applyAlignment="1" applyProtection="1">
      <alignment wrapText="1"/>
      <protection locked="0"/>
    </xf>
    <xf numFmtId="167" fontId="9" fillId="0" borderId="21" xfId="1" applyNumberFormat="1" applyFont="1" applyFill="1" applyBorder="1" applyAlignment="1">
      <alignment horizontal="right"/>
    </xf>
    <xf numFmtId="167" fontId="9" fillId="5" borderId="21" xfId="0" applyNumberFormat="1" applyFont="1" applyFill="1" applyBorder="1" applyAlignment="1">
      <alignment horizontal="right"/>
    </xf>
    <xf numFmtId="167" fontId="9" fillId="0" borderId="0" xfId="0" applyNumberFormat="1" applyFont="1" applyAlignment="1">
      <alignment horizontal="right"/>
    </xf>
    <xf numFmtId="167" fontId="9" fillId="0" borderId="15" xfId="0" applyNumberFormat="1" applyFont="1" applyBorder="1"/>
    <xf numFmtId="167" fontId="9" fillId="0" borderId="16" xfId="0" applyNumberFormat="1" applyFont="1" applyBorder="1"/>
    <xf numFmtId="167" fontId="9" fillId="5" borderId="15" xfId="0" applyNumberFormat="1" applyFont="1" applyFill="1" applyBorder="1"/>
    <xf numFmtId="167" fontId="9" fillId="5" borderId="16" xfId="0" applyNumberFormat="1" applyFont="1" applyFill="1" applyBorder="1"/>
    <xf numFmtId="165" fontId="12" fillId="5" borderId="15" xfId="0" applyNumberFormat="1" applyFont="1" applyFill="1" applyBorder="1"/>
    <xf numFmtId="165" fontId="12" fillId="5" borderId="16" xfId="0" applyNumberFormat="1" applyFont="1" applyFill="1" applyBorder="1"/>
    <xf numFmtId="49" fontId="13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right"/>
    </xf>
    <xf numFmtId="0" fontId="13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wrapText="1"/>
    </xf>
    <xf numFmtId="0" fontId="9" fillId="0" borderId="0" xfId="0" applyFont="1"/>
    <xf numFmtId="0" fontId="4" fillId="0" borderId="0" xfId="0" applyFont="1" applyAlignment="1">
      <alignment wrapText="1"/>
    </xf>
    <xf numFmtId="0" fontId="11" fillId="0" borderId="0" xfId="0" applyFont="1"/>
    <xf numFmtId="0" fontId="9" fillId="0" borderId="0" xfId="0" applyFont="1" applyAlignment="1">
      <alignment horizontal="left" wrapText="1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8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colors>
    <mruColors>
      <color rgb="FF0ED3E2"/>
      <color rgb="FF87D1E6"/>
      <color rgb="FF003E52"/>
      <color rgb="FF00FFFF"/>
      <color rgb="FF007D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325B2-010B-45A6-8FBD-F7DCC9D09874}">
  <dimension ref="A1:G117"/>
  <sheetViews>
    <sheetView showGridLines="0" tabSelected="1" zoomScaleNormal="100" workbookViewId="0">
      <selection sqref="A1:C1"/>
    </sheetView>
  </sheetViews>
  <sheetFormatPr defaultColWidth="9.33203125" defaultRowHeight="13.8"/>
  <cols>
    <col min="1" max="1" width="24.44140625" style="3" customWidth="1"/>
    <col min="2" max="2" width="27.33203125" style="3" customWidth="1"/>
    <col min="3" max="4" width="23.5546875" style="3" customWidth="1"/>
    <col min="5" max="6" width="23.5546875" style="3" bestFit="1" customWidth="1"/>
    <col min="7" max="7" width="20.6640625" style="3" bestFit="1" customWidth="1"/>
    <col min="8" max="8" width="28.6640625" style="3" bestFit="1" customWidth="1"/>
    <col min="9" max="16384" width="9.33203125" style="3"/>
  </cols>
  <sheetData>
    <row r="1" spans="1:7" s="1" customFormat="1" ht="17.399999999999999">
      <c r="A1" s="109" t="s">
        <v>36</v>
      </c>
      <c r="B1" s="109"/>
      <c r="C1" s="109"/>
    </row>
    <row r="2" spans="1:7" s="1" customFormat="1" ht="14.4" customHeight="1">
      <c r="A2" s="110" t="s">
        <v>17</v>
      </c>
      <c r="B2" s="110"/>
      <c r="C2" s="110"/>
    </row>
    <row r="3" spans="1:7" s="1" customFormat="1" ht="14.4" customHeight="1" thickBot="1">
      <c r="A3" s="110" t="s">
        <v>38</v>
      </c>
      <c r="B3" s="110"/>
      <c r="C3" s="110"/>
    </row>
    <row r="4" spans="1:7" s="2" customFormat="1">
      <c r="A4" s="16"/>
      <c r="B4" s="17" t="s">
        <v>18</v>
      </c>
      <c r="C4" s="18" t="s">
        <v>43</v>
      </c>
    </row>
    <row r="5" spans="1:7" ht="13.95" customHeight="1" thickBot="1">
      <c r="A5" s="25" t="s">
        <v>38</v>
      </c>
      <c r="B5" s="23"/>
      <c r="C5" s="26"/>
    </row>
    <row r="6" spans="1:7" ht="13.95" customHeight="1" thickBot="1">
      <c r="A6" s="43" t="s">
        <v>19</v>
      </c>
      <c r="B6" s="44">
        <f>Detail!D6</f>
        <v>154</v>
      </c>
      <c r="C6" s="45">
        <f>Detail!D14</f>
        <v>380</v>
      </c>
    </row>
    <row r="7" spans="1:7" ht="19.5" customHeight="1" thickBot="1">
      <c r="A7" s="27" t="s">
        <v>20</v>
      </c>
      <c r="B7" s="97">
        <f>Detail!E6</f>
        <v>53575.142857142855</v>
      </c>
      <c r="C7" s="98">
        <f>Detail!E14</f>
        <v>65715.002631578944</v>
      </c>
    </row>
    <row r="8" spans="1:7" s="2" customFormat="1" ht="13.5" customHeight="1" thickBot="1">
      <c r="A8" s="64" t="s">
        <v>37</v>
      </c>
      <c r="B8" s="44"/>
      <c r="C8" s="45"/>
    </row>
    <row r="9" spans="1:7" ht="15" customHeight="1" thickBot="1">
      <c r="A9" s="28" t="s">
        <v>19</v>
      </c>
      <c r="B9" s="23">
        <f>Detail!L6</f>
        <v>141</v>
      </c>
      <c r="C9" s="26">
        <f>Detail!L14</f>
        <v>316</v>
      </c>
    </row>
    <row r="10" spans="1:7" ht="18.75" customHeight="1" thickBot="1">
      <c r="A10" s="46" t="s">
        <v>20</v>
      </c>
      <c r="B10" s="99">
        <f>Detail!M6</f>
        <v>51480.5390070922</v>
      </c>
      <c r="C10" s="100">
        <f>Detail!M14</f>
        <v>47703.351265822785</v>
      </c>
    </row>
    <row r="11" spans="1:7" ht="13.95" customHeight="1" thickBot="1">
      <c r="A11" s="29" t="s">
        <v>21</v>
      </c>
      <c r="B11" s="30"/>
      <c r="C11" s="31"/>
    </row>
    <row r="12" spans="1:7" ht="13.95" customHeight="1" thickBot="1">
      <c r="A12" s="43" t="s">
        <v>19</v>
      </c>
      <c r="B12" s="101">
        <f t="shared" ref="B12:C12" si="0">ROUND(((B6-B9)/(B9)),3)</f>
        <v>9.1999999999999998E-2</v>
      </c>
      <c r="C12" s="102">
        <f t="shared" si="0"/>
        <v>0.20300000000000001</v>
      </c>
    </row>
    <row r="13" spans="1:7" ht="18.75" customHeight="1" thickBot="1">
      <c r="A13" s="28" t="s">
        <v>20</v>
      </c>
      <c r="B13" s="32">
        <f t="shared" ref="B13:C13" si="1">ROUND(((B7-B10)/(B10)),3)</f>
        <v>4.1000000000000002E-2</v>
      </c>
      <c r="C13" s="21">
        <f t="shared" si="1"/>
        <v>0.378</v>
      </c>
    </row>
    <row r="14" spans="1:7">
      <c r="A14" s="19"/>
      <c r="B14" s="19"/>
      <c r="C14" s="106" t="s">
        <v>39</v>
      </c>
    </row>
    <row r="15" spans="1:7">
      <c r="A15" s="103" t="s">
        <v>41</v>
      </c>
      <c r="B15" s="104"/>
      <c r="C15" s="104"/>
      <c r="D15" s="104"/>
      <c r="E15" s="104"/>
      <c r="F15" s="104"/>
      <c r="G15" s="104"/>
    </row>
    <row r="16" spans="1:7" ht="45" customHeight="1">
      <c r="A16" s="111" t="s">
        <v>40</v>
      </c>
      <c r="B16" s="112"/>
      <c r="C16" s="112"/>
      <c r="D16" s="105"/>
      <c r="E16" s="105"/>
      <c r="F16" s="105"/>
      <c r="G16" s="105"/>
    </row>
    <row r="17" spans="1:3" ht="11.25" customHeight="1"/>
    <row r="18" spans="1:3" ht="43.5" customHeight="1">
      <c r="A18" s="107" t="s">
        <v>44</v>
      </c>
      <c r="B18" s="108"/>
      <c r="C18" s="108"/>
    </row>
    <row r="19" spans="1:3">
      <c r="A19"/>
      <c r="B19"/>
    </row>
    <row r="20" spans="1:3">
      <c r="A20"/>
      <c r="B20"/>
    </row>
    <row r="21" spans="1:3">
      <c r="A21"/>
      <c r="B21"/>
    </row>
    <row r="22" spans="1:3">
      <c r="A22"/>
      <c r="B22"/>
    </row>
    <row r="23" spans="1:3">
      <c r="A23"/>
      <c r="B23"/>
    </row>
    <row r="24" spans="1:3">
      <c r="A24"/>
      <c r="B24"/>
    </row>
    <row r="25" spans="1:3">
      <c r="A25"/>
      <c r="B25"/>
    </row>
    <row r="26" spans="1:3">
      <c r="A26"/>
      <c r="B26"/>
    </row>
    <row r="27" spans="1:3">
      <c r="A27"/>
      <c r="B27"/>
    </row>
    <row r="28" spans="1:3">
      <c r="A28"/>
      <c r="B28"/>
    </row>
    <row r="29" spans="1:3">
      <c r="A29"/>
      <c r="B29"/>
    </row>
    <row r="30" spans="1:3">
      <c r="A30"/>
      <c r="B30"/>
    </row>
    <row r="31" spans="1:3">
      <c r="A31"/>
      <c r="B31"/>
    </row>
    <row r="32" spans="1:3">
      <c r="A32"/>
      <c r="B32"/>
    </row>
    <row r="33" spans="1:2">
      <c r="A33"/>
      <c r="B33"/>
    </row>
    <row r="34" spans="1:2">
      <c r="A34"/>
      <c r="B34"/>
    </row>
    <row r="35" spans="1:2">
      <c r="A35"/>
      <c r="B35"/>
    </row>
    <row r="36" spans="1:2">
      <c r="A36"/>
      <c r="B36"/>
    </row>
    <row r="37" spans="1:2">
      <c r="A37"/>
      <c r="B37"/>
    </row>
    <row r="38" spans="1:2">
      <c r="A38"/>
      <c r="B38"/>
    </row>
    <row r="39" spans="1:2">
      <c r="A39"/>
      <c r="B39"/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</sheetData>
  <mergeCells count="5">
    <mergeCell ref="A18:C18"/>
    <mergeCell ref="A1:C1"/>
    <mergeCell ref="A2:C2"/>
    <mergeCell ref="A3:C3"/>
    <mergeCell ref="A16:C16"/>
  </mergeCells>
  <pageMargins left="0.7" right="0.7" top="0.75" bottom="0.75" header="0.3" footer="0.3"/>
  <pageSetup orientation="portrait" r:id="rId1"/>
  <headerFooter>
    <oddFooter>&amp;RTHECB May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76"/>
  <sheetViews>
    <sheetView showGridLines="0" topLeftCell="B1" zoomScaleNormal="100" workbookViewId="0">
      <selection activeCell="B1" sqref="B1"/>
    </sheetView>
  </sheetViews>
  <sheetFormatPr defaultColWidth="9.33203125" defaultRowHeight="13.8"/>
  <cols>
    <col min="1" max="1" width="7.6640625" style="2" hidden="1" customWidth="1"/>
    <col min="2" max="2" width="44.6640625" style="3" customWidth="1"/>
    <col min="3" max="4" width="15.33203125" style="2" customWidth="1"/>
    <col min="5" max="5" width="19.5546875" style="3" customWidth="1"/>
    <col min="6" max="6" width="9.33203125" style="3"/>
    <col min="7" max="8" width="8.6640625" style="56"/>
    <col min="9" max="9" width="6.6640625" style="9" bestFit="1" customWidth="1"/>
    <col min="10" max="16384" width="9.33203125" style="3"/>
  </cols>
  <sheetData>
    <row r="1" spans="1:9" s="4" customFormat="1" ht="14.4" thickBot="1">
      <c r="B1" s="33" t="s">
        <v>42</v>
      </c>
      <c r="C1" s="86"/>
      <c r="D1" s="87"/>
      <c r="E1" s="34"/>
      <c r="I1" s="5"/>
    </row>
    <row r="2" spans="1:9" s="4" customFormat="1" ht="28.2" thickBot="1">
      <c r="A2" s="6" t="str">
        <f>Detail!A2</f>
        <v>FICE
CODE</v>
      </c>
      <c r="B2" s="65" t="s">
        <v>0</v>
      </c>
      <c r="C2" s="88" t="s">
        <v>30</v>
      </c>
      <c r="D2" s="88" t="s">
        <v>30</v>
      </c>
      <c r="E2" s="66" t="s">
        <v>22</v>
      </c>
      <c r="I2" s="7"/>
    </row>
    <row r="3" spans="1:9">
      <c r="A3" s="13" t="s">
        <v>8</v>
      </c>
      <c r="B3" s="67" t="s">
        <v>1</v>
      </c>
      <c r="C3" s="90">
        <f>Detail!M3</f>
        <v>54295</v>
      </c>
      <c r="D3" s="90">
        <f>Detail!E3</f>
        <v>55069</v>
      </c>
      <c r="E3" s="68">
        <f>IF(C3=0," ",(D3-C3)/C3)</f>
        <v>1.4255456303527028E-2</v>
      </c>
    </row>
    <row r="4" spans="1:9">
      <c r="A4" s="10" t="s">
        <v>9</v>
      </c>
      <c r="B4" s="69" t="s">
        <v>23</v>
      </c>
      <c r="C4" s="91">
        <f>Detail!M4</f>
        <v>53788</v>
      </c>
      <c r="D4" s="91">
        <f>Detail!E4</f>
        <v>56100</v>
      </c>
      <c r="E4" s="71">
        <f>IF(C4=0," ",(D4-C4)/C4)</f>
        <v>4.2983565107458911E-2</v>
      </c>
    </row>
    <row r="5" spans="1:9" ht="14.4" thickBot="1">
      <c r="A5" s="11" t="s">
        <v>10</v>
      </c>
      <c r="B5" s="67" t="s">
        <v>3</v>
      </c>
      <c r="C5" s="90">
        <f>Detail!M5</f>
        <v>45123</v>
      </c>
      <c r="D5" s="90">
        <f>Detail!E5</f>
        <v>47141</v>
      </c>
      <c r="E5" s="72">
        <f>IF(C5=0," ",(D5-C5)/C5)</f>
        <v>4.472220375418301E-2</v>
      </c>
    </row>
    <row r="6" spans="1:9">
      <c r="A6" s="12"/>
      <c r="B6" s="35" t="s">
        <v>24</v>
      </c>
      <c r="C6" s="92">
        <f>Detail!M6</f>
        <v>51480.5390070922</v>
      </c>
      <c r="D6" s="92">
        <f>Detail!E6</f>
        <v>53575.142857142855</v>
      </c>
      <c r="E6" s="36">
        <f>IF(C6=0," ",(D6-C6)/C6)</f>
        <v>4.0687294469898466E-2</v>
      </c>
    </row>
    <row r="7" spans="1:9" ht="14.4" thickBot="1">
      <c r="A7" s="3"/>
      <c r="B7" s="73"/>
      <c r="C7" s="93"/>
      <c r="D7" s="93"/>
      <c r="E7" s="73"/>
    </row>
    <row r="8" spans="1:9">
      <c r="A8" s="14" t="s">
        <v>12</v>
      </c>
      <c r="B8" s="69" t="s">
        <v>4</v>
      </c>
      <c r="C8" s="91">
        <f>Detail!M8</f>
        <v>44453</v>
      </c>
      <c r="D8" s="91">
        <f>Detail!E8</f>
        <v>61667</v>
      </c>
      <c r="E8" s="71">
        <f t="shared" ref="E8:E14" si="0">IF(C8=0," ",(D8-C8)/C8)</f>
        <v>0.38724045621217917</v>
      </c>
    </row>
    <row r="9" spans="1:9">
      <c r="A9" s="8" t="s">
        <v>11</v>
      </c>
      <c r="B9" s="67" t="s">
        <v>5</v>
      </c>
      <c r="C9" s="90">
        <f>Detail!M9</f>
        <v>46294</v>
      </c>
      <c r="D9" s="90">
        <f>Detail!E9</f>
        <v>63660</v>
      </c>
      <c r="E9" s="68">
        <f t="shared" si="0"/>
        <v>0.37512420616062558</v>
      </c>
    </row>
    <row r="10" spans="1:9">
      <c r="A10" s="10" t="s">
        <v>13</v>
      </c>
      <c r="B10" s="69" t="s">
        <v>6</v>
      </c>
      <c r="C10" s="91">
        <f>Detail!M10</f>
        <v>48639</v>
      </c>
      <c r="D10" s="91">
        <f>Detail!E10</f>
        <v>69233</v>
      </c>
      <c r="E10" s="71">
        <f t="shared" si="0"/>
        <v>0.4234050864532577</v>
      </c>
    </row>
    <row r="11" spans="1:9">
      <c r="A11" s="10"/>
      <c r="B11" s="67" t="s">
        <v>7</v>
      </c>
      <c r="C11" s="90">
        <f>Detail!M11</f>
        <v>46078</v>
      </c>
      <c r="D11" s="90">
        <f>Detail!E11</f>
        <v>53125</v>
      </c>
      <c r="E11" s="68">
        <f>IF(C11=0," ",(D11-C11)/C11)</f>
        <v>0.1529363253613438</v>
      </c>
    </row>
    <row r="12" spans="1:9">
      <c r="A12" s="10"/>
      <c r="B12" s="69" t="s">
        <v>15</v>
      </c>
      <c r="C12" s="91">
        <f>Detail!M12</f>
        <v>53741</v>
      </c>
      <c r="D12" s="91">
        <f>Detail!E12</f>
        <v>67548</v>
      </c>
      <c r="E12" s="71">
        <f t="shared" si="0"/>
        <v>0.25691743733834504</v>
      </c>
    </row>
    <row r="13" spans="1:9" ht="14.4" thickBot="1">
      <c r="A13" s="11" t="s">
        <v>14</v>
      </c>
      <c r="B13" s="67" t="s">
        <v>16</v>
      </c>
      <c r="C13" s="90">
        <f>Detail!M13</f>
        <v>53519</v>
      </c>
      <c r="D13" s="90">
        <f>Detail!E13</f>
        <v>77520</v>
      </c>
      <c r="E13" s="68">
        <f t="shared" si="0"/>
        <v>0.44845755712924384</v>
      </c>
    </row>
    <row r="14" spans="1:9" s="19" customFormat="1">
      <c r="A14" s="52"/>
      <c r="B14" s="35" t="s">
        <v>25</v>
      </c>
      <c r="C14" s="92">
        <f>Detail!M14</f>
        <v>47703.351265822785</v>
      </c>
      <c r="D14" s="92">
        <f>Detail!E14</f>
        <v>65715.002631578944</v>
      </c>
      <c r="E14" s="36">
        <f t="shared" si="0"/>
        <v>0.37757622657133239</v>
      </c>
      <c r="I14" s="60"/>
    </row>
    <row r="15" spans="1:9" s="19" customFormat="1">
      <c r="A15" s="61"/>
      <c r="B15" s="62"/>
      <c r="C15" s="61"/>
      <c r="D15" s="61"/>
      <c r="I15" s="60"/>
    </row>
    <row r="16" spans="1:9" s="19" customFormat="1" ht="21.75" customHeight="1">
      <c r="A16" s="61"/>
      <c r="B16" s="113"/>
      <c r="C16" s="113"/>
      <c r="D16" s="113"/>
      <c r="E16" s="113"/>
      <c r="I16" s="60"/>
    </row>
    <row r="17" spans="1:45" s="19" customFormat="1" ht="29.25" customHeight="1">
      <c r="A17" s="61"/>
      <c r="B17" s="113"/>
      <c r="C17" s="113"/>
      <c r="D17" s="113"/>
      <c r="E17" s="113"/>
      <c r="I17" s="63"/>
    </row>
    <row r="18" spans="1:45" s="19" customFormat="1" ht="32.25" customHeight="1">
      <c r="A18" s="61"/>
      <c r="B18" s="114"/>
      <c r="C18" s="115"/>
      <c r="D18" s="115"/>
      <c r="E18" s="115"/>
      <c r="I18" s="60"/>
    </row>
    <row r="19" spans="1:45" ht="33" customHeight="1">
      <c r="B19" s="116"/>
      <c r="C19" s="117"/>
      <c r="D19" s="117"/>
      <c r="E19" s="117"/>
    </row>
    <row r="20" spans="1:45">
      <c r="B20" s="15"/>
      <c r="AS20" s="37"/>
    </row>
    <row r="21" spans="1:45">
      <c r="B21" s="15"/>
      <c r="AS21" s="37"/>
    </row>
    <row r="22" spans="1:45">
      <c r="B22" s="15"/>
      <c r="AS22" s="37"/>
    </row>
    <row r="23" spans="1:45">
      <c r="B23" s="15"/>
      <c r="AS23" s="37"/>
    </row>
    <row r="24" spans="1:45">
      <c r="B24" s="15"/>
      <c r="AS24" s="37"/>
    </row>
    <row r="25" spans="1:45">
      <c r="B25" s="15"/>
      <c r="AS25" s="37"/>
    </row>
    <row r="26" spans="1:45">
      <c r="B26" s="15"/>
      <c r="AS26" s="37"/>
    </row>
    <row r="27" spans="1:45">
      <c r="B27" s="15"/>
      <c r="AS27" s="37"/>
    </row>
    <row r="28" spans="1:45">
      <c r="B28" s="15"/>
      <c r="AS28" s="37"/>
    </row>
    <row r="29" spans="1:45">
      <c r="B29" s="15"/>
      <c r="AS29" s="37"/>
    </row>
    <row r="30" spans="1:45">
      <c r="B30" s="15"/>
      <c r="AS30" s="37"/>
    </row>
    <row r="31" spans="1:45">
      <c r="B31" s="15"/>
      <c r="AS31" s="37"/>
    </row>
    <row r="32" spans="1:45">
      <c r="B32" s="15"/>
      <c r="AS32" s="37"/>
    </row>
    <row r="33" spans="2:45">
      <c r="B33" s="15"/>
      <c r="AS33" s="37"/>
    </row>
    <row r="34" spans="2:45">
      <c r="B34" s="15"/>
      <c r="AS34" s="37"/>
    </row>
    <row r="35" spans="2:45">
      <c r="B35" s="15"/>
      <c r="AS35" s="37"/>
    </row>
    <row r="36" spans="2:45">
      <c r="B36" s="15"/>
      <c r="AS36" s="37"/>
    </row>
    <row r="37" spans="2:45">
      <c r="B37" s="15"/>
      <c r="AS37" s="37"/>
    </row>
    <row r="38" spans="2:45">
      <c r="B38" s="15"/>
      <c r="AS38" s="37"/>
    </row>
    <row r="39" spans="2:45">
      <c r="B39" s="15"/>
      <c r="AS39" s="37"/>
    </row>
    <row r="40" spans="2:45">
      <c r="B40" s="15"/>
      <c r="AS40" s="37"/>
    </row>
    <row r="41" spans="2:45">
      <c r="B41" s="15"/>
      <c r="AS41" s="37"/>
    </row>
    <row r="42" spans="2:45">
      <c r="B42" s="15"/>
      <c r="AS42" s="37"/>
    </row>
    <row r="43" spans="2:45">
      <c r="B43" s="15"/>
      <c r="AS43" s="37"/>
    </row>
    <row r="44" spans="2:45">
      <c r="B44" s="15"/>
      <c r="AS44" s="37"/>
    </row>
    <row r="45" spans="2:45">
      <c r="B45" s="15"/>
      <c r="AS45" s="37"/>
    </row>
    <row r="46" spans="2:45">
      <c r="B46" s="15"/>
      <c r="AS46" s="37"/>
    </row>
    <row r="47" spans="2:45">
      <c r="B47" s="15"/>
      <c r="AS47" s="37"/>
    </row>
    <row r="48" spans="2:45">
      <c r="B48" s="15"/>
      <c r="AS48" s="37"/>
    </row>
    <row r="49" spans="2:45">
      <c r="B49" s="15"/>
      <c r="AS49" s="37"/>
    </row>
    <row r="50" spans="2:45">
      <c r="B50" s="15"/>
      <c r="AS50" s="37"/>
    </row>
    <row r="51" spans="2:45">
      <c r="B51" s="15"/>
      <c r="AS51" s="37"/>
    </row>
    <row r="52" spans="2:45">
      <c r="B52" s="15"/>
      <c r="AS52" s="37"/>
    </row>
    <row r="53" spans="2:45">
      <c r="B53" s="15"/>
      <c r="AS53" s="37"/>
    </row>
    <row r="54" spans="2:45">
      <c r="B54" s="15"/>
      <c r="AS54" s="37"/>
    </row>
    <row r="55" spans="2:45">
      <c r="B55" s="15"/>
      <c r="AS55" s="37"/>
    </row>
    <row r="56" spans="2:45">
      <c r="B56" s="15"/>
      <c r="AS56" s="37"/>
    </row>
    <row r="57" spans="2:45">
      <c r="B57" s="15"/>
      <c r="AS57" s="37"/>
    </row>
    <row r="58" spans="2:45">
      <c r="B58" s="15"/>
      <c r="AS58" s="37"/>
    </row>
    <row r="59" spans="2:45">
      <c r="B59" s="15"/>
      <c r="AS59" s="37"/>
    </row>
    <row r="60" spans="2:45">
      <c r="B60" s="15"/>
      <c r="AS60" s="37"/>
    </row>
    <row r="61" spans="2:45">
      <c r="B61" s="15"/>
      <c r="AS61" s="37"/>
    </row>
    <row r="62" spans="2:45">
      <c r="B62" s="15"/>
      <c r="AS62" s="37"/>
    </row>
    <row r="63" spans="2:45">
      <c r="B63" s="15"/>
      <c r="AS63" s="37"/>
    </row>
    <row r="64" spans="2:45">
      <c r="B64" s="15"/>
      <c r="AS64" s="37"/>
    </row>
    <row r="65" spans="2:45">
      <c r="B65" s="15"/>
      <c r="AS65" s="37"/>
    </row>
    <row r="66" spans="2:45">
      <c r="B66" s="15"/>
      <c r="AS66" s="37"/>
    </row>
    <row r="67" spans="2:45">
      <c r="B67" s="15"/>
      <c r="AS67" s="37"/>
    </row>
    <row r="68" spans="2:45">
      <c r="B68" s="15"/>
      <c r="AS68" s="37"/>
    </row>
    <row r="69" spans="2:45">
      <c r="B69" s="15"/>
      <c r="AS69" s="37"/>
    </row>
    <row r="70" spans="2:45">
      <c r="B70" s="15"/>
      <c r="AS70" s="37"/>
    </row>
    <row r="71" spans="2:45">
      <c r="B71" s="15"/>
      <c r="AS71" s="37"/>
    </row>
    <row r="72" spans="2:45">
      <c r="B72" s="15"/>
      <c r="AS72" s="37"/>
    </row>
    <row r="73" spans="2:45">
      <c r="B73" s="15"/>
      <c r="AS73" s="37"/>
    </row>
    <row r="74" spans="2:45">
      <c r="B74" s="15"/>
      <c r="AS74" s="37"/>
    </row>
    <row r="75" spans="2:45">
      <c r="B75" s="15"/>
      <c r="AS75" s="37"/>
    </row>
    <row r="76" spans="2:45" ht="14.4" thickBot="1">
      <c r="B76" s="38"/>
      <c r="C76" s="89"/>
      <c r="D76" s="89"/>
      <c r="E76" s="39"/>
      <c r="F76" s="39"/>
      <c r="G76" s="59"/>
      <c r="H76" s="59"/>
      <c r="I76" s="40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41"/>
    </row>
  </sheetData>
  <mergeCells count="4">
    <mergeCell ref="B16:E16"/>
    <mergeCell ref="B17:E17"/>
    <mergeCell ref="B18:E18"/>
    <mergeCell ref="B19:E19"/>
  </mergeCells>
  <conditionalFormatting sqref="A4">
    <cfRule type="expression" dxfId="7" priority="14" stopIfTrue="1">
      <formula>MOD(ROW(),2)=0</formula>
    </cfRule>
  </conditionalFormatting>
  <conditionalFormatting sqref="A8 A10 A12">
    <cfRule type="expression" dxfId="6" priority="13" stopIfTrue="1">
      <formula>MOD(ROW(),2)=0</formula>
    </cfRule>
  </conditionalFormatting>
  <conditionalFormatting sqref="A3:E3">
    <cfRule type="expression" dxfId="5" priority="12" stopIfTrue="1">
      <formula>MOD(ROW(),2)=0</formula>
    </cfRule>
  </conditionalFormatting>
  <conditionalFormatting sqref="A5:E5">
    <cfRule type="expression" dxfId="4" priority="1" stopIfTrue="1">
      <formula>MOD(ROW(),2)=0</formula>
    </cfRule>
  </conditionalFormatting>
  <conditionalFormatting sqref="A9:E9 A11:E11 A13:E13">
    <cfRule type="expression" dxfId="3" priority="11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  <ignoredErrors>
    <ignoredError sqref="C3:D6 C9:D13 C14:D14 E9:E14 E3:E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7"/>
  <sheetViews>
    <sheetView showGridLines="0" zoomScale="93" zoomScaleNormal="93" workbookViewId="0">
      <pane xSplit="2" ySplit="2" topLeftCell="C3" activePane="bottomRight" state="frozen"/>
      <selection activeCell="C10" sqref="C10"/>
      <selection pane="topRight" activeCell="C10" sqref="C10"/>
      <selection pane="bottomLeft" activeCell="C10" sqref="C10"/>
      <selection pane="bottomRight" activeCell="B16" sqref="B16:H17"/>
    </sheetView>
  </sheetViews>
  <sheetFormatPr defaultColWidth="9.33203125" defaultRowHeight="13.8"/>
  <cols>
    <col min="1" max="1" width="7.6640625" style="19" hidden="1" customWidth="1"/>
    <col min="2" max="2" width="30" style="19" customWidth="1"/>
    <col min="3" max="3" width="10.33203125" style="19" customWidth="1"/>
    <col min="4" max="4" width="9.44140625" style="19" customWidth="1"/>
    <col min="5" max="6" width="13.6640625" style="19" bestFit="1" customWidth="1"/>
    <col min="7" max="7" width="15" style="19" bestFit="1" customWidth="1"/>
    <col min="8" max="8" width="14.44140625" style="19" customWidth="1"/>
    <col min="9" max="9" width="4.6640625" style="19" customWidth="1"/>
    <col min="10" max="10" width="29.6640625" style="19" customWidth="1"/>
    <col min="11" max="11" width="10" style="19" customWidth="1"/>
    <col min="12" max="12" width="9.44140625" style="19" customWidth="1"/>
    <col min="13" max="13" width="13.6640625" style="19" bestFit="1" customWidth="1"/>
    <col min="14" max="14" width="14.33203125" style="19" customWidth="1"/>
    <col min="15" max="15" width="13.6640625" style="19" bestFit="1" customWidth="1"/>
    <col min="16" max="16" width="14.44140625" style="19" customWidth="1"/>
    <col min="17" max="16384" width="9.33203125" style="19"/>
  </cols>
  <sheetData>
    <row r="1" spans="1:18" ht="17.25" customHeight="1" thickBot="1">
      <c r="B1" s="20" t="str">
        <f>"Fiscal Year "&amp;RIGHT(Summary!A3,4)&amp;" (Fall "&amp;RIGHT(Summary!A3,4)-1&amp;" converted to a nine-month equivalence)"</f>
        <v>Fiscal Year 2023 (Fall 2022 converted to a nine-month equivalence)</v>
      </c>
      <c r="J1" s="20" t="str">
        <f>"Fiscal Year "&amp;RIGHT(Summary!A3,4)-1&amp;" (Fall "&amp;RIGHT(Summary!A3,4)-2&amp;" converted to a nine-month equivalence)"</f>
        <v>Fiscal Year 2022 (Fall 2021 converted to a nine-month equivalence)</v>
      </c>
    </row>
    <row r="2" spans="1:18" s="47" customFormat="1" ht="28.2" thickBot="1">
      <c r="A2" s="57" t="s">
        <v>26</v>
      </c>
      <c r="B2" s="74" t="s">
        <v>27</v>
      </c>
      <c r="C2" s="75" t="s">
        <v>28</v>
      </c>
      <c r="D2" s="75" t="s">
        <v>29</v>
      </c>
      <c r="E2" s="75" t="s">
        <v>30</v>
      </c>
      <c r="F2" s="75" t="s">
        <v>31</v>
      </c>
      <c r="G2" s="75" t="s">
        <v>32</v>
      </c>
      <c r="H2" s="76" t="s">
        <v>33</v>
      </c>
      <c r="J2" s="74" t="s">
        <v>27</v>
      </c>
      <c r="K2" s="75" t="s">
        <v>28</v>
      </c>
      <c r="L2" s="75" t="s">
        <v>29</v>
      </c>
      <c r="M2" s="75" t="s">
        <v>30</v>
      </c>
      <c r="N2" s="75" t="s">
        <v>31</v>
      </c>
      <c r="O2" s="75" t="s">
        <v>32</v>
      </c>
      <c r="P2" s="76" t="s">
        <v>33</v>
      </c>
    </row>
    <row r="3" spans="1:18">
      <c r="A3" s="48" t="s">
        <v>8</v>
      </c>
      <c r="B3" s="77" t="s">
        <v>34</v>
      </c>
      <c r="C3" s="78">
        <v>73</v>
      </c>
      <c r="D3" s="79">
        <v>73</v>
      </c>
      <c r="E3" s="94">
        <v>55069</v>
      </c>
      <c r="F3" s="94">
        <v>53040</v>
      </c>
      <c r="G3" s="94">
        <v>88418</v>
      </c>
      <c r="H3" s="94">
        <v>40598</v>
      </c>
      <c r="J3" s="77" t="s">
        <v>34</v>
      </c>
      <c r="K3" s="78">
        <v>59</v>
      </c>
      <c r="L3" s="79">
        <v>59</v>
      </c>
      <c r="M3" s="94">
        <v>54295</v>
      </c>
      <c r="N3" s="94">
        <v>52063</v>
      </c>
      <c r="O3" s="94">
        <v>89050</v>
      </c>
      <c r="P3" s="94">
        <v>21233</v>
      </c>
      <c r="R3" s="49"/>
    </row>
    <row r="4" spans="1:18">
      <c r="A4" s="50" t="s">
        <v>9</v>
      </c>
      <c r="B4" s="69" t="s">
        <v>2</v>
      </c>
      <c r="C4" s="81">
        <v>46</v>
      </c>
      <c r="D4" s="81">
        <v>46</v>
      </c>
      <c r="E4" s="95">
        <v>56100</v>
      </c>
      <c r="F4" s="95">
        <v>56133</v>
      </c>
      <c r="G4" s="95">
        <v>73816</v>
      </c>
      <c r="H4" s="95">
        <v>41661</v>
      </c>
      <c r="I4" s="55"/>
      <c r="J4" s="70" t="s">
        <v>2</v>
      </c>
      <c r="K4" s="82">
        <v>41</v>
      </c>
      <c r="L4" s="82">
        <v>41</v>
      </c>
      <c r="M4" s="95">
        <v>53788</v>
      </c>
      <c r="N4" s="95">
        <v>54106</v>
      </c>
      <c r="O4" s="95">
        <v>71666</v>
      </c>
      <c r="P4" s="95">
        <v>40685</v>
      </c>
      <c r="R4" s="49"/>
    </row>
    <row r="5" spans="1:18" ht="14.4" thickBot="1">
      <c r="A5" s="51" t="s">
        <v>10</v>
      </c>
      <c r="B5" s="77" t="s">
        <v>3</v>
      </c>
      <c r="C5" s="78">
        <v>35</v>
      </c>
      <c r="D5" s="79">
        <v>35</v>
      </c>
      <c r="E5" s="94">
        <v>47141</v>
      </c>
      <c r="F5" s="94">
        <v>45739</v>
      </c>
      <c r="G5" s="94">
        <v>69750</v>
      </c>
      <c r="H5" s="94">
        <v>33583</v>
      </c>
      <c r="J5" s="77" t="s">
        <v>3</v>
      </c>
      <c r="K5" s="78">
        <v>41</v>
      </c>
      <c r="L5" s="79">
        <v>41</v>
      </c>
      <c r="M5" s="94">
        <v>45123</v>
      </c>
      <c r="N5" s="94">
        <v>43500</v>
      </c>
      <c r="O5" s="94">
        <v>67718</v>
      </c>
      <c r="P5" s="94">
        <v>37699</v>
      </c>
      <c r="R5" s="49"/>
    </row>
    <row r="6" spans="1:18">
      <c r="A6" s="52"/>
      <c r="B6" s="22" t="s">
        <v>35</v>
      </c>
      <c r="C6" s="42">
        <f>SUM(C3:C5)</f>
        <v>154</v>
      </c>
      <c r="D6" s="42">
        <f>SUM(D3:D5)</f>
        <v>154</v>
      </c>
      <c r="E6" s="96">
        <f>(E3*D3+E4*D4+E5*D5)/D6</f>
        <v>53575.142857142855</v>
      </c>
      <c r="F6" s="96">
        <f>MEDIAN(F3:F5)</f>
        <v>53040</v>
      </c>
      <c r="G6" s="96">
        <f>MAX(G3:G5)</f>
        <v>88418</v>
      </c>
      <c r="H6" s="96">
        <f>MIN(H3:H5)</f>
        <v>33583</v>
      </c>
      <c r="J6" s="22" t="s">
        <v>35</v>
      </c>
      <c r="K6" s="42">
        <f>SUM(K3:K5)</f>
        <v>141</v>
      </c>
      <c r="L6" s="42">
        <f>SUM(L3:L5)</f>
        <v>141</v>
      </c>
      <c r="M6" s="96">
        <f>(M3*L3+M4*L4+M5*L5)/L6</f>
        <v>51480.5390070922</v>
      </c>
      <c r="N6" s="96">
        <f>MEDIAN(N3:N5)</f>
        <v>52063</v>
      </c>
      <c r="O6" s="96">
        <f>MAX(O3:O5)</f>
        <v>89050</v>
      </c>
      <c r="P6" s="96">
        <f>MIN(P3:P5)</f>
        <v>21233</v>
      </c>
      <c r="R6" s="49"/>
    </row>
    <row r="7" spans="1:18">
      <c r="C7" s="83"/>
      <c r="D7" s="83"/>
      <c r="E7" s="96"/>
      <c r="F7" s="96"/>
      <c r="G7" s="96"/>
      <c r="H7" s="96"/>
      <c r="K7" s="83"/>
      <c r="L7" s="83"/>
      <c r="M7" s="96"/>
      <c r="N7" s="96"/>
      <c r="O7" s="96"/>
      <c r="P7" s="96"/>
      <c r="R7" s="49"/>
    </row>
    <row r="8" spans="1:18">
      <c r="A8" s="53" t="s">
        <v>12</v>
      </c>
      <c r="B8" s="69" t="s">
        <v>4</v>
      </c>
      <c r="C8" s="81">
        <f>D8</f>
        <v>88</v>
      </c>
      <c r="D8" s="81">
        <v>88</v>
      </c>
      <c r="E8" s="95">
        <v>61667</v>
      </c>
      <c r="F8" s="95">
        <v>51264</v>
      </c>
      <c r="G8" s="95">
        <v>245348</v>
      </c>
      <c r="H8" s="95">
        <v>34376</v>
      </c>
      <c r="J8" s="69" t="s">
        <v>4</v>
      </c>
      <c r="K8" s="81">
        <v>85</v>
      </c>
      <c r="L8" s="81">
        <v>85</v>
      </c>
      <c r="M8" s="95">
        <v>44453</v>
      </c>
      <c r="N8" s="95">
        <v>42750</v>
      </c>
      <c r="O8" s="95">
        <v>65898</v>
      </c>
      <c r="P8" s="95">
        <v>25760</v>
      </c>
      <c r="R8" s="49"/>
    </row>
    <row r="9" spans="1:18">
      <c r="A9" s="54" t="s">
        <v>11</v>
      </c>
      <c r="B9" s="77" t="s">
        <v>5</v>
      </c>
      <c r="C9" s="78">
        <f t="shared" ref="C9:C13" si="0">D9</f>
        <v>24</v>
      </c>
      <c r="D9" s="79">
        <v>24</v>
      </c>
      <c r="E9" s="94">
        <v>63660</v>
      </c>
      <c r="F9" s="94">
        <v>52658</v>
      </c>
      <c r="G9" s="94">
        <v>150882</v>
      </c>
      <c r="H9" s="94">
        <v>41368</v>
      </c>
      <c r="J9" s="77" t="s">
        <v>5</v>
      </c>
      <c r="K9" s="78">
        <v>23</v>
      </c>
      <c r="L9" s="79">
        <v>23</v>
      </c>
      <c r="M9" s="94">
        <v>46294</v>
      </c>
      <c r="N9" s="94">
        <v>44370</v>
      </c>
      <c r="O9" s="94">
        <v>70506</v>
      </c>
      <c r="P9" s="94">
        <v>38250</v>
      </c>
      <c r="R9" s="49"/>
    </row>
    <row r="10" spans="1:18">
      <c r="A10" s="50" t="s">
        <v>13</v>
      </c>
      <c r="B10" s="69" t="s">
        <v>6</v>
      </c>
      <c r="C10" s="81">
        <f t="shared" si="0"/>
        <v>185</v>
      </c>
      <c r="D10" s="81">
        <v>185</v>
      </c>
      <c r="E10" s="95">
        <v>69233</v>
      </c>
      <c r="F10" s="95">
        <v>59645</v>
      </c>
      <c r="G10" s="95">
        <v>199588</v>
      </c>
      <c r="H10" s="95">
        <v>40946</v>
      </c>
      <c r="J10" s="69" t="s">
        <v>6</v>
      </c>
      <c r="K10" s="81">
        <v>128</v>
      </c>
      <c r="L10" s="81">
        <v>128</v>
      </c>
      <c r="M10" s="95">
        <v>48639</v>
      </c>
      <c r="N10" s="95">
        <v>46805</v>
      </c>
      <c r="O10" s="95">
        <v>74704</v>
      </c>
      <c r="P10" s="95">
        <v>38250</v>
      </c>
      <c r="R10" s="49"/>
    </row>
    <row r="11" spans="1:18" ht="14.4" thickBot="1">
      <c r="A11" s="51" t="s">
        <v>14</v>
      </c>
      <c r="B11" s="85" t="s">
        <v>7</v>
      </c>
      <c r="C11" s="78">
        <f t="shared" si="0"/>
        <v>40</v>
      </c>
      <c r="D11" s="84">
        <v>40</v>
      </c>
      <c r="E11" s="94">
        <v>53125</v>
      </c>
      <c r="F11" s="94">
        <v>53821</v>
      </c>
      <c r="G11" s="94">
        <v>72298</v>
      </c>
      <c r="H11" s="94">
        <v>40580</v>
      </c>
      <c r="J11" s="77" t="s">
        <v>7</v>
      </c>
      <c r="K11" s="78">
        <v>38</v>
      </c>
      <c r="L11" s="79">
        <v>38</v>
      </c>
      <c r="M11" s="94">
        <v>46078</v>
      </c>
      <c r="N11" s="94">
        <v>45000</v>
      </c>
      <c r="O11" s="94">
        <v>65178</v>
      </c>
      <c r="P11" s="94">
        <v>38250</v>
      </c>
      <c r="R11" s="49"/>
    </row>
    <row r="12" spans="1:18">
      <c r="A12" s="50"/>
      <c r="B12" s="69" t="s">
        <v>15</v>
      </c>
      <c r="C12" s="81">
        <f t="shared" si="0"/>
        <v>25</v>
      </c>
      <c r="D12" s="81">
        <v>25</v>
      </c>
      <c r="E12" s="95">
        <v>67548</v>
      </c>
      <c r="F12" s="95">
        <v>60225</v>
      </c>
      <c r="G12" s="95">
        <v>197656</v>
      </c>
      <c r="H12" s="95">
        <v>40737</v>
      </c>
      <c r="J12" s="69" t="s">
        <v>15</v>
      </c>
      <c r="K12" s="81">
        <v>29</v>
      </c>
      <c r="L12" s="81">
        <v>29</v>
      </c>
      <c r="M12" s="95">
        <v>53741</v>
      </c>
      <c r="N12" s="95">
        <v>53055</v>
      </c>
      <c r="O12" s="95">
        <v>65070</v>
      </c>
      <c r="P12" s="95">
        <v>38250</v>
      </c>
      <c r="R12" s="49"/>
    </row>
    <row r="13" spans="1:18">
      <c r="B13" s="77" t="s">
        <v>16</v>
      </c>
      <c r="C13" s="78">
        <f t="shared" si="0"/>
        <v>18</v>
      </c>
      <c r="D13" s="79">
        <v>18</v>
      </c>
      <c r="E13" s="94">
        <v>77520</v>
      </c>
      <c r="F13" s="94">
        <v>58229</v>
      </c>
      <c r="G13" s="94">
        <v>256500</v>
      </c>
      <c r="H13" s="94">
        <v>51689</v>
      </c>
      <c r="J13" s="77" t="s">
        <v>16</v>
      </c>
      <c r="K13" s="80">
        <v>13</v>
      </c>
      <c r="L13" s="80">
        <v>13</v>
      </c>
      <c r="M13" s="94">
        <v>53519</v>
      </c>
      <c r="N13" s="94">
        <v>52290</v>
      </c>
      <c r="O13" s="94">
        <v>65034</v>
      </c>
      <c r="P13" s="94">
        <v>42750</v>
      </c>
    </row>
    <row r="14" spans="1:18">
      <c r="A14" s="52"/>
      <c r="B14" s="22" t="s">
        <v>25</v>
      </c>
      <c r="C14" s="42">
        <f>SUM(C8:C13)</f>
        <v>380</v>
      </c>
      <c r="D14" s="42">
        <f>SUM(D8:D13)</f>
        <v>380</v>
      </c>
      <c r="E14" s="96">
        <f>(E8*D8+E9*D9+E10*D10+E11*D11+E12*D12+D13*E13)/D14</f>
        <v>65715.002631578944</v>
      </c>
      <c r="F14" s="96">
        <f>MEDIAN(F8:F13)</f>
        <v>56025</v>
      </c>
      <c r="G14" s="96">
        <f>MAX(G8:G13)</f>
        <v>256500</v>
      </c>
      <c r="H14" s="96">
        <f>MIN(H8:H13)</f>
        <v>34376</v>
      </c>
      <c r="J14" s="22" t="s">
        <v>25</v>
      </c>
      <c r="K14" s="42">
        <f>SUM(K8:K13)</f>
        <v>316</v>
      </c>
      <c r="L14" s="42">
        <f>SUM(L8:L13)</f>
        <v>316</v>
      </c>
      <c r="M14" s="96">
        <f>(M8*L8+M9*L9+M10*L10+M11*L11+M12*L12+M13*L13)/L14</f>
        <v>47703.351265822785</v>
      </c>
      <c r="N14" s="96">
        <f>MEDIAN(N8:N13)</f>
        <v>45902.5</v>
      </c>
      <c r="O14" s="96">
        <f>MAX(O8:O13)</f>
        <v>74704</v>
      </c>
      <c r="P14" s="96">
        <f>MIN(P8:P13)</f>
        <v>25760</v>
      </c>
      <c r="R14" s="49"/>
    </row>
    <row r="15" spans="1:18">
      <c r="A15" s="52"/>
      <c r="C15" s="55"/>
      <c r="D15" s="55"/>
      <c r="E15" s="49"/>
      <c r="F15" s="49"/>
      <c r="G15" s="58"/>
      <c r="H15" s="58"/>
      <c r="J15" s="22"/>
      <c r="K15" s="55"/>
      <c r="L15" s="55"/>
      <c r="M15" s="49"/>
      <c r="N15" s="49"/>
      <c r="O15" s="58"/>
      <c r="P15" s="58"/>
    </row>
    <row r="16" spans="1:18" ht="45" customHeight="1">
      <c r="B16" s="118" t="s">
        <v>40</v>
      </c>
      <c r="C16" s="118"/>
      <c r="D16" s="118"/>
      <c r="E16" s="118"/>
      <c r="F16" s="118"/>
      <c r="G16" s="118"/>
      <c r="H16" s="118"/>
      <c r="J16" s="118"/>
      <c r="K16" s="118"/>
      <c r="L16" s="118"/>
      <c r="M16" s="118"/>
      <c r="N16" s="118"/>
      <c r="O16" s="118"/>
      <c r="P16" s="118"/>
    </row>
    <row r="17" spans="2:10" ht="21" customHeight="1">
      <c r="B17" s="24" t="s">
        <v>41</v>
      </c>
      <c r="J17" s="24"/>
    </row>
  </sheetData>
  <mergeCells count="2">
    <mergeCell ref="B16:H16"/>
    <mergeCell ref="J16:P16"/>
  </mergeCells>
  <conditionalFormatting sqref="A3:H3 J3:P3 A4 A5:H5 J5:P5 A8 A9:B9 D9:H9 J9:P9 A10 A11:B11 D11:H11 A12 B13 D13:H13">
    <cfRule type="expression" dxfId="2" priority="20" stopIfTrue="1">
      <formula>MOD(ROW(),2)=0</formula>
    </cfRule>
  </conditionalFormatting>
  <conditionalFormatting sqref="J11:P11">
    <cfRule type="expression" dxfId="1" priority="5" stopIfTrue="1">
      <formula>MOD(ROW(),2)=0</formula>
    </cfRule>
  </conditionalFormatting>
  <conditionalFormatting sqref="J13:P13">
    <cfRule type="expression" dxfId="0" priority="2" stopIfTrue="1">
      <formula>MOD(ROW(),2)=0</formula>
    </cfRule>
  </conditionalFormatting>
  <pageMargins left="0.7" right="0.7" top="0.75" bottom="0.75" header="0.3" footer="0.3"/>
  <pageSetup fitToWidth="0" orientation="portrait" r:id="rId1"/>
  <headerFooter>
    <oddFooter>&amp;RTHECB May 2013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x0020_Approval xmlns="5d92a71a-3ff2-49b7-99e9-0e7f5025f7c1">Submitted to Director</AC_x0020_Approva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36788C29AC9649B90F2E6675A20118" ma:contentTypeVersion="9" ma:contentTypeDescription="Create a new document." ma:contentTypeScope="" ma:versionID="b7899353a6c881314c2cd4f0c2047b5c">
  <xsd:schema xmlns:xsd="http://www.w3.org/2001/XMLSchema" xmlns:xs="http://www.w3.org/2001/XMLSchema" xmlns:p="http://schemas.microsoft.com/office/2006/metadata/properties" xmlns:ns1="5d92a71a-3ff2-49b7-99e9-0e7f5025f7c1" xmlns:ns3="dc0febaa-0815-45ea-8e66-102de321f9ae" targetNamespace="http://schemas.microsoft.com/office/2006/metadata/properties" ma:root="true" ma:fieldsID="bc8491ee5f95e9e00ffbff6d43aaebc8" ns1:_="" ns3:_="">
    <xsd:import namespace="5d92a71a-3ff2-49b7-99e9-0e7f5025f7c1"/>
    <xsd:import namespace="dc0febaa-0815-45ea-8e66-102de321f9ae"/>
    <xsd:element name="properties">
      <xsd:complexType>
        <xsd:sequence>
          <xsd:element name="documentManagement">
            <xsd:complexType>
              <xsd:all>
                <xsd:element ref="ns1:AC_x0020_Approval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2a71a-3ff2-49b7-99e9-0e7f5025f7c1" elementFormDefault="qualified">
    <xsd:import namespace="http://schemas.microsoft.com/office/2006/documentManagement/types"/>
    <xsd:import namespace="http://schemas.microsoft.com/office/infopath/2007/PartnerControls"/>
    <xsd:element name="AC_x0020_Approval" ma:index="0" nillable="true" ma:displayName="Approval" ma:default="Submitted to Director" ma:format="Dropdown" ma:internalName="AC_x0020_Approval">
      <xsd:simpleType>
        <xsd:restriction base="dms:Choice">
          <xsd:enumeration value="Submitted to Director"/>
          <xsd:enumeration value="Submitted to Dep ASST Commissioner"/>
          <xsd:enumeration value="Approved by ASST Commission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febaa-0815-45ea-8e66-102de321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AD1552-43A7-4198-B4E1-9674F88ED054}">
  <ds:schemaRefs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dc0febaa-0815-45ea-8e66-102de321f9ae"/>
    <ds:schemaRef ds:uri="5d92a71a-3ff2-49b7-99e9-0e7f5025f7c1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66C0BAE-36D8-4569-9A18-600109A369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92a71a-3ff2-49b7-99e9-0e7f5025f7c1"/>
    <ds:schemaRef ds:uri="dc0febaa-0815-45ea-8e66-102de321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94ED5A-674B-4DB6-A898-9F0953ED30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Summary</vt:lpstr>
      <vt:lpstr>YoY</vt:lpstr>
      <vt:lpstr>Detail</vt:lpstr>
      <vt:lpstr>Detail!Print_Area</vt:lpstr>
      <vt:lpstr>YoY!Print_Area</vt:lpstr>
      <vt:lpstr>Detail!Print_Titles</vt:lpstr>
      <vt:lpstr>YoY!Print_Titles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TSTC and Lamar State Colleges Average Faculty Salary, FY 2023</dc:title>
  <dc:subject>Average Budgeted Faculty Salary</dc:subject>
  <dc:creator>Funding and Resource Planning</dc:creator>
  <cp:keywords>Faculty Salary</cp:keywords>
  <cp:lastModifiedBy>King, Clifford</cp:lastModifiedBy>
  <cp:lastPrinted>2013-05-17T21:25:53Z</cp:lastPrinted>
  <dcterms:created xsi:type="dcterms:W3CDTF">2009-02-04T20:18:13Z</dcterms:created>
  <dcterms:modified xsi:type="dcterms:W3CDTF">2024-01-30T19:31:06Z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0x010100DD36788C29AC9649B90F2E6675A20118</vt:lpwstr>
  </property>
</Properties>
</file>