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D5A58AD7-6758-48D2-A087-F185868D9C1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8" r:id="rId1"/>
    <sheet name="YoY" sheetId="6" r:id="rId2"/>
    <sheet name="Detail" sheetId="7" r:id="rId3"/>
  </sheets>
  <definedNames>
    <definedName name="_xlnm._FilterDatabase" localSheetId="2" hidden="1">Detail!$A$2:$R$2</definedName>
    <definedName name="_xlnm.Print_Area" localSheetId="2">Detail!$B$1:$H$17</definedName>
    <definedName name="_xlnm.Print_Area" localSheetId="1">YoY!$A$1:$E$14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6" l="1"/>
  <c r="C4" i="6"/>
  <c r="E4" i="6" s="1"/>
  <c r="C3" i="6"/>
  <c r="E3" i="6" s="1"/>
  <c r="P6" i="7"/>
  <c r="O6" i="7"/>
  <c r="N6" i="7"/>
  <c r="L6" i="7"/>
  <c r="B9" i="8" s="1"/>
  <c r="K6" i="7"/>
  <c r="J1" i="7"/>
  <c r="B1" i="7"/>
  <c r="C5" i="6"/>
  <c r="D5" i="6"/>
  <c r="C8" i="6"/>
  <c r="D8" i="6"/>
  <c r="E8" i="6"/>
  <c r="C9" i="6"/>
  <c r="D9" i="6"/>
  <c r="C10" i="6"/>
  <c r="D10" i="6"/>
  <c r="C11" i="6"/>
  <c r="D11" i="6"/>
  <c r="E11" i="6"/>
  <c r="C12" i="6"/>
  <c r="D12" i="6"/>
  <c r="E12" i="6"/>
  <c r="C13" i="6"/>
  <c r="D13" i="6"/>
  <c r="D3" i="6"/>
  <c r="E9" i="6" l="1"/>
  <c r="M6" i="7"/>
  <c r="E5" i="6"/>
  <c r="E10" i="6"/>
  <c r="E13" i="6"/>
  <c r="F14" i="7"/>
  <c r="B10" i="8" l="1"/>
  <c r="C6" i="6"/>
  <c r="P14" i="7"/>
  <c r="H14" i="7"/>
  <c r="H6" i="7"/>
  <c r="N14" i="7"/>
  <c r="O14" i="7"/>
  <c r="G14" i="7"/>
  <c r="F6" i="7"/>
  <c r="L14" i="7" l="1"/>
  <c r="K14" i="7"/>
  <c r="D14" i="7"/>
  <c r="C14" i="7"/>
  <c r="G6" i="7"/>
  <c r="D6" i="7"/>
  <c r="C6" i="7"/>
  <c r="A2" i="6"/>
  <c r="E6" i="7" l="1"/>
  <c r="B6" i="8"/>
  <c r="B12" i="8" s="1"/>
  <c r="E14" i="7"/>
  <c r="C6" i="8"/>
  <c r="C12" i="8" s="1"/>
  <c r="M14" i="7"/>
  <c r="C9" i="8"/>
  <c r="C14" i="6" l="1"/>
  <c r="E14" i="6" s="1"/>
  <c r="C10" i="8"/>
  <c r="C7" i="8"/>
  <c r="C13" i="8" s="1"/>
  <c r="D14" i="6"/>
  <c r="D6" i="6"/>
  <c r="E6" i="6" s="1"/>
  <c r="B7" i="8"/>
  <c r="B13" i="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<sst xmlns="http://schemas.openxmlformats.org/spreadsheetml/2006/main" count="84" uniqueCount="44">
  <si>
    <t>Institution</t>
  </si>
  <si>
    <t xml:space="preserve">Lamar Institute Of Technology 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</si>
  <si>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</si>
  <si>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</si>
  <si>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</si>
  <si>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</si>
  <si>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</si>
  <si>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</si>
  <si>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036273</t>
  </si>
  <si>
    <t>023582</t>
  </si>
  <si>
    <t>023485</t>
  </si>
  <si>
    <t>033965</t>
  </si>
  <si>
    <t>009225</t>
  </si>
  <si>
    <t>003634</t>
  </si>
  <si>
    <t>009932</t>
  </si>
  <si>
    <t>TSTC - Fort Bend</t>
  </si>
  <si>
    <t>TSTC - North Texas</t>
  </si>
  <si>
    <t>Average Budgeted Faculty Salary by Sector</t>
  </si>
  <si>
    <t>State Colleges</t>
  </si>
  <si>
    <t>Technical Colleges</t>
  </si>
  <si>
    <t>FTE Faculty</t>
  </si>
  <si>
    <t>Weighted Average Salary</t>
  </si>
  <si>
    <t>% Change</t>
  </si>
  <si>
    <t>Change in Average Budgeted faculty members Salaries</t>
  </si>
  <si>
    <t>CHG</t>
  </si>
  <si>
    <t>Lamar - Orange</t>
  </si>
  <si>
    <t>States Colleges Total</t>
  </si>
  <si>
    <t>Technical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</si>
  <si>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</si>
  <si>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</si>
  <si>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</si>
  <si>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</si>
  <si>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</si>
  <si>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</si>
  <si>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</si>
  <si>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</si>
  <si>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Lamar - IOT</t>
  </si>
  <si>
    <t>State Colleges Total</t>
  </si>
  <si>
    <t>Texas State Technical Colleges &amp; Lamar State Colleges</t>
  </si>
  <si>
    <t>FY 2022</t>
  </si>
  <si>
    <t>Based on fall 2021 salaries as reported on the CBM008, adjusted as needed to a nine-month equivalent. Includes regular faculty reported with 100% of time in direct teaching or direct teaching ONLY.</t>
  </si>
  <si>
    <t>FY 2021</t>
  </si>
  <si>
    <t>Last Updated Jan 2023</t>
  </si>
  <si>
    <t>Source: THECB CBM008 -Jan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</si>
</sst>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0.0%;[Red]\(0.0%\)"/>
  </numFmts>
  <fonts count="13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sz val="14"/>
      <color rgb="FF003E52"/>
      <name val="Besley"/>
    </font>
    <font>
      <b/>
      <sz val="11"/>
      <color rgb="FF007DA4"/>
      <name val="Overpass"/>
    </font>
    <font>
      <sz val="11"/>
      <color theme="0"/>
      <name val="Tahoma"/>
      <family val="2"/>
    </font>
    <font>
      <b/>
      <sz val="11"/>
      <color theme="0"/>
      <name val="Overpass"/>
    </font>
    <font>
      <sz val="11"/>
      <color theme="1"/>
      <name val="Overpass"/>
    </font>
    <font>
      <b/>
      <sz val="11"/>
      <color theme="1"/>
      <name val="Overpass"/>
    </font>
    <font>
      <sz val="11"/>
      <color rgb="FFFF0000"/>
      <name val="Overpass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3E52"/>
        <bgColor indexed="64"/>
      </patternFill>
    </fill>
    <fill>
      <patternFill patternType="solid">
        <fgColor rgb="FF87D1E6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/>
    <xf numFmtId="0" fontId="3" fillId="0" borderId="0" xfId="0" applyFont="1"/>
    <xf numFmtId="9" fontId="3" fillId="0" borderId="0" xfId="2" applyFont="1" applyBorder="1"/>
    <xf numFmtId="0" fontId="3" fillId="3" borderId="3" xfId="0" applyFont="1" applyFill="1" applyBorder="1" applyAlignment="1">
      <alignment horizontal="center" wrapText="1"/>
    </xf>
    <xf numFmtId="9" fontId="3" fillId="0" borderId="0" xfId="2" applyFont="1" applyBorder="1" applyAlignment="1"/>
    <xf numFmtId="49" fontId="4" fillId="0" borderId="4" xfId="0" quotePrefix="1" applyNumberFormat="1" applyFont="1" applyBorder="1" applyAlignment="1">
      <alignment horizontal="center"/>
    </xf>
    <xf numFmtId="9" fontId="4" fillId="0" borderId="0" xfId="2" applyFont="1" applyBorder="1"/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9" xfId="0" quotePrefix="1" applyNumberFormat="1" applyFont="1" applyBorder="1" applyAlignment="1">
      <alignment horizontal="center"/>
    </xf>
    <xf numFmtId="0" fontId="4" fillId="0" borderId="4" xfId="0" applyFont="1" applyBorder="1"/>
    <xf numFmtId="0" fontId="7" fillId="4" borderId="1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 wrapText="1"/>
    </xf>
    <xf numFmtId="0" fontId="9" fillId="0" borderId="0" xfId="0" applyFont="1"/>
    <xf numFmtId="0" fontId="6" fillId="0" borderId="0" xfId="0" applyFont="1"/>
    <xf numFmtId="165" fontId="9" fillId="0" borderId="8" xfId="0" applyNumberFormat="1" applyFont="1" applyBorder="1"/>
    <xf numFmtId="49" fontId="9" fillId="0" borderId="0" xfId="0" applyNumberFormat="1" applyFont="1" applyAlignment="1">
      <alignment horizontal="right"/>
    </xf>
    <xf numFmtId="0" fontId="9" fillId="0" borderId="7" xfId="0" applyFont="1" applyBorder="1"/>
    <xf numFmtId="49" fontId="9" fillId="0" borderId="0" xfId="0" applyNumberFormat="1" applyFont="1"/>
    <xf numFmtId="0" fontId="10" fillId="0" borderId="6" xfId="0" applyFont="1" applyBorder="1"/>
    <xf numFmtId="0" fontId="9" fillId="0" borderId="8" xfId="0" applyFont="1" applyBorder="1"/>
    <xf numFmtId="0" fontId="9" fillId="0" borderId="14" xfId="0" applyFont="1" applyBorder="1"/>
    <xf numFmtId="166" fontId="9" fillId="0" borderId="15" xfId="0" applyNumberFormat="1" applyFont="1" applyBorder="1"/>
    <xf numFmtId="166" fontId="9" fillId="0" borderId="16" xfId="0" applyNumberFormat="1" applyFont="1" applyBorder="1"/>
    <xf numFmtId="0" fontId="9" fillId="0" borderId="6" xfId="0" applyFont="1" applyBorder="1"/>
    <xf numFmtId="0" fontId="10" fillId="0" borderId="14" xfId="0" applyFont="1" applyBorder="1"/>
    <xf numFmtId="0" fontId="9" fillId="0" borderId="15" xfId="0" applyFont="1" applyBorder="1"/>
    <xf numFmtId="0" fontId="9" fillId="0" borderId="16" xfId="0" applyFont="1" applyBorder="1"/>
    <xf numFmtId="165" fontId="9" fillId="0" borderId="7" xfId="0" applyNumberFormat="1" applyFont="1" applyBorder="1"/>
    <xf numFmtId="0" fontId="6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right"/>
      <protection locked="0"/>
    </xf>
    <xf numFmtId="164" fontId="9" fillId="0" borderId="0" xfId="1" applyNumberFormat="1" applyFont="1" applyFill="1" applyBorder="1" applyProtection="1">
      <protection locked="0"/>
    </xf>
    <xf numFmtId="167" fontId="9" fillId="0" borderId="0" xfId="2" applyNumberFormat="1" applyFont="1" applyFill="1" applyBorder="1" applyProtection="1">
      <protection locked="0"/>
    </xf>
    <xf numFmtId="0" fontId="4" fillId="0" borderId="17" xfId="0" applyFont="1" applyBorder="1"/>
    <xf numFmtId="0" fontId="4" fillId="0" borderId="5" xfId="0" applyFont="1" applyBorder="1"/>
    <xf numFmtId="0" fontId="4" fillId="0" borderId="18" xfId="0" applyFont="1" applyBorder="1"/>
    <xf numFmtId="9" fontId="4" fillId="0" borderId="18" xfId="2" applyFont="1" applyBorder="1"/>
    <xf numFmtId="0" fontId="4" fillId="0" borderId="19" xfId="0" applyFont="1" applyBorder="1"/>
    <xf numFmtId="3" fontId="9" fillId="0" borderId="0" xfId="0" applyNumberFormat="1" applyFont="1" applyAlignment="1">
      <alignment horizontal="right"/>
    </xf>
    <xf numFmtId="6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9" fillId="5" borderId="14" xfId="0" applyFont="1" applyFill="1" applyBorder="1"/>
    <xf numFmtId="0" fontId="9" fillId="5" borderId="15" xfId="0" applyFont="1" applyFill="1" applyBorder="1"/>
    <xf numFmtId="0" fontId="9" fillId="5" borderId="16" xfId="0" applyFont="1" applyFill="1" applyBorder="1"/>
    <xf numFmtId="3" fontId="9" fillId="5" borderId="14" xfId="0" applyNumberFormat="1" applyFont="1" applyFill="1" applyBorder="1"/>
    <xf numFmtId="166" fontId="9" fillId="5" borderId="15" xfId="0" applyNumberFormat="1" applyFont="1" applyFill="1" applyBorder="1"/>
    <xf numFmtId="166" fontId="9" fillId="5" borderId="16" xfId="0" applyNumberFormat="1" applyFont="1" applyFill="1" applyBorder="1"/>
    <xf numFmtId="165" fontId="11" fillId="5" borderId="15" xfId="0" applyNumberFormat="1" applyFont="1" applyFill="1" applyBorder="1"/>
    <xf numFmtId="165" fontId="11" fillId="5" borderId="16" xfId="0" applyNumberFormat="1" applyFont="1" applyFill="1" applyBorder="1"/>
    <xf numFmtId="0" fontId="9" fillId="0" borderId="0" xfId="0" applyFont="1" applyAlignment="1">
      <alignment horizontal="center" wrapText="1"/>
    </xf>
    <xf numFmtId="49" fontId="9" fillId="0" borderId="9" xfId="0" applyNumberFormat="1" applyFont="1" applyBorder="1" applyAlignment="1">
      <alignment horizontal="center"/>
    </xf>
    <xf numFmtId="6" fontId="9" fillId="0" borderId="0" xfId="0" applyNumberFormat="1" applyFont="1"/>
    <xf numFmtId="49" fontId="9" fillId="0" borderId="4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49" fontId="9" fillId="0" borderId="20" xfId="0" quotePrefix="1" applyNumberFormat="1" applyFont="1" applyBorder="1" applyAlignment="1">
      <alignment horizontal="center"/>
    </xf>
    <xf numFmtId="49" fontId="9" fillId="0" borderId="4" xfId="0" quotePrefix="1" applyNumberFormat="1" applyFont="1" applyBorder="1" applyAlignment="1">
      <alignment horizontal="center"/>
    </xf>
    <xf numFmtId="3" fontId="9" fillId="0" borderId="0" xfId="0" applyNumberFormat="1" applyFont="1"/>
    <xf numFmtId="0" fontId="12" fillId="0" borderId="0" xfId="0" applyFont="1"/>
    <xf numFmtId="49" fontId="10" fillId="2" borderId="3" xfId="0" applyNumberFormat="1" applyFont="1" applyFill="1" applyBorder="1" applyAlignment="1">
      <alignment horizontal="center" wrapText="1"/>
    </xf>
    <xf numFmtId="164" fontId="9" fillId="0" borderId="0" xfId="0" applyNumberFormat="1" applyFont="1"/>
    <xf numFmtId="0" fontId="12" fillId="0" borderId="18" xfId="0" applyFont="1" applyBorder="1"/>
    <xf numFmtId="9" fontId="9" fillId="0" borderId="0" xfId="2" applyFont="1" applyBorder="1"/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9" fontId="9" fillId="0" borderId="0" xfId="2" applyFont="1" applyFill="1" applyBorder="1"/>
    <xf numFmtId="0" fontId="10" fillId="5" borderId="14" xfId="0" applyFont="1" applyFill="1" applyBorder="1"/>
    <xf numFmtId="0" fontId="8" fillId="4" borderId="10" xfId="0" applyFont="1" applyFill="1" applyBorder="1" applyAlignment="1" applyProtection="1">
      <alignment horizontal="center"/>
      <protection locked="0"/>
    </xf>
    <xf numFmtId="0" fontId="8" fillId="4" borderId="11" xfId="0" quotePrefix="1" applyFont="1" applyFill="1" applyBorder="1" applyAlignment="1" applyProtection="1">
      <alignment horizont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7" fontId="9" fillId="0" borderId="17" xfId="2" applyNumberFormat="1" applyFont="1" applyFill="1" applyBorder="1" applyProtection="1">
      <protection locked="0"/>
    </xf>
    <xf numFmtId="49" fontId="9" fillId="0" borderId="21" xfId="0" applyNumberFormat="1" applyFont="1" applyBorder="1" applyProtection="1">
      <protection locked="0"/>
    </xf>
    <xf numFmtId="164" fontId="9" fillId="0" borderId="21" xfId="3" applyNumberFormat="1" applyFont="1" applyFill="1" applyBorder="1" applyProtection="1">
      <protection locked="0"/>
    </xf>
    <xf numFmtId="167" fontId="9" fillId="0" borderId="21" xfId="0" applyNumberFormat="1" applyFont="1" applyBorder="1" applyProtection="1">
      <protection locked="0"/>
    </xf>
    <xf numFmtId="0" fontId="9" fillId="5" borderId="21" xfId="0" applyFont="1" applyFill="1" applyBorder="1"/>
    <xf numFmtId="3" fontId="9" fillId="5" borderId="21" xfId="0" applyNumberFormat="1" applyFont="1" applyFill="1" applyBorder="1"/>
    <xf numFmtId="165" fontId="9" fillId="5" borderId="21" xfId="0" applyNumberFormat="1" applyFont="1" applyFill="1" applyBorder="1"/>
    <xf numFmtId="165" fontId="9" fillId="0" borderId="21" xfId="0" applyNumberFormat="1" applyFont="1" applyBorder="1" applyProtection="1">
      <protection locked="0"/>
    </xf>
    <xf numFmtId="0" fontId="9" fillId="0" borderId="0" xfId="0" applyFont="1" applyProtection="1">
      <protection locked="0"/>
    </xf>
    <xf numFmtId="0" fontId="9" fillId="0" borderId="17" xfId="0" applyFont="1" applyBorder="1" applyProtection="1">
      <protection locked="0"/>
    </xf>
    <xf numFmtId="49" fontId="8" fillId="4" borderId="10" xfId="0" applyNumberFormat="1" applyFont="1" applyFill="1" applyBorder="1" applyAlignment="1">
      <alignment horizontal="center" wrapText="1"/>
    </xf>
    <xf numFmtId="0" fontId="8" fillId="4" borderId="11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wrapText="1"/>
    </xf>
    <xf numFmtId="49" fontId="9" fillId="0" borderId="21" xfId="0" applyNumberFormat="1" applyFont="1" applyBorder="1"/>
    <xf numFmtId="0" fontId="9" fillId="0" borderId="21" xfId="0" applyFont="1" applyBorder="1" applyAlignment="1">
      <alignment horizontal="right"/>
    </xf>
    <xf numFmtId="3" fontId="9" fillId="0" borderId="21" xfId="0" applyNumberFormat="1" applyFont="1" applyBorder="1" applyAlignment="1">
      <alignment horizontal="right"/>
    </xf>
    <xf numFmtId="164" fontId="9" fillId="0" borderId="21" xfId="1" applyNumberFormat="1" applyFont="1" applyFill="1" applyBorder="1" applyAlignment="1">
      <alignment horizontal="right"/>
    </xf>
    <xf numFmtId="0" fontId="9" fillId="5" borderId="21" xfId="0" applyFont="1" applyFill="1" applyBorder="1" applyAlignment="1">
      <alignment horizontal="right"/>
    </xf>
    <xf numFmtId="3" fontId="9" fillId="5" borderId="21" xfId="0" applyNumberFormat="1" applyFont="1" applyFill="1" applyBorder="1" applyAlignment="1">
      <alignment horizontal="right"/>
    </xf>
    <xf numFmtId="0" fontId="9" fillId="0" borderId="0" xfId="0" applyFont="1" applyAlignment="1">
      <alignment horizontal="right"/>
    </xf>
    <xf numFmtId="3" fontId="9" fillId="0" borderId="21" xfId="1" applyNumberFormat="1" applyFont="1" applyFill="1" applyBorder="1" applyAlignment="1">
      <alignment horizontal="right"/>
    </xf>
    <xf numFmtId="1" fontId="9" fillId="0" borderId="21" xfId="1" applyNumberFormat="1" applyFont="1" applyFill="1" applyBorder="1" applyAlignment="1">
      <alignment horizontal="right"/>
    </xf>
    <xf numFmtId="0" fontId="9" fillId="0" borderId="21" xfId="0" applyFont="1" applyBorder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wrapText="1"/>
    </xf>
    <xf numFmtId="0" fontId="9" fillId="0" borderId="0" xfId="0" applyFont="1"/>
    <xf numFmtId="0" fontId="4" fillId="0" borderId="0" xfId="0" applyFont="1" applyAlignment="1">
      <alignment wrapText="1"/>
    </xf>
    <xf numFmtId="0" fontId="12" fillId="0" borderId="0" xfId="0" applyFont="1"/>
    <xf numFmtId="0" fontId="9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10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0ED3E2"/>
      <color rgb="FF87D1E6"/>
      <color rgb="FF003E52"/>
      <color rgb="FF00FFFF"/>
      <color rgb="FF007D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325B2-010B-45A6-8FBD-F7DCC9D09874}">
  <dimension ref="A1:C117"/>
  <sheetViews>
    <sheetView showGridLines="0" tabSelected="1" zoomScaleNormal="100" workbookViewId="0">
      <selection sqref="A1:C1"/>
    </sheetView>
  </sheetViews>
  <sheetFormatPr defaultColWidth="9.33203125" defaultRowHeight="13.8"/>
  <cols>
    <col min="1" max="1" width="24.44140625" style="3" customWidth="1"/>
    <col min="2" max="2" width="27.33203125" style="3" customWidth="1"/>
    <col min="3" max="4" width="23.5546875" style="3" customWidth="1"/>
    <col min="5" max="6" width="23.5546875" style="3" bestFit="1" customWidth="1"/>
    <col min="7" max="7" width="20.6640625" style="3" bestFit="1" customWidth="1"/>
    <col min="8" max="8" width="28.6640625" style="3" bestFit="1" customWidth="1"/>
    <col min="9" max="16384" width="9.33203125" style="3"/>
  </cols>
  <sheetData>
    <row r="1" spans="1:3" s="1" customFormat="1" ht="17.399999999999999">
      <c r="A1" s="101" t="s">
        <v>38</v>
      </c>
      <c r="B1" s="101"/>
      <c r="C1" s="101"/>
    </row>
    <row r="2" spans="1:3" s="1" customFormat="1" ht="14.4" customHeight="1">
      <c r="A2" s="102" t="s">
        <v>17</v>
      </c>
      <c r="B2" s="102"/>
      <c r="C2" s="102"/>
    </row>
    <row r="3" spans="1:3" s="1" customFormat="1" ht="14.4" customHeight="1" thickBot="1">
      <c r="A3" s="102" t="s">
        <v>39</v>
      </c>
      <c r="B3" s="102"/>
      <c r="C3" s="102"/>
    </row>
    <row r="4" spans="1:3" s="2" customFormat="1">
      <c r="A4" s="16"/>
      <c r="B4" s="17" t="s">
        <v>18</v>
      </c>
      <c r="C4" s="18" t="s">
        <v>19</v>
      </c>
    </row>
    <row r="5" spans="1:3" ht="13.95" customHeight="1" thickBot="1">
      <c r="A5" s="25" t="s">
        <v>39</v>
      </c>
      <c r="B5" s="23"/>
      <c r="C5" s="26"/>
    </row>
    <row r="6" spans="1:3" ht="13.95" customHeight="1" thickBot="1">
      <c r="A6" s="49" t="s">
        <v>20</v>
      </c>
      <c r="B6" s="50">
        <f>Detail!D6</f>
        <v>141</v>
      </c>
      <c r="C6" s="51">
        <f>Detail!D14</f>
        <v>316</v>
      </c>
    </row>
    <row r="7" spans="1:3" ht="19.5" customHeight="1" thickBot="1">
      <c r="A7" s="27" t="s">
        <v>21</v>
      </c>
      <c r="B7" s="28">
        <f>Detail!E6</f>
        <v>51480.5390070922</v>
      </c>
      <c r="C7" s="29">
        <f>Detail!E14</f>
        <v>47703.351265822785</v>
      </c>
    </row>
    <row r="8" spans="1:3" s="2" customFormat="1" ht="13.5" customHeight="1" thickBot="1">
      <c r="A8" s="74" t="s">
        <v>41</v>
      </c>
      <c r="B8" s="50"/>
      <c r="C8" s="51"/>
    </row>
    <row r="9" spans="1:3" ht="15" customHeight="1" thickBot="1">
      <c r="A9" s="30" t="s">
        <v>20</v>
      </c>
      <c r="B9" s="23">
        <f>Detail!L6</f>
        <v>157</v>
      </c>
      <c r="C9" s="26">
        <f>Detail!L14</f>
        <v>369</v>
      </c>
    </row>
    <row r="10" spans="1:3" ht="18.75" customHeight="1" thickBot="1">
      <c r="A10" s="52" t="s">
        <v>21</v>
      </c>
      <c r="B10" s="53">
        <f>Detail!M6</f>
        <v>49546.267515923566</v>
      </c>
      <c r="C10" s="54">
        <f>Detail!M14</f>
        <v>40192.672086720864</v>
      </c>
    </row>
    <row r="11" spans="1:3" ht="13.95" customHeight="1" thickBot="1">
      <c r="A11" s="31" t="s">
        <v>22</v>
      </c>
      <c r="B11" s="32"/>
      <c r="C11" s="33"/>
    </row>
    <row r="12" spans="1:3" ht="13.95" customHeight="1" thickBot="1">
      <c r="A12" s="49" t="s">
        <v>20</v>
      </c>
      <c r="B12" s="55">
        <f t="shared" ref="B12:C12" si="0">ROUND(((B6-B9)/(B9)),3)</f>
        <v>-0.10199999999999999</v>
      </c>
      <c r="C12" s="56">
        <f t="shared" si="0"/>
        <v>-0.14399999999999999</v>
      </c>
    </row>
    <row r="13" spans="1:3" ht="18.75" customHeight="1" thickBot="1">
      <c r="A13" s="30" t="s">
        <v>21</v>
      </c>
      <c r="B13" s="34">
        <f t="shared" ref="B13:C13" si="1">ROUND(((B7-B10)/(B10)),3)</f>
        <v>3.9E-2</v>
      </c>
      <c r="C13" s="21">
        <f t="shared" si="1"/>
        <v>0.187</v>
      </c>
    </row>
    <row r="14" spans="1:3">
      <c r="A14" s="19"/>
      <c r="B14" s="19"/>
      <c r="C14" s="19" t="s">
        <v>42</v>
      </c>
    </row>
    <row r="17" spans="1:2">
      <c r="A17"/>
      <c r="B17"/>
    </row>
    <row r="18" spans="1:2">
      <c r="A18"/>
      <c r="B18"/>
    </row>
    <row r="19" spans="1:2">
      <c r="A19"/>
      <c r="B19"/>
    </row>
    <row r="20" spans="1:2">
      <c r="A20"/>
      <c r="B20"/>
    </row>
    <row r="21" spans="1:2">
      <c r="A21"/>
      <c r="B21"/>
    </row>
    <row r="22" spans="1:2">
      <c r="A22"/>
      <c r="B22"/>
    </row>
    <row r="23" spans="1:2">
      <c r="A23"/>
      <c r="B23"/>
    </row>
    <row r="24" spans="1:2">
      <c r="A24"/>
      <c r="B24"/>
    </row>
    <row r="25" spans="1:2">
      <c r="A25"/>
      <c r="B25"/>
    </row>
    <row r="26" spans="1:2">
      <c r="A26"/>
      <c r="B26"/>
    </row>
    <row r="27" spans="1:2">
      <c r="A27"/>
      <c r="B27"/>
    </row>
    <row r="28" spans="1:2">
      <c r="A28"/>
      <c r="B28"/>
    </row>
    <row r="29" spans="1:2">
      <c r="A29"/>
      <c r="B29"/>
    </row>
    <row r="30" spans="1:2">
      <c r="A30"/>
      <c r="B30"/>
    </row>
    <row r="31" spans="1:2">
      <c r="A31"/>
      <c r="B31"/>
    </row>
    <row r="32" spans="1:2">
      <c r="A32"/>
      <c r="B32"/>
    </row>
    <row r="33" spans="1:2">
      <c r="A33"/>
      <c r="B33"/>
    </row>
    <row r="34" spans="1:2">
      <c r="A34"/>
      <c r="B34"/>
    </row>
    <row r="35" spans="1:2">
      <c r="A35"/>
      <c r="B35"/>
    </row>
    <row r="36" spans="1:2">
      <c r="A36"/>
      <c r="B36"/>
    </row>
    <row r="37" spans="1:2">
      <c r="A37"/>
      <c r="B37"/>
    </row>
    <row r="38" spans="1:2">
      <c r="A38"/>
      <c r="B38"/>
    </row>
    <row r="39" spans="1:2">
      <c r="A39"/>
      <c r="B39"/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76"/>
  <sheetViews>
    <sheetView showGridLines="0" topLeftCell="B1" zoomScaleNormal="100" workbookViewId="0">
      <selection activeCell="B1" sqref="B1"/>
    </sheetView>
  </sheetViews>
  <sheetFormatPr defaultColWidth="9.33203125" defaultRowHeight="13.8"/>
  <cols>
    <col min="1" max="1" width="7.6640625" style="2" hidden="1" customWidth="1"/>
    <col min="2" max="2" width="44.6640625" style="3" customWidth="1"/>
    <col min="3" max="4" width="15.33203125" style="3" customWidth="1"/>
    <col min="5" max="5" width="19.5546875" style="3" customWidth="1"/>
    <col min="6" max="6" width="9.33203125" style="3"/>
    <col min="7" max="8" width="8.6640625" style="66"/>
    <col min="9" max="9" width="6.6640625" style="9" bestFit="1" customWidth="1"/>
    <col min="10" max="16384" width="9.33203125" style="3"/>
  </cols>
  <sheetData>
    <row r="1" spans="1:9" s="4" customFormat="1" ht="14.4" thickBot="1">
      <c r="B1" s="35" t="s">
        <v>23</v>
      </c>
      <c r="C1" s="36"/>
      <c r="D1" s="37"/>
      <c r="E1" s="37"/>
      <c r="I1" s="5"/>
    </row>
    <row r="2" spans="1:9" s="4" customFormat="1" ht="28.2" thickBot="1">
      <c r="A2" s="6" t="str">
        <f>Detail!A2</f>
        <v>FICE
CODE</v>
      </c>
      <c r="B2" s="75" t="s">
        <v>0</v>
      </c>
      <c r="C2" s="76" t="s">
        <v>32</v>
      </c>
      <c r="D2" s="76" t="s">
        <v>32</v>
      </c>
      <c r="E2" s="77" t="s">
        <v>24</v>
      </c>
      <c r="I2" s="7"/>
    </row>
    <row r="3" spans="1:9">
      <c r="A3" s="13" t="s">
        <v>8</v>
      </c>
      <c r="B3" s="79" t="s">
        <v>1</v>
      </c>
      <c r="C3" s="80">
        <f>Detail!M3</f>
        <v>51357</v>
      </c>
      <c r="D3" s="80">
        <f>Detail!E3</f>
        <v>54295</v>
      </c>
      <c r="E3" s="81">
        <f>IF(C3=0," ",(D3-C3)/C3)</f>
        <v>5.7207391397472593E-2</v>
      </c>
    </row>
    <row r="4" spans="1:9">
      <c r="A4" s="10" t="s">
        <v>9</v>
      </c>
      <c r="B4" s="82" t="s">
        <v>25</v>
      </c>
      <c r="C4" s="83">
        <f>Detail!M4</f>
        <v>50962</v>
      </c>
      <c r="D4" s="83">
        <f>Detail!E4</f>
        <v>53788</v>
      </c>
      <c r="E4" s="84">
        <f>IF(C4=0," ",(D4-C4)/C4)</f>
        <v>5.545308268906244E-2</v>
      </c>
    </row>
    <row r="5" spans="1:9" ht="14.4" thickBot="1">
      <c r="A5" s="11" t="s">
        <v>10</v>
      </c>
      <c r="B5" s="79" t="s">
        <v>3</v>
      </c>
      <c r="C5" s="80">
        <f>Detail!M5</f>
        <v>44635</v>
      </c>
      <c r="D5" s="80">
        <f>Detail!E5</f>
        <v>45123</v>
      </c>
      <c r="E5" s="85">
        <f>IF(C5=0," ",(D5-C5)/C5)</f>
        <v>1.0933124229864456E-2</v>
      </c>
    </row>
    <row r="6" spans="1:9">
      <c r="A6" s="12"/>
      <c r="B6" s="38" t="s">
        <v>26</v>
      </c>
      <c r="C6" s="39">
        <f>Detail!M6</f>
        <v>49546.267515923566</v>
      </c>
      <c r="D6" s="39">
        <f>Detail!E6</f>
        <v>51480.5390070922</v>
      </c>
      <c r="E6" s="78">
        <f>IF(C6=0," ",(D6-C6)/C6)</f>
        <v>3.9039701437590293E-2</v>
      </c>
    </row>
    <row r="7" spans="1:9" ht="14.4" thickBot="1">
      <c r="A7" s="3"/>
      <c r="B7" s="86"/>
      <c r="C7" s="86"/>
      <c r="D7" s="86"/>
      <c r="E7" s="87"/>
    </row>
    <row r="8" spans="1:9">
      <c r="A8" s="14" t="s">
        <v>12</v>
      </c>
      <c r="B8" s="82" t="s">
        <v>4</v>
      </c>
      <c r="C8" s="83">
        <f>Detail!M8</f>
        <v>38650</v>
      </c>
      <c r="D8" s="83">
        <f>Detail!E8</f>
        <v>44453</v>
      </c>
      <c r="E8" s="84">
        <f t="shared" ref="E8:E14" si="0">IF(C8=0," ",(D8-C8)/C8)</f>
        <v>0.15014230271668821</v>
      </c>
    </row>
    <row r="9" spans="1:9">
      <c r="A9" s="8" t="s">
        <v>11</v>
      </c>
      <c r="B9" s="79" t="s">
        <v>5</v>
      </c>
      <c r="C9" s="80">
        <f>Detail!M9</f>
        <v>39433</v>
      </c>
      <c r="D9" s="80">
        <f>Detail!E9</f>
        <v>46294</v>
      </c>
      <c r="E9" s="81">
        <f t="shared" si="0"/>
        <v>0.17399132706109097</v>
      </c>
    </row>
    <row r="10" spans="1:9">
      <c r="A10" s="10" t="s">
        <v>13</v>
      </c>
      <c r="B10" s="82" t="s">
        <v>6</v>
      </c>
      <c r="C10" s="83">
        <f>Detail!M10</f>
        <v>40790</v>
      </c>
      <c r="D10" s="83">
        <f>Detail!E10</f>
        <v>48639</v>
      </c>
      <c r="E10" s="84">
        <f t="shared" si="0"/>
        <v>0.19242461387595</v>
      </c>
    </row>
    <row r="11" spans="1:9">
      <c r="A11" s="10"/>
      <c r="B11" s="79" t="s">
        <v>7</v>
      </c>
      <c r="C11" s="80">
        <f>Detail!M11</f>
        <v>38955</v>
      </c>
      <c r="D11" s="80">
        <f>Detail!E11</f>
        <v>46078</v>
      </c>
      <c r="E11" s="81">
        <f>IF(C11=0," ",(D11-C11)/C11)</f>
        <v>0.18285200872801952</v>
      </c>
    </row>
    <row r="12" spans="1:9">
      <c r="A12" s="10"/>
      <c r="B12" s="82" t="s">
        <v>15</v>
      </c>
      <c r="C12" s="83">
        <f>Detail!M12</f>
        <v>44925</v>
      </c>
      <c r="D12" s="83">
        <f>Detail!E12</f>
        <v>53741</v>
      </c>
      <c r="E12" s="84">
        <f t="shared" si="0"/>
        <v>0.19623817473567057</v>
      </c>
    </row>
    <row r="13" spans="1:9" ht="14.4" thickBot="1">
      <c r="A13" s="11" t="s">
        <v>14</v>
      </c>
      <c r="B13" s="79" t="s">
        <v>16</v>
      </c>
      <c r="C13" s="80">
        <f>Detail!M13</f>
        <v>41827</v>
      </c>
      <c r="D13" s="80">
        <f>Detail!E13</f>
        <v>53519</v>
      </c>
      <c r="E13" s="81">
        <f t="shared" si="0"/>
        <v>0.2795323594807182</v>
      </c>
    </row>
    <row r="14" spans="1:9" s="19" customFormat="1">
      <c r="A14" s="62"/>
      <c r="B14" s="38" t="s">
        <v>27</v>
      </c>
      <c r="C14" s="39">
        <f>Detail!M14</f>
        <v>40192.672086720864</v>
      </c>
      <c r="D14" s="39">
        <f>Detail!E14</f>
        <v>47703.351265822785</v>
      </c>
      <c r="E14" s="40">
        <f t="shared" si="0"/>
        <v>0.18686687869113711</v>
      </c>
      <c r="I14" s="70"/>
    </row>
    <row r="15" spans="1:9" s="19" customFormat="1">
      <c r="A15" s="71"/>
      <c r="B15" s="72"/>
      <c r="I15" s="70"/>
    </row>
    <row r="16" spans="1:9" s="19" customFormat="1" ht="21.75" customHeight="1">
      <c r="A16" s="71"/>
      <c r="B16" s="103"/>
      <c r="C16" s="103"/>
      <c r="D16" s="103"/>
      <c r="E16" s="103"/>
      <c r="I16" s="70"/>
    </row>
    <row r="17" spans="1:45" s="19" customFormat="1" ht="29.25" customHeight="1">
      <c r="A17" s="71"/>
      <c r="B17" s="103"/>
      <c r="C17" s="103"/>
      <c r="D17" s="103"/>
      <c r="E17" s="103"/>
      <c r="I17" s="73"/>
    </row>
    <row r="18" spans="1:45" s="19" customFormat="1" ht="32.25" customHeight="1">
      <c r="A18" s="71"/>
      <c r="B18" s="104"/>
      <c r="C18" s="105"/>
      <c r="D18" s="105"/>
      <c r="E18" s="105"/>
      <c r="I18" s="70"/>
    </row>
    <row r="19" spans="1:45" ht="33" customHeight="1">
      <c r="B19" s="106"/>
      <c r="C19" s="107"/>
      <c r="D19" s="107"/>
      <c r="E19" s="107"/>
    </row>
    <row r="20" spans="1:45">
      <c r="B20" s="15"/>
      <c r="AS20" s="41"/>
    </row>
    <row r="21" spans="1:45">
      <c r="B21" s="15"/>
      <c r="AS21" s="41"/>
    </row>
    <row r="22" spans="1:45">
      <c r="B22" s="15"/>
      <c r="AS22" s="41"/>
    </row>
    <row r="23" spans="1:45">
      <c r="B23" s="15"/>
      <c r="AS23" s="41"/>
    </row>
    <row r="24" spans="1:45">
      <c r="B24" s="15"/>
      <c r="AS24" s="41"/>
    </row>
    <row r="25" spans="1:45">
      <c r="B25" s="15"/>
      <c r="AS25" s="41"/>
    </row>
    <row r="26" spans="1:45">
      <c r="B26" s="15"/>
      <c r="AS26" s="41"/>
    </row>
    <row r="27" spans="1:45">
      <c r="B27" s="15"/>
      <c r="AS27" s="41"/>
    </row>
    <row r="28" spans="1:45">
      <c r="B28" s="15"/>
      <c r="AS28" s="41"/>
    </row>
    <row r="29" spans="1:45">
      <c r="B29" s="15"/>
      <c r="AS29" s="41"/>
    </row>
    <row r="30" spans="1:45">
      <c r="B30" s="15"/>
      <c r="AS30" s="41"/>
    </row>
    <row r="31" spans="1:45">
      <c r="B31" s="15"/>
      <c r="AS31" s="41"/>
    </row>
    <row r="32" spans="1:45">
      <c r="B32" s="15"/>
      <c r="AS32" s="41"/>
    </row>
    <row r="33" spans="2:45">
      <c r="B33" s="15"/>
      <c r="AS33" s="41"/>
    </row>
    <row r="34" spans="2:45">
      <c r="B34" s="15"/>
      <c r="AS34" s="41"/>
    </row>
    <row r="35" spans="2:45">
      <c r="B35" s="15"/>
      <c r="AS35" s="41"/>
    </row>
    <row r="36" spans="2:45">
      <c r="B36" s="15"/>
      <c r="AS36" s="41"/>
    </row>
    <row r="37" spans="2:45">
      <c r="B37" s="15"/>
      <c r="AS37" s="41"/>
    </row>
    <row r="38" spans="2:45">
      <c r="B38" s="15"/>
      <c r="AS38" s="41"/>
    </row>
    <row r="39" spans="2:45">
      <c r="B39" s="15"/>
      <c r="AS39" s="41"/>
    </row>
    <row r="40" spans="2:45">
      <c r="B40" s="15"/>
      <c r="AS40" s="41"/>
    </row>
    <row r="41" spans="2:45">
      <c r="B41" s="15"/>
      <c r="AS41" s="41"/>
    </row>
    <row r="42" spans="2:45">
      <c r="B42" s="15"/>
      <c r="AS42" s="41"/>
    </row>
    <row r="43" spans="2:45">
      <c r="B43" s="15"/>
      <c r="AS43" s="41"/>
    </row>
    <row r="44" spans="2:45">
      <c r="B44" s="15"/>
      <c r="AS44" s="41"/>
    </row>
    <row r="45" spans="2:45">
      <c r="B45" s="15"/>
      <c r="AS45" s="41"/>
    </row>
    <row r="46" spans="2:45">
      <c r="B46" s="15"/>
      <c r="AS46" s="41"/>
    </row>
    <row r="47" spans="2:45">
      <c r="B47" s="15"/>
      <c r="AS47" s="41"/>
    </row>
    <row r="48" spans="2:45">
      <c r="B48" s="15"/>
      <c r="AS48" s="41"/>
    </row>
    <row r="49" spans="2:45">
      <c r="B49" s="15"/>
      <c r="AS49" s="41"/>
    </row>
    <row r="50" spans="2:45">
      <c r="B50" s="15"/>
      <c r="AS50" s="41"/>
    </row>
    <row r="51" spans="2:45">
      <c r="B51" s="15"/>
      <c r="AS51" s="41"/>
    </row>
    <row r="52" spans="2:45">
      <c r="B52" s="15"/>
      <c r="AS52" s="41"/>
    </row>
    <row r="53" spans="2:45">
      <c r="B53" s="15"/>
      <c r="AS53" s="41"/>
    </row>
    <row r="54" spans="2:45">
      <c r="B54" s="15"/>
      <c r="AS54" s="41"/>
    </row>
    <row r="55" spans="2:45">
      <c r="B55" s="15"/>
      <c r="AS55" s="41"/>
    </row>
    <row r="56" spans="2:45">
      <c r="B56" s="15"/>
      <c r="AS56" s="41"/>
    </row>
    <row r="57" spans="2:45">
      <c r="B57" s="15"/>
      <c r="AS57" s="41"/>
    </row>
    <row r="58" spans="2:45">
      <c r="B58" s="15"/>
      <c r="AS58" s="41"/>
    </row>
    <row r="59" spans="2:45">
      <c r="B59" s="15"/>
      <c r="AS59" s="41"/>
    </row>
    <row r="60" spans="2:45">
      <c r="B60" s="15"/>
      <c r="AS60" s="41"/>
    </row>
    <row r="61" spans="2:45">
      <c r="B61" s="15"/>
      <c r="AS61" s="41"/>
    </row>
    <row r="62" spans="2:45">
      <c r="B62" s="15"/>
      <c r="AS62" s="41"/>
    </row>
    <row r="63" spans="2:45">
      <c r="B63" s="15"/>
      <c r="AS63" s="41"/>
    </row>
    <row r="64" spans="2:45">
      <c r="B64" s="15"/>
      <c r="AS64" s="41"/>
    </row>
    <row r="65" spans="2:45">
      <c r="B65" s="15"/>
      <c r="AS65" s="41"/>
    </row>
    <row r="66" spans="2:45">
      <c r="B66" s="15"/>
      <c r="AS66" s="41"/>
    </row>
    <row r="67" spans="2:45">
      <c r="B67" s="15"/>
      <c r="AS67" s="41"/>
    </row>
    <row r="68" spans="2:45">
      <c r="B68" s="15"/>
      <c r="AS68" s="41"/>
    </row>
    <row r="69" spans="2:45">
      <c r="B69" s="15"/>
      <c r="AS69" s="41"/>
    </row>
    <row r="70" spans="2:45">
      <c r="B70" s="15"/>
      <c r="AS70" s="41"/>
    </row>
    <row r="71" spans="2:45">
      <c r="B71" s="15"/>
      <c r="AS71" s="41"/>
    </row>
    <row r="72" spans="2:45">
      <c r="B72" s="15"/>
      <c r="AS72" s="41"/>
    </row>
    <row r="73" spans="2:45">
      <c r="B73" s="15"/>
      <c r="AS73" s="41"/>
    </row>
    <row r="74" spans="2:45">
      <c r="B74" s="15"/>
      <c r="AS74" s="41"/>
    </row>
    <row r="75" spans="2:45">
      <c r="B75" s="15"/>
      <c r="AS75" s="41"/>
    </row>
    <row r="76" spans="2:45" ht="14.4" thickBot="1">
      <c r="B76" s="42"/>
      <c r="C76" s="43"/>
      <c r="D76" s="43"/>
      <c r="E76" s="43"/>
      <c r="F76" s="43"/>
      <c r="G76" s="69"/>
      <c r="H76" s="69"/>
      <c r="I76" s="44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5"/>
    </row>
  </sheetData>
  <mergeCells count="4">
    <mergeCell ref="B16:E16"/>
    <mergeCell ref="B17:E17"/>
    <mergeCell ref="B18:E18"/>
    <mergeCell ref="B19:E19"/>
  </mergeCells>
  <conditionalFormatting sqref="A3:B3 A5:B5 A4">
    <cfRule type="expression" dxfId="9" priority="14" stopIfTrue="1">
      <formula>MOD(ROW(),2)=0</formula>
    </cfRule>
  </conditionalFormatting>
  <conditionalFormatting sqref="A9:B9 A8 A11:B11 A10 A13:B13 A12">
    <cfRule type="expression" dxfId="8" priority="13" stopIfTrue="1">
      <formula>MOD(ROW(),2)=0</formula>
    </cfRule>
  </conditionalFormatting>
  <conditionalFormatting sqref="C3:E3 C5:D5">
    <cfRule type="expression" dxfId="7" priority="12" stopIfTrue="1">
      <formula>MOD(ROW(),2)=0</formula>
    </cfRule>
  </conditionalFormatting>
  <conditionalFormatting sqref="C9:E9 C11:E11 C13:E13">
    <cfRule type="expression" dxfId="6" priority="11" stopIfTrue="1">
      <formula>MOD(ROW(),2)=0</formula>
    </cfRule>
  </conditionalFormatting>
  <conditionalFormatting sqref="E5">
    <cfRule type="expression" dxfId="5" priority="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  <ignoredErrors>
    <ignoredError sqref="C3:D6 C9:D13 C14:D14 E9:E14 E3:E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7"/>
  <sheetViews>
    <sheetView showGridLines="0" zoomScale="93" zoomScaleNormal="93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B1" sqref="B1"/>
    </sheetView>
  </sheetViews>
  <sheetFormatPr defaultColWidth="9.33203125" defaultRowHeight="13.8"/>
  <cols>
    <col min="1" max="1" width="7.6640625" style="19" hidden="1" customWidth="1"/>
    <col min="2" max="2" width="30" style="19" customWidth="1"/>
    <col min="3" max="3" width="10.33203125" style="19" customWidth="1"/>
    <col min="4" max="4" width="9.44140625" style="19" customWidth="1"/>
    <col min="5" max="5" width="10.5546875" style="19" bestFit="1" customWidth="1"/>
    <col min="6" max="6" width="12.6640625" style="19" bestFit="1" customWidth="1"/>
    <col min="7" max="7" width="12.5546875" style="19" bestFit="1" customWidth="1"/>
    <col min="8" max="8" width="14.44140625" style="19" customWidth="1"/>
    <col min="9" max="9" width="4.6640625" style="19" customWidth="1"/>
    <col min="10" max="10" width="29.6640625" style="19" customWidth="1"/>
    <col min="11" max="11" width="10" style="19" customWidth="1"/>
    <col min="12" max="12" width="9.44140625" style="19" customWidth="1"/>
    <col min="13" max="13" width="10.5546875" style="19" bestFit="1" customWidth="1"/>
    <col min="14" max="14" width="14.33203125" style="19" customWidth="1"/>
    <col min="15" max="15" width="12.44140625" style="19" bestFit="1" customWidth="1"/>
    <col min="16" max="16" width="14.44140625" style="19" customWidth="1"/>
    <col min="17" max="16384" width="9.33203125" style="19"/>
  </cols>
  <sheetData>
    <row r="1" spans="1:18" ht="17.25" customHeight="1" thickBot="1">
      <c r="B1" s="20" t="str">
        <f>"Fiscal Year "&amp;RIGHT(Summary!A3,4)&amp;" (Fall "&amp;RIGHT(Summary!A3,4)-1&amp;" converted to a nine-month equivalence)"</f>
        <v>Fiscal Year 2022 (Fall 2021 converted to a nine-month equivalence)</v>
      </c>
      <c r="J1" s="20" t="str">
        <f>"Fiscal Year "&amp;RIGHT(Summary!A3,4)-1&amp;" (Fall "&amp;RIGHT(Summary!A3,4)-2&amp;" converted to a nine-month equivalence)"</f>
        <v>Fiscal Year 2021 (Fall 2020 converted to a nine-month equivalence)</v>
      </c>
    </row>
    <row r="2" spans="1:18" s="57" customFormat="1" ht="28.2" thickBot="1">
      <c r="A2" s="67" t="s">
        <v>28</v>
      </c>
      <c r="B2" s="88" t="s">
        <v>29</v>
      </c>
      <c r="C2" s="89" t="s">
        <v>30</v>
      </c>
      <c r="D2" s="89" t="s">
        <v>31</v>
      </c>
      <c r="E2" s="89" t="s">
        <v>32</v>
      </c>
      <c r="F2" s="89" t="s">
        <v>33</v>
      </c>
      <c r="G2" s="89" t="s">
        <v>34</v>
      </c>
      <c r="H2" s="90" t="s">
        <v>35</v>
      </c>
      <c r="J2" s="88" t="s">
        <v>29</v>
      </c>
      <c r="K2" s="89" t="s">
        <v>30</v>
      </c>
      <c r="L2" s="89" t="s">
        <v>31</v>
      </c>
      <c r="M2" s="89" t="s">
        <v>32</v>
      </c>
      <c r="N2" s="89" t="s">
        <v>33</v>
      </c>
      <c r="O2" s="89" t="s">
        <v>34</v>
      </c>
      <c r="P2" s="90" t="s">
        <v>35</v>
      </c>
    </row>
    <row r="3" spans="1:18">
      <c r="A3" s="58" t="s">
        <v>8</v>
      </c>
      <c r="B3" s="91" t="s">
        <v>36</v>
      </c>
      <c r="C3" s="92">
        <v>59</v>
      </c>
      <c r="D3" s="93">
        <v>59</v>
      </c>
      <c r="E3" s="94">
        <v>54295</v>
      </c>
      <c r="F3" s="94">
        <v>52063</v>
      </c>
      <c r="G3" s="94">
        <v>89050</v>
      </c>
      <c r="H3" s="94">
        <v>21233</v>
      </c>
      <c r="J3" s="91" t="s">
        <v>36</v>
      </c>
      <c r="K3" s="92">
        <v>78</v>
      </c>
      <c r="L3" s="93">
        <v>78</v>
      </c>
      <c r="M3" s="94">
        <v>51357</v>
      </c>
      <c r="N3" s="94">
        <v>48559</v>
      </c>
      <c r="O3" s="94">
        <v>70704</v>
      </c>
      <c r="P3" s="94">
        <v>41671</v>
      </c>
      <c r="R3" s="59"/>
    </row>
    <row r="4" spans="1:18">
      <c r="A4" s="60" t="s">
        <v>9</v>
      </c>
      <c r="B4" s="82" t="s">
        <v>2</v>
      </c>
      <c r="C4" s="95">
        <v>41</v>
      </c>
      <c r="D4" s="95">
        <v>41</v>
      </c>
      <c r="E4" s="96">
        <v>53788</v>
      </c>
      <c r="F4" s="96">
        <v>54106</v>
      </c>
      <c r="G4" s="96">
        <v>71666</v>
      </c>
      <c r="H4" s="96">
        <v>40685</v>
      </c>
      <c r="I4" s="65"/>
      <c r="J4" s="83" t="s">
        <v>2</v>
      </c>
      <c r="K4" s="96">
        <v>39</v>
      </c>
      <c r="L4" s="96">
        <v>39</v>
      </c>
      <c r="M4" s="96">
        <v>50962</v>
      </c>
      <c r="N4" s="96">
        <v>47710</v>
      </c>
      <c r="O4" s="96">
        <v>83250</v>
      </c>
      <c r="P4" s="96">
        <v>35905</v>
      </c>
      <c r="R4" s="59"/>
    </row>
    <row r="5" spans="1:18" ht="14.4" thickBot="1">
      <c r="A5" s="61" t="s">
        <v>10</v>
      </c>
      <c r="B5" s="91" t="s">
        <v>3</v>
      </c>
      <c r="C5" s="92">
        <v>41</v>
      </c>
      <c r="D5" s="93">
        <v>41</v>
      </c>
      <c r="E5" s="94">
        <v>45123</v>
      </c>
      <c r="F5" s="94">
        <v>43500</v>
      </c>
      <c r="G5" s="94">
        <v>67718</v>
      </c>
      <c r="H5" s="94">
        <v>37699</v>
      </c>
      <c r="J5" s="91" t="s">
        <v>3</v>
      </c>
      <c r="K5" s="92">
        <v>40</v>
      </c>
      <c r="L5" s="93">
        <v>40</v>
      </c>
      <c r="M5" s="94">
        <v>44635</v>
      </c>
      <c r="N5" s="94">
        <v>42067</v>
      </c>
      <c r="O5" s="94">
        <v>65056</v>
      </c>
      <c r="P5" s="94">
        <v>34500</v>
      </c>
      <c r="R5" s="59"/>
    </row>
    <row r="6" spans="1:18">
      <c r="A6" s="62"/>
      <c r="B6" s="22" t="s">
        <v>37</v>
      </c>
      <c r="C6" s="46">
        <f>SUM(C3:C5)</f>
        <v>141</v>
      </c>
      <c r="D6" s="46">
        <f>SUM(D3:D5)</f>
        <v>141</v>
      </c>
      <c r="E6" s="47">
        <f>(E3*D3+E4*D4+E5*D5)/D6</f>
        <v>51480.5390070922</v>
      </c>
      <c r="F6" s="48">
        <f>MEDIAN(F3:F5)</f>
        <v>52063</v>
      </c>
      <c r="G6" s="48">
        <f>MAX(G3:G5)</f>
        <v>89050</v>
      </c>
      <c r="H6" s="48">
        <f>MIN(H3:H5)</f>
        <v>21233</v>
      </c>
      <c r="J6" s="22" t="s">
        <v>37</v>
      </c>
      <c r="K6" s="46">
        <f>SUM(K3:K5)</f>
        <v>157</v>
      </c>
      <c r="L6" s="46">
        <f>SUM(L3:L5)</f>
        <v>157</v>
      </c>
      <c r="M6" s="47">
        <f>(M3*L3+M4*L4+M5*L5)/L6</f>
        <v>49546.267515923566</v>
      </c>
      <c r="N6" s="48">
        <f>MEDIAN(N3:N5)</f>
        <v>47710</v>
      </c>
      <c r="O6" s="48">
        <f>MAX(O3:O5)</f>
        <v>83250</v>
      </c>
      <c r="P6" s="48">
        <f>MIN(P3:P5)</f>
        <v>34500</v>
      </c>
      <c r="R6" s="59"/>
    </row>
    <row r="7" spans="1:18">
      <c r="C7" s="97"/>
      <c r="D7" s="97"/>
      <c r="E7" s="97"/>
      <c r="F7" s="97"/>
      <c r="G7" s="97"/>
      <c r="H7" s="97"/>
      <c r="K7" s="97"/>
      <c r="L7" s="97"/>
      <c r="M7" s="97"/>
      <c r="N7" s="97"/>
      <c r="O7" s="97"/>
      <c r="P7" s="97"/>
      <c r="R7" s="59"/>
    </row>
    <row r="8" spans="1:18">
      <c r="A8" s="63" t="s">
        <v>12</v>
      </c>
      <c r="B8" s="82" t="s">
        <v>4</v>
      </c>
      <c r="C8" s="95">
        <v>85</v>
      </c>
      <c r="D8" s="95">
        <v>85</v>
      </c>
      <c r="E8" s="96">
        <v>44453</v>
      </c>
      <c r="F8" s="96">
        <v>42750</v>
      </c>
      <c r="G8" s="96">
        <v>65898</v>
      </c>
      <c r="H8" s="96">
        <v>25760</v>
      </c>
      <c r="J8" s="82" t="s">
        <v>4</v>
      </c>
      <c r="K8" s="95">
        <v>97</v>
      </c>
      <c r="L8" s="95">
        <v>97</v>
      </c>
      <c r="M8" s="96">
        <v>38650</v>
      </c>
      <c r="N8" s="96">
        <v>38952</v>
      </c>
      <c r="O8" s="96">
        <v>52200</v>
      </c>
      <c r="P8" s="96">
        <v>25254</v>
      </c>
      <c r="R8" s="59"/>
    </row>
    <row r="9" spans="1:18">
      <c r="A9" s="64" t="s">
        <v>11</v>
      </c>
      <c r="B9" s="91" t="s">
        <v>5</v>
      </c>
      <c r="C9" s="92">
        <v>23</v>
      </c>
      <c r="D9" s="93">
        <v>23</v>
      </c>
      <c r="E9" s="98">
        <v>46294</v>
      </c>
      <c r="F9" s="98">
        <v>44370</v>
      </c>
      <c r="G9" s="98">
        <v>70506</v>
      </c>
      <c r="H9" s="98">
        <v>38250</v>
      </c>
      <c r="J9" s="91" t="s">
        <v>5</v>
      </c>
      <c r="K9" s="92">
        <v>26</v>
      </c>
      <c r="L9" s="93">
        <v>26</v>
      </c>
      <c r="M9" s="98">
        <v>39433</v>
      </c>
      <c r="N9" s="98">
        <v>38903</v>
      </c>
      <c r="O9" s="98">
        <v>51003</v>
      </c>
      <c r="P9" s="98">
        <v>30609</v>
      </c>
      <c r="R9" s="59"/>
    </row>
    <row r="10" spans="1:18">
      <c r="A10" s="60" t="s">
        <v>13</v>
      </c>
      <c r="B10" s="82" t="s">
        <v>6</v>
      </c>
      <c r="C10" s="95">
        <v>128</v>
      </c>
      <c r="D10" s="95">
        <v>128</v>
      </c>
      <c r="E10" s="96">
        <v>48639</v>
      </c>
      <c r="F10" s="96">
        <v>46805</v>
      </c>
      <c r="G10" s="96">
        <v>74704</v>
      </c>
      <c r="H10" s="96">
        <v>38250</v>
      </c>
      <c r="J10" s="82" t="s">
        <v>6</v>
      </c>
      <c r="K10" s="95">
        <v>168</v>
      </c>
      <c r="L10" s="95">
        <v>168</v>
      </c>
      <c r="M10" s="96">
        <v>40790</v>
      </c>
      <c r="N10" s="96">
        <v>39092</v>
      </c>
      <c r="O10" s="96">
        <v>104301</v>
      </c>
      <c r="P10" s="96">
        <v>25254</v>
      </c>
      <c r="R10" s="59"/>
    </row>
    <row r="11" spans="1:18" ht="14.4" thickBot="1">
      <c r="A11" s="61" t="s">
        <v>14</v>
      </c>
      <c r="B11" s="100" t="s">
        <v>7</v>
      </c>
      <c r="C11" s="93">
        <v>38</v>
      </c>
      <c r="D11" s="99">
        <v>38</v>
      </c>
      <c r="E11" s="98">
        <v>46078</v>
      </c>
      <c r="F11" s="98">
        <v>45000</v>
      </c>
      <c r="G11" s="98">
        <v>65178</v>
      </c>
      <c r="H11" s="98">
        <v>38250</v>
      </c>
      <c r="J11" s="91" t="s">
        <v>7</v>
      </c>
      <c r="K11" s="92">
        <v>43</v>
      </c>
      <c r="L11" s="93">
        <v>43</v>
      </c>
      <c r="M11" s="98">
        <v>38955</v>
      </c>
      <c r="N11" s="98">
        <v>38853</v>
      </c>
      <c r="O11" s="98">
        <v>54000</v>
      </c>
      <c r="P11" s="98">
        <v>25254</v>
      </c>
      <c r="R11" s="59"/>
    </row>
    <row r="12" spans="1:18">
      <c r="A12" s="60"/>
      <c r="B12" s="82" t="s">
        <v>15</v>
      </c>
      <c r="C12" s="95">
        <v>29</v>
      </c>
      <c r="D12" s="95">
        <v>29</v>
      </c>
      <c r="E12" s="96">
        <v>53741</v>
      </c>
      <c r="F12" s="96">
        <v>53055</v>
      </c>
      <c r="G12" s="96">
        <v>65070</v>
      </c>
      <c r="H12" s="96">
        <v>38250</v>
      </c>
      <c r="J12" s="82" t="s">
        <v>15</v>
      </c>
      <c r="K12" s="95">
        <v>21</v>
      </c>
      <c r="L12" s="95">
        <v>21</v>
      </c>
      <c r="M12" s="96">
        <v>44925</v>
      </c>
      <c r="N12" s="96">
        <v>45009</v>
      </c>
      <c r="O12" s="96">
        <v>57006</v>
      </c>
      <c r="P12" s="96">
        <v>31500</v>
      </c>
      <c r="R12" s="59"/>
    </row>
    <row r="13" spans="1:18">
      <c r="B13" s="91" t="s">
        <v>16</v>
      </c>
      <c r="C13" s="92">
        <v>13</v>
      </c>
      <c r="D13" s="93">
        <v>13</v>
      </c>
      <c r="E13" s="98">
        <v>53519</v>
      </c>
      <c r="F13" s="98">
        <v>52290</v>
      </c>
      <c r="G13" s="98">
        <v>65034</v>
      </c>
      <c r="H13" s="98">
        <v>42750</v>
      </c>
      <c r="J13" s="91" t="s">
        <v>16</v>
      </c>
      <c r="K13" s="94">
        <v>14</v>
      </c>
      <c r="L13" s="94">
        <v>14</v>
      </c>
      <c r="M13" s="98">
        <v>41827</v>
      </c>
      <c r="N13" s="98">
        <v>43047</v>
      </c>
      <c r="O13" s="98">
        <v>51012</v>
      </c>
      <c r="P13" s="98">
        <v>26253</v>
      </c>
    </row>
    <row r="14" spans="1:18">
      <c r="A14" s="62"/>
      <c r="B14" s="22" t="s">
        <v>27</v>
      </c>
      <c r="C14" s="46">
        <f>SUM(C8:C13)</f>
        <v>316</v>
      </c>
      <c r="D14" s="46">
        <f>SUM(D8:D13)</f>
        <v>316</v>
      </c>
      <c r="E14" s="47">
        <f>(E8*D8+E9*D9+E10*D10+E11*D11+E12*D12+D13*E13)/D14</f>
        <v>47703.351265822785</v>
      </c>
      <c r="F14" s="48">
        <f>MEDIAN(F8:F13)</f>
        <v>45902.5</v>
      </c>
      <c r="G14" s="48">
        <f>MAX(G8:G13)</f>
        <v>74704</v>
      </c>
      <c r="H14" s="48">
        <f>MIN(H8:H13)</f>
        <v>25760</v>
      </c>
      <c r="J14" s="22" t="s">
        <v>27</v>
      </c>
      <c r="K14" s="46">
        <f>SUM(K8:K13)</f>
        <v>369</v>
      </c>
      <c r="L14" s="46">
        <f>SUM(L8:L13)</f>
        <v>369</v>
      </c>
      <c r="M14" s="47">
        <f>(M8*L8+M9*L9+M10*L10+M11*L11+M12*L12+M13*L13)/L14</f>
        <v>40192.672086720864</v>
      </c>
      <c r="N14" s="48">
        <f>MEDIAN(N8:N13)</f>
        <v>39022</v>
      </c>
      <c r="O14" s="48">
        <f>MAX(O8:O13)</f>
        <v>104301</v>
      </c>
      <c r="P14" s="48">
        <f>MIN(P8:P13)</f>
        <v>25254</v>
      </c>
      <c r="R14" s="59"/>
    </row>
    <row r="15" spans="1:18">
      <c r="A15" s="62"/>
      <c r="C15" s="65"/>
      <c r="D15" s="65"/>
      <c r="E15" s="59"/>
      <c r="F15" s="59"/>
      <c r="G15" s="68"/>
      <c r="H15" s="68"/>
      <c r="J15" s="22"/>
      <c r="K15" s="65"/>
      <c r="L15" s="65"/>
      <c r="M15" s="59"/>
      <c r="N15" s="59"/>
      <c r="O15" s="68"/>
      <c r="P15" s="68"/>
    </row>
    <row r="16" spans="1:18" ht="45" customHeight="1">
      <c r="B16" s="108" t="s">
        <v>40</v>
      </c>
      <c r="C16" s="108"/>
      <c r="D16" s="108"/>
      <c r="E16" s="108"/>
      <c r="F16" s="108"/>
      <c r="G16" s="108"/>
      <c r="H16" s="108"/>
      <c r="J16" s="108"/>
      <c r="K16" s="108"/>
      <c r="L16" s="108"/>
      <c r="M16" s="108"/>
      <c r="N16" s="108"/>
      <c r="O16" s="108"/>
      <c r="P16" s="108"/>
    </row>
    <row r="17" spans="2:10" ht="21" customHeight="1">
      <c r="B17" s="24" t="s">
        <v>43</v>
      </c>
      <c r="J17" s="24"/>
    </row>
  </sheetData>
  <mergeCells count="2">
    <mergeCell ref="B16:H16"/>
    <mergeCell ref="J16:P16"/>
  </mergeCells>
  <conditionalFormatting sqref="A12 A3:H3 A9:H9 B13:H13 J3:P3 J9:P9 J11 A5:H5 A4 J5:P5 A8 A11:H11 A10 J13">
    <cfRule type="expression" dxfId="4" priority="20" stopIfTrue="1">
      <formula>MOD(ROW(),2)=0</formula>
    </cfRule>
  </conditionalFormatting>
  <conditionalFormatting sqref="K11:P11">
    <cfRule type="expression" dxfId="3" priority="5" stopIfTrue="1">
      <formula>MOD(ROW(),2)=0</formula>
    </cfRule>
  </conditionalFormatting>
  <conditionalFormatting sqref="P13">
    <cfRule type="expression" dxfId="2" priority="4" stopIfTrue="1">
      <formula>MOD(ROW(),2)=0</formula>
    </cfRule>
  </conditionalFormatting>
  <conditionalFormatting sqref="K13:L13">
    <cfRule type="expression" dxfId="1" priority="3" stopIfTrue="1">
      <formula>MOD(ROW(),2)=0</formula>
    </cfRule>
  </conditionalFormatting>
  <conditionalFormatting sqref="M13:O13">
    <cfRule type="expression" dxfId="0" priority="2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AD1552-43A7-4198-B4E1-9674F88ED054}">
  <ds:schemaRefs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dc0febaa-0815-45ea-8e66-102de321f9ae"/>
    <ds:schemaRef ds:uri="5d92a71a-3ff2-49b7-99e9-0e7f5025f7c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Manager/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TSTC and Lamar State Colleges Average Faculty Salary, FY 2022</dc:title>
  <dc:subject>Average Budgeted Faculty Salary</dc:subject>
  <dc:creator>Funding and Resource Planning</dc:creator>
  <cp:keywords>Faculty Salary</cp:keywords>
  <cp:lastModifiedBy>King, Clifford</cp:lastModifiedBy>
  <cp:lastPrinted>2013-05-17T21:25:53Z</cp:lastPrinted>
  <dcterms:created xsi:type="dcterms:W3CDTF">2009-02-04T20:18:13Z</dcterms:created>
  <dcterms:modified xsi:type="dcterms:W3CDTF">2023-01-27T17:02:20Z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