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aculty Salaries\"/>
    </mc:Choice>
  </mc:AlternateContent>
  <xr:revisionPtr revIDLastSave="0" documentId="13_ncr:1_{2A8EFB5B-F596-4EE3-8BD5-47A9E401D50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ummary" sheetId="5" r:id="rId1"/>
    <sheet name="YoY" sheetId="6" r:id="rId2"/>
    <sheet name="Detail" sheetId="7" r:id="rId3"/>
  </sheets>
  <definedNames>
    <definedName name="_xlnm._FilterDatabase" localSheetId="2" hidden="1">Detail!$A$2:$S$2</definedName>
    <definedName name="_xlnm.Print_Area" localSheetId="2">Detail!$B$1:$H$85</definedName>
    <definedName name="_xlnm.Print_Area" localSheetId="1">YoY!$A$1:$E$78</definedName>
    <definedName name="_xlnm.Print_Titles" localSheetId="2">Detail!$2:$2</definedName>
    <definedName name="_xlnm.Print_Titles" localSheetId="1">YoY!$2:$2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7" i="7" l="1"/>
  <c r="C8" i="6"/>
  <c r="D8" i="6"/>
  <c r="C9" i="6"/>
  <c r="D9" i="6"/>
  <c r="C10" i="6"/>
  <c r="D10" i="6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E77" i="7"/>
  <c r="L77" i="7"/>
  <c r="D77" i="7"/>
  <c r="Q77" i="7" l="1"/>
  <c r="O77" i="7"/>
  <c r="F77" i="7"/>
  <c r="F79" i="7" l="1"/>
  <c r="O79" i="7" l="1" a="1"/>
  <c r="O79" i="7" s="1"/>
  <c r="P77" i="7"/>
  <c r="M77" i="7"/>
  <c r="G77" i="7"/>
  <c r="C77" i="7"/>
  <c r="L1" i="7"/>
  <c r="B1" i="7"/>
  <c r="D7" i="6"/>
  <c r="C7" i="6"/>
  <c r="D6" i="6"/>
  <c r="C6" i="6"/>
  <c r="D5" i="6"/>
  <c r="C5" i="6"/>
  <c r="D4" i="6"/>
  <c r="C4" i="6"/>
  <c r="D3" i="6"/>
  <c r="C3" i="6"/>
  <c r="A2" i="6"/>
  <c r="A8" i="5"/>
  <c r="C2" i="6" s="1"/>
  <c r="A5" i="5"/>
  <c r="D2" i="6" s="1"/>
  <c r="G79" i="7" l="1"/>
  <c r="E3" i="6"/>
  <c r="E11" i="6"/>
  <c r="E15" i="6"/>
  <c r="E19" i="6"/>
  <c r="E27" i="6"/>
  <c r="E31" i="6"/>
  <c r="E35" i="6"/>
  <c r="E40" i="6"/>
  <c r="E48" i="6"/>
  <c r="E56" i="6"/>
  <c r="E60" i="6"/>
  <c r="E68" i="6"/>
  <c r="E76" i="6"/>
  <c r="C79" i="7"/>
  <c r="M79" i="7"/>
  <c r="N77" i="7"/>
  <c r="E20" i="6" s="1"/>
  <c r="D79" i="7"/>
  <c r="E4" i="6"/>
  <c r="E8" i="6"/>
  <c r="E10" i="6"/>
  <c r="E12" i="6"/>
  <c r="E16" i="6"/>
  <c r="E18" i="6"/>
  <c r="E24" i="6"/>
  <c r="E43" i="6"/>
  <c r="E49" i="6"/>
  <c r="E51" i="6"/>
  <c r="E53" i="6"/>
  <c r="E59" i="6"/>
  <c r="E61" i="6"/>
  <c r="E67" i="6"/>
  <c r="E69" i="6"/>
  <c r="E73" i="6"/>
  <c r="E75" i="6"/>
  <c r="L79" i="7"/>
  <c r="Q79" i="7"/>
  <c r="B6" i="5"/>
  <c r="E36" i="6"/>
  <c r="E45" i="6"/>
  <c r="E21" i="6"/>
  <c r="E25" i="6"/>
  <c r="E33" i="6"/>
  <c r="E42" i="6"/>
  <c r="E46" i="6"/>
  <c r="E50" i="6"/>
  <c r="E54" i="6"/>
  <c r="E58" i="6"/>
  <c r="E62" i="6"/>
  <c r="E70" i="6"/>
  <c r="P79" i="7"/>
  <c r="H79" i="7"/>
  <c r="E55" i="6"/>
  <c r="E44" i="6"/>
  <c r="B9" i="5"/>
  <c r="E5" i="6"/>
  <c r="E13" i="6"/>
  <c r="E28" i="6"/>
  <c r="E32" i="6"/>
  <c r="E41" i="6"/>
  <c r="E52" i="6"/>
  <c r="E64" i="6"/>
  <c r="E72" i="6"/>
  <c r="E7" i="6"/>
  <c r="E14" i="6"/>
  <c r="E38" i="6"/>
  <c r="E63" i="6"/>
  <c r="E9" i="6"/>
  <c r="E22" i="6"/>
  <c r="E26" i="6"/>
  <c r="E29" i="6"/>
  <c r="E57" i="6"/>
  <c r="E74" i="6"/>
  <c r="E6" i="6"/>
  <c r="E71" i="6"/>
  <c r="E17" i="6"/>
  <c r="E30" i="6"/>
  <c r="E34" i="6"/>
  <c r="E37" i="6"/>
  <c r="E65" i="6"/>
  <c r="E66" i="6"/>
  <c r="C77" i="6" l="1"/>
  <c r="E79" i="7"/>
  <c r="N79" i="7"/>
  <c r="B12" i="5"/>
  <c r="B10" i="5"/>
  <c r="D77" i="6"/>
  <c r="E77" i="6" s="1"/>
  <c r="B7" i="5"/>
  <c r="B13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SalS08a" type="6" refreshedVersion="3" background="1" saveData="1">
    <textPr codePage="10006" sourceFile="\\CBNA42\UserDoc$\meaddd\My Documents\My SAS Files\FacSal\QWK03201\FSalS08a.txt" semicolon="1">
      <textFields count="14"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FSalS08b" type="6" refreshedVersion="3" background="1" saveData="1">
    <textPr codePage="10006" sourceFile="\\CBNA42\UserDoc$\meaddd\My Documents\My SAS Files\FacSal\QWK03201\FSalS08b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FSalS08c" type="6" refreshedVersion="3" background="1" saveData="1">
    <textPr codePage="10006" sourceFile="\\CBNA42\UserDoc$\meaddd\My Documents\My SAS Files\FacSal\QWK03201\FSalS08c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<sst xmlns="http://schemas.openxmlformats.org/spreadsheetml/2006/main" count="483" uniqueCount="197">
  <si>
    <t>Institution</t>
  </si>
  <si>
    <t xml:space="preserve">Southwest Collegiate Institute </t>
  </si>
  <si>
    <t>Alvin Community</t>
  </si>
  <si>
    <t>Amarillo</t>
  </si>
  <si>
    <t>Angelina</t>
  </si>
  <si>
    <t>Austin</t>
  </si>
  <si>
    <t>Blinn</t>
  </si>
  <si>
    <t>Brazosport</t>
  </si>
  <si>
    <t>Central Texas</t>
  </si>
  <si>
    <t>Cisco</t>
  </si>
  <si>
    <t xml:space="preserve">Clarendon </t>
  </si>
  <si>
    <t xml:space="preserve">Coastal Bend </t>
  </si>
  <si>
    <t xml:space="preserve">Del Mar </t>
  </si>
  <si>
    <t xml:space="preserve">Frank Phillips </t>
  </si>
  <si>
    <t xml:space="preserve">Galveston </t>
  </si>
  <si>
    <t xml:space="preserve">Hill </t>
  </si>
  <si>
    <t xml:space="preserve">Howard </t>
  </si>
  <si>
    <t xml:space="preserve">Kilgore </t>
  </si>
  <si>
    <t xml:space="preserve">Lee </t>
  </si>
  <si>
    <t xml:space="preserve">Lone Star - Cy-Fair </t>
  </si>
  <si>
    <t xml:space="preserve">Lone Star - Kingwood </t>
  </si>
  <si>
    <t xml:space="preserve">Lone Star - Montgomery </t>
  </si>
  <si>
    <t xml:space="preserve">Lone Star - North Harris </t>
  </si>
  <si>
    <t xml:space="preserve">Lone Star - Tomball </t>
  </si>
  <si>
    <t xml:space="preserve">Midland </t>
  </si>
  <si>
    <t xml:space="preserve">Navarro </t>
  </si>
  <si>
    <t xml:space="preserve">North Central Texas </t>
  </si>
  <si>
    <t xml:space="preserve">Odessa </t>
  </si>
  <si>
    <t xml:space="preserve">Panola </t>
  </si>
  <si>
    <t xml:space="preserve">Ranger </t>
  </si>
  <si>
    <t xml:space="preserve">South Plains </t>
  </si>
  <si>
    <t xml:space="preserve">South Texas </t>
  </si>
  <si>
    <t xml:space="preserve">Temple </t>
  </si>
  <si>
    <t xml:space="preserve">Texarkana </t>
  </si>
  <si>
    <t xml:space="preserve">Texas Southmost </t>
  </si>
  <si>
    <t xml:space="preserve">Vernon </t>
  </si>
  <si>
    <t xml:space="preserve">Victoria </t>
  </si>
  <si>
    <t xml:space="preserve">Weatherford </t>
  </si>
  <si>
    <t xml:space="preserve">Western Texas </t>
  </si>
  <si>
    <t>College Of The Mainland</t>
  </si>
  <si>
    <t>Collin</t>
  </si>
  <si>
    <t>El Paso</t>
  </si>
  <si>
    <t>Grayson</t>
  </si>
  <si>
    <t xml:space="preserve">Dallas - Brookhaven </t>
  </si>
  <si>
    <t xml:space="preserve">Dallas - Cedar Valley </t>
  </si>
  <si>
    <t xml:space="preserve">Dallas - Eastfield </t>
  </si>
  <si>
    <t xml:space="preserve">Dallas - El Centro </t>
  </si>
  <si>
    <t xml:space="preserve">Dallas - Mountain View </t>
  </si>
  <si>
    <t xml:space="preserve">Dallas - North Lake </t>
  </si>
  <si>
    <t xml:space="preserve">Dallas - Richland </t>
  </si>
  <si>
    <t>Houston</t>
  </si>
  <si>
    <t>Laredo</t>
  </si>
  <si>
    <t>Mclennan</t>
  </si>
  <si>
    <t>Northeast Texas</t>
  </si>
  <si>
    <t>Paris</t>
  </si>
  <si>
    <t>San Jacinto - Central</t>
  </si>
  <si>
    <t>San Jacinto - North</t>
  </si>
  <si>
    <t>San Jacinto - South</t>
  </si>
  <si>
    <t>Southwest Texas</t>
  </si>
  <si>
    <t>Tarrant - Northeast</t>
  </si>
  <si>
    <t>Tarrant - Northwest</t>
  </si>
  <si>
    <t>Tarrant - South</t>
  </si>
  <si>
    <t>Tarrant - Southeast</t>
  </si>
  <si>
    <t>Tarrant - Trinity River</t>
  </si>
  <si>
    <t>Trinity Valley</t>
  </si>
  <si>
    <t>Tyler</t>
  </si>
  <si>
    <t>Wharton</t>
  </si>
  <si>
    <t>003539</t>
  </si>
  <si>
    <t>003540</t>
  </si>
  <si>
    <t>006661</t>
  </si>
  <si>
    <t>012015</t>
  </si>
  <si>
    <t>003549</t>
  </si>
  <si>
    <t>007857</t>
  </si>
  <si>
    <t>004003</t>
  </si>
  <si>
    <t>003553</t>
  </si>
  <si>
    <t>003554</t>
  </si>
  <si>
    <t>003546</t>
  </si>
  <si>
    <t>007096</t>
  </si>
  <si>
    <t>023614</t>
  </si>
  <si>
    <t>021002</t>
  </si>
  <si>
    <t>003561</t>
  </si>
  <si>
    <t>008510</t>
  </si>
  <si>
    <t>004453</t>
  </si>
  <si>
    <t>008503</t>
  </si>
  <si>
    <t>020774</t>
  </si>
  <si>
    <t>008504</t>
  </si>
  <si>
    <t>003563</t>
  </si>
  <si>
    <t>010387</t>
  </si>
  <si>
    <t>003568</t>
  </si>
  <si>
    <t>006662</t>
  </si>
  <si>
    <t>003570</t>
  </si>
  <si>
    <t>003573</t>
  </si>
  <si>
    <t>010633</t>
  </si>
  <si>
    <t>003574</t>
  </si>
  <si>
    <t>003580</t>
  </si>
  <si>
    <t>003582</t>
  </si>
  <si>
    <t>003583</t>
  </si>
  <si>
    <t>000717</t>
  </si>
  <si>
    <t>000719</t>
  </si>
  <si>
    <t>000721</t>
  </si>
  <si>
    <t>000722</t>
  </si>
  <si>
    <t>000720</t>
  </si>
  <si>
    <t>003590</t>
  </si>
  <si>
    <t>009797</t>
  </si>
  <si>
    <t>003593</t>
  </si>
  <si>
    <t>003558</t>
  </si>
  <si>
    <t>023154</t>
  </si>
  <si>
    <t>003596</t>
  </si>
  <si>
    <t>023413</t>
  </si>
  <si>
    <t>003600</t>
  </si>
  <si>
    <t>003601</t>
  </si>
  <si>
    <t>003603</t>
  </si>
  <si>
    <t>009163</t>
  </si>
  <si>
    <t>003609</t>
  </si>
  <si>
    <t>012713</t>
  </si>
  <si>
    <t>000090</t>
  </si>
  <si>
    <t>003611</t>
  </si>
  <si>
    <t>031034</t>
  </si>
  <si>
    <t>000574</t>
  </si>
  <si>
    <t>003614</t>
  </si>
  <si>
    <t>003608</t>
  </si>
  <si>
    <t>008899</t>
  </si>
  <si>
    <t>010964</t>
  </si>
  <si>
    <t>008900</t>
  </si>
  <si>
    <t>000326</t>
  </si>
  <si>
    <t>008901</t>
  </si>
  <si>
    <t>003627</t>
  </si>
  <si>
    <t>003628</t>
  </si>
  <si>
    <t>003643</t>
  </si>
  <si>
    <t>003572</t>
  </si>
  <si>
    <t>003648</t>
  </si>
  <si>
    <t>010060</t>
  </si>
  <si>
    <t>003662</t>
  </si>
  <si>
    <t>003664</t>
  </si>
  <si>
    <t>009549</t>
  </si>
  <si>
    <t>003668</t>
  </si>
  <si>
    <t>Alamo - Northwest Vista</t>
  </si>
  <si>
    <t>Alamo - Palo Alto</t>
  </si>
  <si>
    <t>Alamo - San Antonio</t>
  </si>
  <si>
    <t>Alamo - St. Philip's</t>
  </si>
  <si>
    <t>Lone Star - University Park</t>
  </si>
  <si>
    <t>000309</t>
  </si>
  <si>
    <t>000307</t>
  </si>
  <si>
    <t>000821</t>
  </si>
  <si>
    <t>Community Colleges</t>
  </si>
  <si>
    <t>All Sectors</t>
  </si>
  <si>
    <t>FTE Faculty</t>
  </si>
  <si>
    <t>Weighted Average Salary</t>
  </si>
  <si>
    <t>% Change</t>
  </si>
  <si>
    <t>CHG</t>
  </si>
  <si>
    <t>Clarendon</t>
  </si>
  <si>
    <t>Coastal Bend</t>
  </si>
  <si>
    <t>Dallas - Brookhaven</t>
  </si>
  <si>
    <t>Dallas - Cedar Valley</t>
  </si>
  <si>
    <t>Dallas - Eastfield</t>
  </si>
  <si>
    <t>Dallas - Mountain View</t>
  </si>
  <si>
    <t>Galveston</t>
  </si>
  <si>
    <t>Howard</t>
  </si>
  <si>
    <t>Lee</t>
  </si>
  <si>
    <t>Lone Star - Tomball</t>
  </si>
  <si>
    <t>McLennan</t>
  </si>
  <si>
    <t>Midland</t>
  </si>
  <si>
    <t>Odessa</t>
  </si>
  <si>
    <t>Ranger</t>
  </si>
  <si>
    <t>Tarrant - Connect Campus</t>
  </si>
  <si>
    <t>Temple</t>
  </si>
  <si>
    <t>Texas Southmost</t>
  </si>
  <si>
    <t>Community Colleges Total</t>
  </si>
  <si>
    <t>FICE
CODE</t>
  </si>
  <si>
    <t>INSTITUTION</t>
  </si>
  <si>
    <t>Number</t>
  </si>
  <si>
    <t>FTE Fac</t>
  </si>
  <si>
    <t>Average FTE Sal</t>
  </si>
  <si>
    <t>Median FTE Sal</t>
  </si>
  <si>
    <t>Max
FTE Sal</t>
  </si>
  <si>
    <t>Min
 FTE Sal</t>
  </si>
  <si>
    <t>Alamo - Northeast Lakeview</t>
  </si>
  <si>
    <t>Lone Star - Cy-Fair</t>
  </si>
  <si>
    <t>Lone Star - Montgomery</t>
  </si>
  <si>
    <t>Lone Star - Kingwood</t>
  </si>
  <si>
    <t>FY 2020</t>
  </si>
  <si>
    <t>Source: THECB CBM008 - Jan 2021</t>
  </si>
  <si>
    <t>Last Updated Jan 2021</t>
  </si>
  <si>
    <t>Based on Fall 2019 salaries as reported on the CBM008, adjusted as needed to a nine-month equivalent. Includes regular faculty reported with 100 percent of time in direct teaching.</t>
  </si>
  <si>
    <r>
      <t>Dallas - El Centro</t>
    </r>
    <r>
      <rPr>
        <vertAlign val="superscript"/>
        <sz val="11"/>
        <color theme="1"/>
        <rFont val="Tahoma"/>
        <family val="2"/>
      </rPr>
      <t>1</t>
    </r>
  </si>
  <si>
    <t>N/A</t>
  </si>
  <si>
    <r>
      <t>Lone Star - Houston North</t>
    </r>
    <r>
      <rPr>
        <vertAlign val="superscript"/>
        <sz val="11"/>
        <color theme="1"/>
        <rFont val="Tahoma"/>
        <family val="2"/>
      </rPr>
      <t>2</t>
    </r>
  </si>
  <si>
    <r>
      <t>Navarro</t>
    </r>
    <r>
      <rPr>
        <vertAlign val="superscript"/>
        <sz val="11"/>
        <color theme="1"/>
        <rFont val="Tahoma"/>
        <family val="2"/>
      </rPr>
      <t>3</t>
    </r>
  </si>
  <si>
    <t>Change in Average Budgeted Faculty Salaries</t>
  </si>
  <si>
    <r>
      <t>Dallas - El Centro</t>
    </r>
    <r>
      <rPr>
        <vertAlign val="superscript"/>
        <sz val="11"/>
        <color theme="1"/>
        <rFont val="Tahoma"/>
        <family val="2"/>
      </rPr>
      <t>1</t>
    </r>
    <r>
      <rPr>
        <sz val="11"/>
        <color theme="1"/>
        <rFont val="Tahoma"/>
        <family val="2"/>
      </rPr>
      <t xml:space="preserve"> </t>
    </r>
  </si>
  <si>
    <r>
      <rPr>
        <vertAlign val="superscript"/>
        <sz val="11"/>
        <color theme="1"/>
        <rFont val="Tahoma"/>
        <family val="2"/>
      </rPr>
      <t>3.</t>
    </r>
    <r>
      <rPr>
        <sz val="11"/>
        <color theme="1"/>
        <rFont val="Tahoma"/>
        <family val="2"/>
      </rPr>
      <t xml:space="preserve"> In FY 2019, Navarro reported no faculty with 100% teaching time. </t>
    </r>
  </si>
  <si>
    <r>
      <rPr>
        <vertAlign val="superscript"/>
        <sz val="11"/>
        <color theme="1"/>
        <rFont val="Tahoma"/>
        <family val="2"/>
      </rPr>
      <t>1.</t>
    </r>
    <r>
      <rPr>
        <sz val="11"/>
        <color theme="1"/>
        <rFont val="Tahoma"/>
        <family val="2"/>
      </rPr>
      <t xml:space="preserve"> In FY 2020, Dallas- El Centro reported no faculty with 100% teaching time. </t>
    </r>
  </si>
  <si>
    <r>
      <rPr>
        <vertAlign val="superscript"/>
        <sz val="11"/>
        <color theme="1"/>
        <rFont val="Tahoma"/>
        <family val="2"/>
      </rPr>
      <t>2.</t>
    </r>
    <r>
      <rPr>
        <sz val="11"/>
        <color theme="1"/>
        <rFont val="Tahoma"/>
        <family val="2"/>
      </rPr>
      <t xml:space="preserve"> FY 2020 is the first year of reporting for Lone Star- Houston North.</t>
    </r>
  </si>
  <si>
    <r>
      <rPr>
        <vertAlign val="superscript"/>
        <sz val="10"/>
        <color theme="1"/>
        <rFont val="Tahoma"/>
        <family val="2"/>
      </rPr>
      <t>1.</t>
    </r>
    <r>
      <rPr>
        <sz val="10"/>
        <color theme="1"/>
        <rFont val="Tahoma"/>
        <family val="2"/>
      </rPr>
      <t xml:space="preserve"> In FY 2020, Dallas- El Centro reported no faculty with 100% teaching time. </t>
    </r>
  </si>
  <si>
    <r>
      <rPr>
        <vertAlign val="superscript"/>
        <sz val="10"/>
        <color theme="1"/>
        <rFont val="Tahoma"/>
        <family val="2"/>
      </rPr>
      <t>2.</t>
    </r>
    <r>
      <rPr>
        <sz val="10"/>
        <color theme="1"/>
        <rFont val="Tahoma"/>
        <family val="2"/>
      </rPr>
      <t xml:space="preserve"> FY 2020 is the first year of reporting for Lone Star- Houston North.</t>
    </r>
  </si>
  <si>
    <r>
      <rPr>
        <vertAlign val="superscript"/>
        <sz val="10"/>
        <color theme="1"/>
        <rFont val="Tahoma"/>
        <family val="2"/>
      </rPr>
      <t>3.</t>
    </r>
    <r>
      <rPr>
        <sz val="10"/>
        <color theme="1"/>
        <rFont val="Tahoma"/>
        <family val="2"/>
      </rPr>
      <t xml:space="preserve"> In FY 2019, Navarro reported no faculty with 100% teaching time. </t>
    </r>
  </si>
  <si>
    <t>Average Budgeted Faculty Salary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</si>
</sst>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"/>
    <numFmt numFmtId="167" formatCode="0.0%;[Red]\(0.0%\)"/>
    <numFmt numFmtId="168" formatCode="_(&quot;$&quot;* #,##0_);_(&quot;$&quot;* \(#,##0\);_(&quot;$&quot;* &quot;-&quot;??_);_(@_)"/>
  </numFmts>
  <fonts count="10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sz val="11"/>
      <name val="Tahoma"/>
      <family val="2"/>
    </font>
    <font>
      <sz val="11"/>
      <color theme="1"/>
      <name val="Tahoma"/>
      <family val="2"/>
    </font>
    <font>
      <sz val="8"/>
      <color theme="1"/>
      <name val="Tahoma"/>
      <family val="2"/>
    </font>
    <font>
      <vertAlign val="superscript"/>
      <sz val="11"/>
      <color theme="1"/>
      <name val="Tahoma"/>
      <family val="2"/>
    </font>
    <font>
      <sz val="10"/>
      <color theme="1"/>
      <name val="Tahoma"/>
      <family val="2"/>
    </font>
    <font>
      <vertAlign val="superscript"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3">
    <xf numFmtId="0" fontId="0" fillId="0" borderId="0" xfId="0"/>
    <xf numFmtId="0" fontId="3" fillId="0" borderId="0" xfId="0" applyFont="1" applyAlignment="1">
      <alignment vertical="center"/>
    </xf>
    <xf numFmtId="0" fontId="4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166" fontId="2" fillId="0" borderId="6" xfId="1" applyNumberFormat="1" applyFont="1" applyFill="1" applyBorder="1" applyAlignment="1">
      <alignment horizontal="left"/>
    </xf>
    <xf numFmtId="166" fontId="4" fillId="0" borderId="7" xfId="1" applyNumberFormat="1" applyFont="1" applyFill="1" applyBorder="1" applyAlignment="1">
      <alignment horizontal="right"/>
    </xf>
    <xf numFmtId="0" fontId="5" fillId="0" borderId="0" xfId="0" applyFont="1"/>
    <xf numFmtId="166" fontId="4" fillId="0" borderId="8" xfId="1" applyNumberFormat="1" applyFont="1" applyFill="1" applyBorder="1" applyAlignment="1">
      <alignment horizontal="left"/>
    </xf>
    <xf numFmtId="164" fontId="4" fillId="0" borderId="1" xfId="0" applyNumberFormat="1" applyFont="1" applyFill="1" applyBorder="1"/>
    <xf numFmtId="166" fontId="4" fillId="0" borderId="8" xfId="1" applyNumberFormat="1" applyFont="1" applyFill="1" applyBorder="1" applyAlignment="1">
      <alignment horizontal="left" wrapText="1"/>
    </xf>
    <xf numFmtId="166" fontId="4" fillId="0" borderId="1" xfId="1" applyNumberFormat="1" applyFont="1" applyFill="1" applyBorder="1" applyAlignment="1">
      <alignment horizontal="right"/>
    </xf>
    <xf numFmtId="0" fontId="2" fillId="0" borderId="6" xfId="0" applyFont="1" applyFill="1" applyBorder="1" applyAlignment="1">
      <alignment horizontal="left" wrapText="1"/>
    </xf>
    <xf numFmtId="0" fontId="4" fillId="0" borderId="7" xfId="0" applyFont="1" applyFill="1" applyBorder="1" applyAlignment="1">
      <alignment wrapText="1"/>
    </xf>
    <xf numFmtId="167" fontId="4" fillId="0" borderId="1" xfId="0" applyNumberFormat="1" applyFont="1" applyFill="1" applyBorder="1" applyProtection="1"/>
    <xf numFmtId="166" fontId="4" fillId="0" borderId="9" xfId="1" applyNumberFormat="1" applyFont="1" applyFill="1" applyBorder="1" applyAlignment="1">
      <alignment horizontal="left" wrapText="1"/>
    </xf>
    <xf numFmtId="167" fontId="4" fillId="0" borderId="10" xfId="0" applyNumberFormat="1" applyFont="1" applyFill="1" applyBorder="1" applyProtection="1"/>
    <xf numFmtId="0" fontId="5" fillId="0" borderId="0" xfId="0" applyFont="1" applyFill="1"/>
    <xf numFmtId="0" fontId="6" fillId="0" borderId="0" xfId="0" applyFont="1" applyAlignment="1">
      <alignment horizontal="right" vertical="top"/>
    </xf>
    <xf numFmtId="0" fontId="3" fillId="0" borderId="0" xfId="0" applyFont="1" applyBorder="1"/>
    <xf numFmtId="0" fontId="2" fillId="0" borderId="0" xfId="0" applyFont="1" applyFill="1" applyBorder="1" applyAlignment="1"/>
    <xf numFmtId="9" fontId="3" fillId="0" borderId="0" xfId="2" applyFont="1" applyBorder="1"/>
    <xf numFmtId="0" fontId="3" fillId="3" borderId="11" xfId="0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4" xfId="0" quotePrefix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0" borderId="0" xfId="0" applyFont="1" applyBorder="1" applyAlignment="1"/>
    <xf numFmtId="9" fontId="3" fillId="0" borderId="0" xfId="2" applyFont="1" applyBorder="1" applyAlignment="1"/>
    <xf numFmtId="49" fontId="5" fillId="0" borderId="12" xfId="0" quotePrefix="1" applyNumberFormat="1" applyFont="1" applyBorder="1" applyAlignment="1">
      <alignment horizontal="center"/>
    </xf>
    <xf numFmtId="49" fontId="5" fillId="0" borderId="13" xfId="0" applyNumberFormat="1" applyFont="1" applyBorder="1"/>
    <xf numFmtId="168" fontId="4" fillId="0" borderId="2" xfId="3" applyNumberFormat="1" applyFont="1" applyFill="1" applyBorder="1" applyProtection="1"/>
    <xf numFmtId="0" fontId="5" fillId="0" borderId="0" xfId="0" applyFont="1" applyBorder="1"/>
    <xf numFmtId="164" fontId="5" fillId="0" borderId="0" xfId="1" applyNumberFormat="1" applyFont="1" applyBorder="1"/>
    <xf numFmtId="3" fontId="5" fillId="0" borderId="0" xfId="0" applyNumberFormat="1" applyFont="1" applyBorder="1"/>
    <xf numFmtId="10" fontId="5" fillId="0" borderId="0" xfId="0" applyNumberFormat="1" applyFont="1" applyBorder="1"/>
    <xf numFmtId="164" fontId="5" fillId="0" borderId="2" xfId="3" applyNumberFormat="1" applyFont="1" applyFill="1" applyBorder="1"/>
    <xf numFmtId="165" fontId="5" fillId="0" borderId="14" xfId="0" applyNumberFormat="1" applyFont="1" applyFill="1" applyBorder="1" applyProtection="1"/>
    <xf numFmtId="9" fontId="5" fillId="0" borderId="0" xfId="2" applyFont="1" applyBorder="1"/>
    <xf numFmtId="49" fontId="5" fillId="0" borderId="12" xfId="0" applyNumberFormat="1" applyFont="1" applyBorder="1" applyAlignment="1">
      <alignment horizontal="center"/>
    </xf>
    <xf numFmtId="49" fontId="5" fillId="4" borderId="13" xfId="0" applyNumberFormat="1" applyFont="1" applyFill="1" applyBorder="1"/>
    <xf numFmtId="0" fontId="5" fillId="0" borderId="0" xfId="0" applyFont="1" applyFill="1" applyBorder="1"/>
    <xf numFmtId="49" fontId="5" fillId="0" borderId="15" xfId="0" applyNumberFormat="1" applyFont="1" applyBorder="1" applyAlignment="1">
      <alignment horizontal="center"/>
    </xf>
    <xf numFmtId="49" fontId="5" fillId="0" borderId="16" xfId="0" applyNumberFormat="1" applyFont="1" applyBorder="1"/>
    <xf numFmtId="164" fontId="5" fillId="0" borderId="17" xfId="3" applyNumberFormat="1" applyFont="1" applyFill="1" applyBorder="1"/>
    <xf numFmtId="165" fontId="5" fillId="0" borderId="18" xfId="0" applyNumberFormat="1" applyFont="1" applyFill="1" applyBorder="1" applyProtection="1"/>
    <xf numFmtId="49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right"/>
    </xf>
    <xf numFmtId="164" fontId="5" fillId="0" borderId="0" xfId="1" applyNumberFormat="1" applyFont="1" applyFill="1" applyBorder="1"/>
    <xf numFmtId="165" fontId="5" fillId="0" borderId="0" xfId="2" applyNumberFormat="1" applyFont="1" applyFill="1" applyBorder="1"/>
    <xf numFmtId="9" fontId="5" fillId="0" borderId="0" xfId="2" applyFont="1" applyFill="1" applyBorder="1"/>
    <xf numFmtId="0" fontId="5" fillId="0" borderId="0" xfId="0" applyFont="1" applyBorder="1" applyAlignment="1">
      <alignment wrapText="1"/>
    </xf>
    <xf numFmtId="0" fontId="3" fillId="0" borderId="0" xfId="0" applyNumberFormat="1" applyFont="1"/>
    <xf numFmtId="49" fontId="3" fillId="2" borderId="11" xfId="0" applyNumberFormat="1" applyFont="1" applyFill="1" applyBorder="1" applyAlignment="1">
      <alignment horizontal="center" wrapText="1"/>
    </xf>
    <xf numFmtId="49" fontId="3" fillId="2" borderId="3" xfId="0" applyNumberFormat="1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3" fontId="5" fillId="0" borderId="2" xfId="0" applyNumberFormat="1" applyFont="1" applyFill="1" applyBorder="1"/>
    <xf numFmtId="6" fontId="5" fillId="0" borderId="2" xfId="0" applyNumberFormat="1" applyFont="1" applyFill="1" applyBorder="1"/>
    <xf numFmtId="6" fontId="5" fillId="0" borderId="14" xfId="0" applyNumberFormat="1" applyFont="1" applyFill="1" applyBorder="1"/>
    <xf numFmtId="6" fontId="5" fillId="0" borderId="0" xfId="0" applyNumberFormat="1" applyFont="1"/>
    <xf numFmtId="164" fontId="5" fillId="0" borderId="2" xfId="1" applyNumberFormat="1" applyFont="1" applyFill="1" applyBorder="1"/>
    <xf numFmtId="164" fontId="5" fillId="0" borderId="14" xfId="1" applyNumberFormat="1" applyFont="1" applyFill="1" applyBorder="1"/>
    <xf numFmtId="0" fontId="5" fillId="0" borderId="2" xfId="0" applyFont="1" applyFill="1" applyBorder="1"/>
    <xf numFmtId="3" fontId="5" fillId="0" borderId="17" xfId="0" applyNumberFormat="1" applyFont="1" applyFill="1" applyBorder="1"/>
    <xf numFmtId="164" fontId="5" fillId="0" borderId="17" xfId="1" applyNumberFormat="1" applyFont="1" applyFill="1" applyBorder="1"/>
    <xf numFmtId="164" fontId="5" fillId="0" borderId="18" xfId="1" applyNumberFormat="1" applyFont="1" applyFill="1" applyBorder="1"/>
    <xf numFmtId="0" fontId="5" fillId="0" borderId="17" xfId="0" applyFont="1" applyFill="1" applyBorder="1"/>
    <xf numFmtId="3" fontId="5" fillId="0" borderId="0" xfId="0" applyNumberFormat="1" applyFont="1"/>
    <xf numFmtId="164" fontId="5" fillId="0" borderId="0" xfId="0" applyNumberFormat="1" applyFont="1"/>
    <xf numFmtId="49" fontId="5" fillId="0" borderId="19" xfId="0" applyNumberFormat="1" applyFont="1" applyBorder="1" applyAlignment="1">
      <alignment horizontal="center"/>
    </xf>
    <xf numFmtId="49" fontId="5" fillId="0" borderId="19" xfId="0" applyNumberFormat="1" applyFont="1" applyBorder="1" applyAlignment="1">
      <alignment horizontal="right"/>
    </xf>
    <xf numFmtId="3" fontId="5" fillId="0" borderId="19" xfId="0" applyNumberFormat="1" applyFont="1" applyBorder="1"/>
    <xf numFmtId="6" fontId="5" fillId="0" borderId="19" xfId="0" applyNumberFormat="1" applyFont="1" applyBorder="1"/>
    <xf numFmtId="164" fontId="5" fillId="0" borderId="19" xfId="0" applyNumberFormat="1" applyFont="1" applyBorder="1"/>
    <xf numFmtId="49" fontId="5" fillId="0" borderId="0" xfId="0" applyNumberFormat="1" applyFont="1" applyFill="1"/>
    <xf numFmtId="165" fontId="5" fillId="0" borderId="14" xfId="2" applyNumberFormat="1" applyFont="1" applyFill="1" applyBorder="1" applyProtection="1"/>
    <xf numFmtId="165" fontId="5" fillId="4" borderId="14" xfId="0" applyNumberFormat="1" applyFont="1" applyFill="1" applyBorder="1" applyProtection="1"/>
    <xf numFmtId="0" fontId="5" fillId="0" borderId="0" xfId="0" applyFont="1" applyFill="1" applyBorder="1" applyAlignment="1">
      <alignment wrapText="1"/>
    </xf>
    <xf numFmtId="49" fontId="5" fillId="0" borderId="0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right"/>
    </xf>
    <xf numFmtId="6" fontId="5" fillId="0" borderId="0" xfId="0" applyNumberFormat="1" applyFont="1" applyBorder="1"/>
    <xf numFmtId="5" fontId="5" fillId="0" borderId="19" xfId="0" applyNumberFormat="1" applyFont="1" applyBorder="1"/>
    <xf numFmtId="165" fontId="5" fillId="0" borderId="14" xfId="0" applyNumberFormat="1" applyFont="1" applyFill="1" applyBorder="1" applyAlignment="1" applyProtection="1">
      <alignment horizontal="right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0" xfId="0" applyFont="1" applyBorder="1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25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7"/>
  <sheetViews>
    <sheetView showGridLines="0" tabSelected="1" zoomScaleNormal="100" workbookViewId="0">
      <selection sqref="A1:B1"/>
    </sheetView>
  </sheetViews>
  <sheetFormatPr defaultRowHeight="14.25" x14ac:dyDescent="0.2"/>
  <cols>
    <col min="1" max="1" width="37.140625" style="7" customWidth="1"/>
    <col min="2" max="2" width="20.28515625" style="7" customWidth="1"/>
    <col min="3" max="3" width="27.140625" style="7" customWidth="1"/>
    <col min="4" max="4" width="23.5703125" style="7" customWidth="1"/>
    <col min="5" max="5" width="23.5703125" style="7" hidden="1" customWidth="1"/>
    <col min="6" max="6" width="23.5703125" style="7" customWidth="1"/>
    <col min="7" max="8" width="23.5703125" style="7" bestFit="1" customWidth="1"/>
    <col min="9" max="9" width="20.7109375" style="7" bestFit="1" customWidth="1"/>
    <col min="10" max="10" width="28.85546875" style="7" bestFit="1" customWidth="1"/>
    <col min="11" max="16384" width="9.140625" style="7"/>
  </cols>
  <sheetData>
    <row r="1" spans="1:5" s="1" customFormat="1" x14ac:dyDescent="0.2">
      <c r="A1" s="85" t="s">
        <v>144</v>
      </c>
      <c r="B1" s="86"/>
      <c r="C1" s="84"/>
      <c r="D1" s="84"/>
      <c r="E1" s="84"/>
    </row>
    <row r="2" spans="1:5" s="1" customFormat="1" x14ac:dyDescent="0.2">
      <c r="A2" s="85" t="s">
        <v>196</v>
      </c>
      <c r="B2" s="86"/>
      <c r="C2" s="84"/>
      <c r="D2" s="84"/>
      <c r="E2" s="84"/>
    </row>
    <row r="3" spans="1:5" s="1" customFormat="1" ht="15" thickBot="1" x14ac:dyDescent="0.25">
      <c r="A3" s="87" t="s">
        <v>180</v>
      </c>
      <c r="B3" s="88"/>
      <c r="C3" s="84"/>
      <c r="D3" s="84"/>
      <c r="E3" s="84"/>
    </row>
    <row r="4" spans="1:5" s="4" customFormat="1" ht="28.5" x14ac:dyDescent="0.2">
      <c r="A4" s="2"/>
      <c r="B4" s="3" t="s">
        <v>144</v>
      </c>
    </row>
    <row r="5" spans="1:5" x14ac:dyDescent="0.2">
      <c r="A5" s="5" t="str">
        <f>A3</f>
        <v>FY 2020</v>
      </c>
      <c r="B5" s="6"/>
    </row>
    <row r="6" spans="1:5" x14ac:dyDescent="0.2">
      <c r="A6" s="8" t="s">
        <v>146</v>
      </c>
      <c r="B6" s="9">
        <f>Detail!D77</f>
        <v>9131</v>
      </c>
    </row>
    <row r="7" spans="1:5" x14ac:dyDescent="0.2">
      <c r="A7" s="10" t="s">
        <v>147</v>
      </c>
      <c r="B7" s="11">
        <f>Detail!E77</f>
        <v>61268.834191216731</v>
      </c>
    </row>
    <row r="8" spans="1:5" s="4" customFormat="1" x14ac:dyDescent="0.2">
      <c r="A8" s="12" t="str">
        <f>"FY "&amp;RIGHT(A3,4)-1</f>
        <v>FY 2019</v>
      </c>
      <c r="B8" s="13"/>
    </row>
    <row r="9" spans="1:5" x14ac:dyDescent="0.2">
      <c r="A9" s="8" t="s">
        <v>146</v>
      </c>
      <c r="B9" s="9">
        <f>Detail!M77</f>
        <v>9005</v>
      </c>
    </row>
    <row r="10" spans="1:5" x14ac:dyDescent="0.2">
      <c r="A10" s="10" t="s">
        <v>147</v>
      </c>
      <c r="B10" s="11">
        <f>Detail!N77</f>
        <v>60302.182565241535</v>
      </c>
    </row>
    <row r="11" spans="1:5" x14ac:dyDescent="0.2">
      <c r="A11" s="5" t="s">
        <v>148</v>
      </c>
      <c r="B11" s="6"/>
    </row>
    <row r="12" spans="1:5" x14ac:dyDescent="0.2">
      <c r="A12" s="8" t="s">
        <v>146</v>
      </c>
      <c r="B12" s="14">
        <f>ROUND(((B6-B9)/(B9)),3)</f>
        <v>1.4E-2</v>
      </c>
    </row>
    <row r="13" spans="1:5" ht="15" thickBot="1" x14ac:dyDescent="0.25">
      <c r="A13" s="15" t="s">
        <v>147</v>
      </c>
      <c r="B13" s="16">
        <f t="shared" ref="B13" si="0">ROUND(((B7-B10)/(B10)),3)</f>
        <v>1.6E-2</v>
      </c>
    </row>
    <row r="14" spans="1:5" x14ac:dyDescent="0.2">
      <c r="A14" s="17"/>
      <c r="B14" s="18" t="s">
        <v>182</v>
      </c>
      <c r="C14" s="17"/>
      <c r="D14" s="17"/>
    </row>
    <row r="15" spans="1:5" x14ac:dyDescent="0.2">
      <c r="A15"/>
      <c r="B15"/>
      <c r="C15"/>
    </row>
    <row r="16" spans="1:5" x14ac:dyDescent="0.2">
      <c r="A16"/>
      <c r="B16"/>
      <c r="C16"/>
    </row>
    <row r="17" spans="1:3" x14ac:dyDescent="0.2">
      <c r="A17"/>
      <c r="B17"/>
      <c r="C17"/>
    </row>
    <row r="18" spans="1:3" x14ac:dyDescent="0.2">
      <c r="A18"/>
      <c r="B18"/>
      <c r="C18"/>
    </row>
    <row r="19" spans="1:3" x14ac:dyDescent="0.2">
      <c r="A19"/>
      <c r="B19"/>
      <c r="C19"/>
    </row>
    <row r="20" spans="1:3" x14ac:dyDescent="0.2">
      <c r="A20"/>
      <c r="B20"/>
      <c r="C20"/>
    </row>
    <row r="21" spans="1:3" x14ac:dyDescent="0.2">
      <c r="A21"/>
      <c r="B21"/>
      <c r="C21"/>
    </row>
    <row r="22" spans="1:3" x14ac:dyDescent="0.2">
      <c r="A22"/>
      <c r="B22"/>
      <c r="C22"/>
    </row>
    <row r="23" spans="1:3" x14ac:dyDescent="0.2">
      <c r="A23"/>
      <c r="B23"/>
      <c r="C23"/>
    </row>
    <row r="24" spans="1:3" x14ac:dyDescent="0.2">
      <c r="A24"/>
      <c r="B24"/>
      <c r="C24"/>
    </row>
    <row r="25" spans="1:3" x14ac:dyDescent="0.2">
      <c r="A25"/>
      <c r="B25"/>
      <c r="C25"/>
    </row>
    <row r="26" spans="1:3" x14ac:dyDescent="0.2">
      <c r="A26"/>
      <c r="B26"/>
      <c r="C26"/>
    </row>
    <row r="27" spans="1:3" x14ac:dyDescent="0.2">
      <c r="A27"/>
      <c r="B27"/>
      <c r="C27"/>
    </row>
    <row r="28" spans="1:3" x14ac:dyDescent="0.2">
      <c r="A28"/>
      <c r="B28"/>
      <c r="C28"/>
    </row>
    <row r="29" spans="1:3" x14ac:dyDescent="0.2">
      <c r="A29"/>
      <c r="B29"/>
      <c r="C29"/>
    </row>
    <row r="30" spans="1:3" x14ac:dyDescent="0.2">
      <c r="A30"/>
      <c r="B30"/>
      <c r="C30"/>
    </row>
    <row r="31" spans="1:3" x14ac:dyDescent="0.2">
      <c r="A31"/>
      <c r="B31"/>
      <c r="C31"/>
    </row>
    <row r="32" spans="1:3" x14ac:dyDescent="0.2">
      <c r="A32"/>
      <c r="B32"/>
      <c r="C32"/>
    </row>
    <row r="33" spans="1:3" x14ac:dyDescent="0.2">
      <c r="A33"/>
      <c r="B33"/>
      <c r="C33"/>
    </row>
    <row r="34" spans="1:3" x14ac:dyDescent="0.2">
      <c r="A34"/>
      <c r="B34"/>
      <c r="C34"/>
    </row>
    <row r="35" spans="1:3" x14ac:dyDescent="0.2">
      <c r="A35"/>
      <c r="B35"/>
      <c r="C35"/>
    </row>
    <row r="36" spans="1:3" x14ac:dyDescent="0.2">
      <c r="A36"/>
      <c r="B36"/>
      <c r="C36"/>
    </row>
    <row r="37" spans="1:3" x14ac:dyDescent="0.2">
      <c r="A37"/>
      <c r="B37"/>
      <c r="C37"/>
    </row>
    <row r="38" spans="1:3" x14ac:dyDescent="0.2">
      <c r="A38"/>
      <c r="B38"/>
      <c r="C38"/>
    </row>
    <row r="39" spans="1:3" x14ac:dyDescent="0.2">
      <c r="A39"/>
      <c r="B39"/>
      <c r="C39"/>
    </row>
    <row r="40" spans="1:3" x14ac:dyDescent="0.2">
      <c r="A40"/>
      <c r="B40"/>
      <c r="C40"/>
    </row>
    <row r="41" spans="1:3" x14ac:dyDescent="0.2">
      <c r="A41"/>
      <c r="B41"/>
      <c r="C41"/>
    </row>
    <row r="42" spans="1:3" x14ac:dyDescent="0.2">
      <c r="A42"/>
      <c r="B42"/>
      <c r="C42"/>
    </row>
    <row r="43" spans="1:3" x14ac:dyDescent="0.2">
      <c r="A43"/>
      <c r="B43"/>
      <c r="C43"/>
    </row>
    <row r="44" spans="1:3" x14ac:dyDescent="0.2">
      <c r="A44"/>
      <c r="B44"/>
      <c r="C44"/>
    </row>
    <row r="45" spans="1:3" x14ac:dyDescent="0.2">
      <c r="A45"/>
      <c r="B45"/>
      <c r="C45"/>
    </row>
    <row r="46" spans="1:3" x14ac:dyDescent="0.2">
      <c r="A46"/>
      <c r="B46"/>
      <c r="C46"/>
    </row>
    <row r="47" spans="1:3" x14ac:dyDescent="0.2">
      <c r="A47"/>
      <c r="B47"/>
      <c r="C47"/>
    </row>
    <row r="48" spans="1:3" x14ac:dyDescent="0.2">
      <c r="A48"/>
      <c r="B48"/>
      <c r="C48"/>
    </row>
    <row r="49" spans="1:3" x14ac:dyDescent="0.2">
      <c r="A49"/>
      <c r="B49"/>
      <c r="C49"/>
    </row>
    <row r="50" spans="1:3" x14ac:dyDescent="0.2">
      <c r="A50"/>
      <c r="B50"/>
      <c r="C50"/>
    </row>
    <row r="51" spans="1:3" x14ac:dyDescent="0.2">
      <c r="A51"/>
      <c r="B51"/>
      <c r="C51"/>
    </row>
    <row r="52" spans="1:3" x14ac:dyDescent="0.2">
      <c r="A52"/>
      <c r="B52"/>
      <c r="C52"/>
    </row>
    <row r="53" spans="1:3" x14ac:dyDescent="0.2">
      <c r="A53"/>
      <c r="B53"/>
      <c r="C53"/>
    </row>
    <row r="54" spans="1:3" x14ac:dyDescent="0.2">
      <c r="A54"/>
      <c r="B54"/>
      <c r="C54"/>
    </row>
    <row r="55" spans="1:3" x14ac:dyDescent="0.2">
      <c r="A55"/>
      <c r="B55"/>
      <c r="C55"/>
    </row>
    <row r="56" spans="1:3" x14ac:dyDescent="0.2">
      <c r="A56"/>
      <c r="B56"/>
      <c r="C56"/>
    </row>
    <row r="57" spans="1:3" x14ac:dyDescent="0.2">
      <c r="A57"/>
      <c r="B57"/>
      <c r="C57"/>
    </row>
    <row r="58" spans="1:3" x14ac:dyDescent="0.2">
      <c r="A58"/>
      <c r="B58"/>
      <c r="C58"/>
    </row>
    <row r="59" spans="1:3" x14ac:dyDescent="0.2">
      <c r="A59"/>
      <c r="B59"/>
      <c r="C59"/>
    </row>
    <row r="60" spans="1:3" x14ac:dyDescent="0.2">
      <c r="A60"/>
      <c r="B60"/>
      <c r="C60"/>
    </row>
    <row r="61" spans="1:3" x14ac:dyDescent="0.2">
      <c r="A61"/>
      <c r="B61"/>
      <c r="C61"/>
    </row>
    <row r="62" spans="1:3" x14ac:dyDescent="0.2">
      <c r="A62"/>
      <c r="B62"/>
      <c r="C62"/>
    </row>
    <row r="63" spans="1:3" x14ac:dyDescent="0.2">
      <c r="A63"/>
      <c r="B63"/>
      <c r="C63"/>
    </row>
    <row r="64" spans="1:3" x14ac:dyDescent="0.2">
      <c r="A64"/>
      <c r="B64"/>
      <c r="C64"/>
    </row>
    <row r="65" spans="1:3" x14ac:dyDescent="0.2">
      <c r="A65"/>
      <c r="B65"/>
      <c r="C65"/>
    </row>
    <row r="66" spans="1:3" x14ac:dyDescent="0.2">
      <c r="A66"/>
      <c r="B66"/>
      <c r="C66"/>
    </row>
    <row r="67" spans="1:3" x14ac:dyDescent="0.2">
      <c r="A67"/>
      <c r="B67"/>
      <c r="C67"/>
    </row>
    <row r="68" spans="1:3" x14ac:dyDescent="0.2">
      <c r="A68"/>
      <c r="B68"/>
      <c r="C68"/>
    </row>
    <row r="69" spans="1:3" x14ac:dyDescent="0.2">
      <c r="A69"/>
      <c r="B69"/>
      <c r="C69"/>
    </row>
    <row r="70" spans="1:3" x14ac:dyDescent="0.2">
      <c r="A70"/>
      <c r="B70"/>
      <c r="C70"/>
    </row>
    <row r="71" spans="1:3" x14ac:dyDescent="0.2">
      <c r="A71"/>
      <c r="B71"/>
      <c r="C71"/>
    </row>
    <row r="72" spans="1:3" x14ac:dyDescent="0.2">
      <c r="A72"/>
      <c r="B72"/>
      <c r="C72"/>
    </row>
    <row r="73" spans="1:3" x14ac:dyDescent="0.2">
      <c r="A73"/>
      <c r="B73"/>
      <c r="C73"/>
    </row>
    <row r="74" spans="1:3" x14ac:dyDescent="0.2">
      <c r="A74"/>
      <c r="B74"/>
      <c r="C74"/>
    </row>
    <row r="75" spans="1:3" x14ac:dyDescent="0.2">
      <c r="A75"/>
      <c r="B75"/>
      <c r="C75"/>
    </row>
    <row r="76" spans="1:3" x14ac:dyDescent="0.2">
      <c r="A76"/>
      <c r="B76"/>
      <c r="C76"/>
    </row>
    <row r="77" spans="1:3" x14ac:dyDescent="0.2">
      <c r="A77"/>
      <c r="B77"/>
      <c r="C77"/>
    </row>
    <row r="78" spans="1:3" x14ac:dyDescent="0.2">
      <c r="A78"/>
      <c r="B78"/>
      <c r="C78"/>
    </row>
    <row r="79" spans="1:3" x14ac:dyDescent="0.2">
      <c r="A79"/>
      <c r="B79"/>
      <c r="C79"/>
    </row>
    <row r="80" spans="1:3" x14ac:dyDescent="0.2">
      <c r="A80"/>
      <c r="B80"/>
      <c r="C80"/>
    </row>
    <row r="81" spans="1:3" x14ac:dyDescent="0.2">
      <c r="A81"/>
      <c r="B81"/>
      <c r="C81"/>
    </row>
    <row r="82" spans="1:3" x14ac:dyDescent="0.2">
      <c r="A82"/>
      <c r="B82"/>
      <c r="C82"/>
    </row>
    <row r="83" spans="1:3" x14ac:dyDescent="0.2">
      <c r="A83"/>
      <c r="B83"/>
      <c r="C83"/>
    </row>
    <row r="84" spans="1:3" x14ac:dyDescent="0.2">
      <c r="A84"/>
      <c r="B84"/>
      <c r="C84"/>
    </row>
    <row r="85" spans="1:3" x14ac:dyDescent="0.2">
      <c r="A85"/>
      <c r="B85"/>
      <c r="C85"/>
    </row>
    <row r="86" spans="1:3" x14ac:dyDescent="0.2">
      <c r="A86"/>
      <c r="B86"/>
      <c r="C86"/>
    </row>
    <row r="87" spans="1:3" x14ac:dyDescent="0.2">
      <c r="A87"/>
      <c r="B87"/>
      <c r="C87"/>
    </row>
    <row r="88" spans="1:3" x14ac:dyDescent="0.2">
      <c r="A88"/>
      <c r="B88"/>
      <c r="C88"/>
    </row>
    <row r="89" spans="1:3" x14ac:dyDescent="0.2">
      <c r="A89"/>
      <c r="B89"/>
      <c r="C89"/>
    </row>
    <row r="90" spans="1:3" x14ac:dyDescent="0.2">
      <c r="A90"/>
      <c r="B90"/>
      <c r="C90"/>
    </row>
    <row r="91" spans="1:3" x14ac:dyDescent="0.2">
      <c r="A91"/>
      <c r="B91"/>
      <c r="C91"/>
    </row>
    <row r="92" spans="1:3" x14ac:dyDescent="0.2">
      <c r="A92"/>
      <c r="B92"/>
      <c r="C92"/>
    </row>
    <row r="93" spans="1:3" x14ac:dyDescent="0.2">
      <c r="A93"/>
      <c r="B93"/>
      <c r="C93"/>
    </row>
    <row r="94" spans="1:3" x14ac:dyDescent="0.2">
      <c r="A94"/>
      <c r="B94"/>
      <c r="C94"/>
    </row>
    <row r="95" spans="1:3" x14ac:dyDescent="0.2">
      <c r="A95"/>
      <c r="B95"/>
      <c r="C95"/>
    </row>
    <row r="96" spans="1:3" x14ac:dyDescent="0.2">
      <c r="A96"/>
      <c r="B96"/>
      <c r="C96"/>
    </row>
    <row r="97" spans="1:3" x14ac:dyDescent="0.2">
      <c r="A97"/>
      <c r="B97"/>
      <c r="C97"/>
    </row>
    <row r="98" spans="1:3" x14ac:dyDescent="0.2">
      <c r="A98"/>
      <c r="B98"/>
      <c r="C98"/>
    </row>
    <row r="99" spans="1:3" x14ac:dyDescent="0.2">
      <c r="A99"/>
      <c r="B99"/>
      <c r="C99"/>
    </row>
    <row r="100" spans="1:3" x14ac:dyDescent="0.2">
      <c r="A100"/>
      <c r="B100"/>
      <c r="C100"/>
    </row>
    <row r="101" spans="1:3" x14ac:dyDescent="0.2">
      <c r="A101"/>
      <c r="B101"/>
      <c r="C101"/>
    </row>
    <row r="102" spans="1:3" x14ac:dyDescent="0.2">
      <c r="A102"/>
      <c r="B102"/>
      <c r="C102"/>
    </row>
    <row r="103" spans="1:3" x14ac:dyDescent="0.2">
      <c r="A103"/>
      <c r="B103"/>
      <c r="C103"/>
    </row>
    <row r="104" spans="1:3" x14ac:dyDescent="0.2">
      <c r="A104"/>
      <c r="B104"/>
      <c r="C104"/>
    </row>
    <row r="105" spans="1:3" x14ac:dyDescent="0.2">
      <c r="A105"/>
      <c r="B105"/>
      <c r="C105"/>
    </row>
    <row r="106" spans="1:3" x14ac:dyDescent="0.2">
      <c r="A106"/>
      <c r="B106"/>
      <c r="C106"/>
    </row>
    <row r="107" spans="1:3" x14ac:dyDescent="0.2">
      <c r="A107"/>
      <c r="B107"/>
      <c r="C107"/>
    </row>
    <row r="108" spans="1:3" x14ac:dyDescent="0.2">
      <c r="A108"/>
      <c r="B108"/>
      <c r="C108"/>
    </row>
    <row r="109" spans="1:3" x14ac:dyDescent="0.2">
      <c r="A109"/>
      <c r="B109"/>
      <c r="C109"/>
    </row>
    <row r="110" spans="1:3" x14ac:dyDescent="0.2">
      <c r="A110"/>
      <c r="B110"/>
      <c r="C110"/>
    </row>
    <row r="111" spans="1:3" x14ac:dyDescent="0.2">
      <c r="A111"/>
      <c r="B111"/>
      <c r="C111"/>
    </row>
    <row r="112" spans="1:3" x14ac:dyDescent="0.2">
      <c r="A112"/>
      <c r="B112"/>
      <c r="C112"/>
    </row>
    <row r="113" spans="1:3" x14ac:dyDescent="0.2">
      <c r="A113"/>
      <c r="B113"/>
      <c r="C113"/>
    </row>
    <row r="114" spans="1:3" x14ac:dyDescent="0.2">
      <c r="A114"/>
      <c r="B114"/>
      <c r="C114"/>
    </row>
    <row r="115" spans="1:3" x14ac:dyDescent="0.2">
      <c r="A115"/>
      <c r="B115"/>
      <c r="C115"/>
    </row>
    <row r="116" spans="1:3" x14ac:dyDescent="0.2">
      <c r="A116"/>
      <c r="B116"/>
      <c r="C116"/>
    </row>
    <row r="117" spans="1:3" x14ac:dyDescent="0.2">
      <c r="A117"/>
      <c r="B117"/>
      <c r="C117"/>
    </row>
  </sheetData>
  <mergeCells count="3">
    <mergeCell ref="A1:B1"/>
    <mergeCell ref="A2:B2"/>
    <mergeCell ref="A3:B3"/>
  </mergeCells>
  <conditionalFormatting sqref="A5:B13">
    <cfRule type="expression" dxfId="24" priority="2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82"/>
  <sheetViews>
    <sheetView showGridLines="0" topLeftCell="B1" zoomScale="85" zoomScaleNormal="85" workbookViewId="0">
      <selection activeCell="B2" sqref="B2"/>
    </sheetView>
  </sheetViews>
  <sheetFormatPr defaultRowHeight="14.25" x14ac:dyDescent="0.2"/>
  <cols>
    <col min="1" max="1" width="7.85546875" style="50" hidden="1" customWidth="1"/>
    <col min="2" max="2" width="44.7109375" style="31" customWidth="1"/>
    <col min="3" max="4" width="15.28515625" style="40" customWidth="1"/>
    <col min="5" max="5" width="19.5703125" style="40" customWidth="1"/>
    <col min="6" max="6" width="9.140625" style="31"/>
    <col min="9" max="9" width="6.7109375" style="37" bestFit="1" customWidth="1"/>
    <col min="10" max="16384" width="9.140625" style="31"/>
  </cols>
  <sheetData>
    <row r="1" spans="1:20" s="19" customFormat="1" ht="15" thickBot="1" x14ac:dyDescent="0.25">
      <c r="B1" s="20" t="s">
        <v>188</v>
      </c>
      <c r="D1" s="20"/>
      <c r="E1" s="20"/>
      <c r="I1" s="21"/>
    </row>
    <row r="2" spans="1:20" s="26" customFormat="1" ht="28.5" x14ac:dyDescent="0.2">
      <c r="A2" s="22" t="str">
        <f>Detail!A2</f>
        <v>FICE
CODE</v>
      </c>
      <c r="B2" s="23" t="s">
        <v>0</v>
      </c>
      <c r="C2" s="24" t="str">
        <f>Summary!A8</f>
        <v>FY 2019</v>
      </c>
      <c r="D2" s="24" t="str">
        <f>Summary!A5</f>
        <v>FY 2020</v>
      </c>
      <c r="E2" s="25" t="s">
        <v>149</v>
      </c>
      <c r="I2" s="27"/>
    </row>
    <row r="3" spans="1:20" x14ac:dyDescent="0.2">
      <c r="A3" s="28" t="s">
        <v>141</v>
      </c>
      <c r="B3" s="29" t="s">
        <v>176</v>
      </c>
      <c r="C3" s="30">
        <f>Detail!N3</f>
        <v>63527</v>
      </c>
      <c r="D3" s="30">
        <f>Detail!E3</f>
        <v>65139</v>
      </c>
      <c r="E3" s="76">
        <f t="shared" ref="E3:E67" si="0">IF(C3=0," ",(D3-C3)/C3)</f>
        <v>2.537503738567853E-2</v>
      </c>
      <c r="I3" s="32"/>
      <c r="J3" s="33"/>
      <c r="K3" s="34"/>
      <c r="L3" s="33"/>
      <c r="M3" s="33"/>
      <c r="N3" s="34"/>
      <c r="R3" s="33"/>
      <c r="S3" s="33"/>
      <c r="T3" s="34"/>
    </row>
    <row r="4" spans="1:20" x14ac:dyDescent="0.2">
      <c r="A4" s="28" t="s">
        <v>142</v>
      </c>
      <c r="B4" s="29" t="s">
        <v>136</v>
      </c>
      <c r="C4" s="35">
        <f>Detail!N4</f>
        <v>65677</v>
      </c>
      <c r="D4" s="35">
        <f>Detail!E4</f>
        <v>66327</v>
      </c>
      <c r="E4" s="36">
        <f t="shared" si="0"/>
        <v>9.8969197740457083E-3</v>
      </c>
      <c r="J4" s="33"/>
      <c r="K4" s="34"/>
      <c r="L4" s="33"/>
      <c r="M4" s="33"/>
      <c r="N4" s="34"/>
      <c r="R4" s="33"/>
      <c r="S4" s="33"/>
      <c r="T4" s="34"/>
    </row>
    <row r="5" spans="1:20" x14ac:dyDescent="0.2">
      <c r="A5" s="38" t="s">
        <v>108</v>
      </c>
      <c r="B5" s="29" t="s">
        <v>137</v>
      </c>
      <c r="C5" s="35">
        <f>Detail!N5</f>
        <v>70429</v>
      </c>
      <c r="D5" s="35">
        <f>Detail!E5</f>
        <v>71068</v>
      </c>
      <c r="E5" s="36">
        <f t="shared" si="0"/>
        <v>9.0729671016200712E-3</v>
      </c>
      <c r="J5" s="37"/>
      <c r="K5" s="34"/>
      <c r="L5" s="33"/>
      <c r="M5" s="33"/>
      <c r="N5" s="34"/>
      <c r="O5" s="33"/>
      <c r="P5" s="33"/>
      <c r="Q5" s="34"/>
      <c r="R5" s="33"/>
      <c r="S5" s="33"/>
      <c r="T5" s="34"/>
    </row>
    <row r="6" spans="1:20" x14ac:dyDescent="0.2">
      <c r="A6" s="38" t="s">
        <v>112</v>
      </c>
      <c r="B6" s="29" t="s">
        <v>138</v>
      </c>
      <c r="C6" s="35">
        <f>Detail!N6</f>
        <v>74399</v>
      </c>
      <c r="D6" s="35">
        <f>Detail!E6</f>
        <v>73092</v>
      </c>
      <c r="E6" s="36">
        <f t="shared" si="0"/>
        <v>-1.7567440422586324E-2</v>
      </c>
      <c r="J6" s="33"/>
      <c r="K6" s="34"/>
      <c r="L6" s="33"/>
      <c r="M6" s="33"/>
      <c r="N6" s="34"/>
      <c r="R6" s="33"/>
      <c r="S6" s="33"/>
      <c r="T6" s="34"/>
    </row>
    <row r="7" spans="1:20" x14ac:dyDescent="0.2">
      <c r="A7" s="38" t="s">
        <v>120</v>
      </c>
      <c r="B7" s="29" t="s">
        <v>139</v>
      </c>
      <c r="C7" s="35">
        <f>Detail!N7</f>
        <v>66894</v>
      </c>
      <c r="D7" s="35">
        <f>Detail!E7</f>
        <v>66704</v>
      </c>
      <c r="E7" s="36">
        <f t="shared" si="0"/>
        <v>-2.8403145274613567E-3</v>
      </c>
      <c r="J7" s="33"/>
      <c r="K7" s="34"/>
      <c r="L7" s="33"/>
      <c r="M7" s="33"/>
      <c r="N7" s="34"/>
      <c r="R7" s="33"/>
      <c r="S7" s="33"/>
      <c r="T7" s="34"/>
    </row>
    <row r="8" spans="1:20" x14ac:dyDescent="0.2">
      <c r="A8" s="38" t="s">
        <v>67</v>
      </c>
      <c r="B8" s="29" t="s">
        <v>2</v>
      </c>
      <c r="C8" s="35">
        <f>Detail!N8</f>
        <v>60037</v>
      </c>
      <c r="D8" s="35">
        <f>Detail!E8</f>
        <v>61101</v>
      </c>
      <c r="E8" s="36">
        <f t="shared" si="0"/>
        <v>1.7722404517214383E-2</v>
      </c>
      <c r="J8" s="33"/>
      <c r="K8" s="34"/>
      <c r="L8" s="33"/>
      <c r="M8" s="33"/>
      <c r="N8" s="34"/>
      <c r="R8" s="33"/>
      <c r="S8" s="33"/>
      <c r="T8" s="34"/>
    </row>
    <row r="9" spans="1:20" x14ac:dyDescent="0.2">
      <c r="A9" s="38" t="s">
        <v>68</v>
      </c>
      <c r="B9" s="29" t="s">
        <v>3</v>
      </c>
      <c r="C9" s="35">
        <f>Detail!N9</f>
        <v>54882</v>
      </c>
      <c r="D9" s="35">
        <f>Detail!E9</f>
        <v>54460</v>
      </c>
      <c r="E9" s="36">
        <f t="shared" si="0"/>
        <v>-7.689224153638716E-3</v>
      </c>
      <c r="J9" s="33"/>
      <c r="K9" s="34"/>
      <c r="L9" s="33"/>
      <c r="M9" s="33"/>
      <c r="N9" s="34"/>
      <c r="O9" s="33"/>
      <c r="P9" s="33"/>
      <c r="Q9" s="34"/>
      <c r="R9" s="33"/>
      <c r="S9" s="33"/>
      <c r="T9" s="34"/>
    </row>
    <row r="10" spans="1:20" x14ac:dyDescent="0.2">
      <c r="A10" s="38" t="s">
        <v>69</v>
      </c>
      <c r="B10" s="29" t="s">
        <v>4</v>
      </c>
      <c r="C10" s="35">
        <f>Detail!N10</f>
        <v>47275</v>
      </c>
      <c r="D10" s="35">
        <f>Detail!E10</f>
        <v>47869</v>
      </c>
      <c r="E10" s="36">
        <f t="shared" si="0"/>
        <v>1.2564780539397144E-2</v>
      </c>
      <c r="J10" s="33"/>
      <c r="K10" s="34"/>
      <c r="L10" s="33"/>
      <c r="M10" s="33"/>
      <c r="N10" s="34"/>
      <c r="R10" s="33"/>
      <c r="S10" s="33"/>
      <c r="T10" s="34"/>
    </row>
    <row r="11" spans="1:20" x14ac:dyDescent="0.2">
      <c r="A11" s="38" t="s">
        <v>70</v>
      </c>
      <c r="B11" s="29" t="s">
        <v>5</v>
      </c>
      <c r="C11" s="35">
        <f>Detail!N11</f>
        <v>73301</v>
      </c>
      <c r="D11" s="35">
        <f>Detail!E11</f>
        <v>73024</v>
      </c>
      <c r="E11" s="36">
        <f t="shared" si="0"/>
        <v>-3.778938895785869E-3</v>
      </c>
      <c r="J11" s="33"/>
      <c r="K11" s="34"/>
      <c r="L11" s="33"/>
      <c r="M11" s="33"/>
      <c r="N11" s="34"/>
      <c r="O11" s="33"/>
      <c r="P11" s="33"/>
      <c r="Q11" s="34"/>
      <c r="R11" s="33"/>
      <c r="S11" s="33"/>
      <c r="T11" s="34"/>
    </row>
    <row r="12" spans="1:20" x14ac:dyDescent="0.2">
      <c r="A12" s="38" t="s">
        <v>71</v>
      </c>
      <c r="B12" s="29" t="s">
        <v>6</v>
      </c>
      <c r="C12" s="35">
        <f>Detail!N12</f>
        <v>52418</v>
      </c>
      <c r="D12" s="35">
        <f>Detail!E12</f>
        <v>53865</v>
      </c>
      <c r="E12" s="36">
        <f t="shared" si="0"/>
        <v>2.7605021175931933E-2</v>
      </c>
      <c r="J12" s="33"/>
      <c r="K12" s="34"/>
      <c r="L12" s="33"/>
      <c r="M12" s="33"/>
      <c r="N12" s="34"/>
      <c r="R12" s="33"/>
      <c r="S12" s="33"/>
      <c r="T12" s="34"/>
    </row>
    <row r="13" spans="1:20" x14ac:dyDescent="0.2">
      <c r="A13" s="38" t="s">
        <v>72</v>
      </c>
      <c r="B13" s="29" t="s">
        <v>7</v>
      </c>
      <c r="C13" s="35">
        <f>Detail!N13</f>
        <v>64279</v>
      </c>
      <c r="D13" s="35">
        <f>Detail!E13</f>
        <v>60824</v>
      </c>
      <c r="E13" s="36">
        <f t="shared" si="0"/>
        <v>-5.375005833942656E-2</v>
      </c>
      <c r="J13" s="33"/>
      <c r="K13" s="34"/>
      <c r="L13" s="33"/>
      <c r="M13" s="33"/>
      <c r="N13" s="34"/>
      <c r="O13" s="33"/>
      <c r="Q13" s="34"/>
      <c r="R13" s="33"/>
      <c r="S13" s="33"/>
      <c r="T13" s="34"/>
    </row>
    <row r="14" spans="1:20" x14ac:dyDescent="0.2">
      <c r="A14" s="38" t="s">
        <v>73</v>
      </c>
      <c r="B14" s="29" t="s">
        <v>8</v>
      </c>
      <c r="C14" s="35">
        <f>Detail!N14</f>
        <v>56204</v>
      </c>
      <c r="D14" s="35">
        <f>Detail!E14</f>
        <v>56575</v>
      </c>
      <c r="E14" s="36">
        <f t="shared" si="0"/>
        <v>6.6009536687780231E-3</v>
      </c>
      <c r="J14" s="33"/>
      <c r="K14" s="34"/>
      <c r="L14" s="33"/>
      <c r="M14" s="33"/>
      <c r="N14" s="34"/>
      <c r="R14" s="33"/>
      <c r="S14" s="33"/>
      <c r="T14" s="34"/>
    </row>
    <row r="15" spans="1:20" x14ac:dyDescent="0.2">
      <c r="A15" s="38" t="s">
        <v>74</v>
      </c>
      <c r="B15" s="29" t="s">
        <v>9</v>
      </c>
      <c r="C15" s="35">
        <f>Detail!N15</f>
        <v>40177</v>
      </c>
      <c r="D15" s="35">
        <f>Detail!E15</f>
        <v>40978</v>
      </c>
      <c r="E15" s="36">
        <f t="shared" si="0"/>
        <v>1.9936779749607985E-2</v>
      </c>
      <c r="J15" s="33"/>
      <c r="K15" s="34"/>
      <c r="L15" s="33"/>
      <c r="M15" s="33"/>
      <c r="N15" s="34"/>
      <c r="O15" s="33"/>
      <c r="P15" s="33"/>
      <c r="Q15" s="34"/>
      <c r="R15" s="33"/>
      <c r="S15" s="33"/>
      <c r="T15" s="34"/>
    </row>
    <row r="16" spans="1:20" x14ac:dyDescent="0.2">
      <c r="A16" s="38" t="s">
        <v>75</v>
      </c>
      <c r="B16" s="39" t="s">
        <v>150</v>
      </c>
      <c r="C16" s="35">
        <f>Detail!N16</f>
        <v>40352</v>
      </c>
      <c r="D16" s="35">
        <f>Detail!E16</f>
        <v>40447</v>
      </c>
      <c r="E16" s="77">
        <f t="shared" si="0"/>
        <v>2.3542823156225217E-3</v>
      </c>
      <c r="F16" s="40"/>
      <c r="J16" s="33"/>
      <c r="K16" s="34"/>
      <c r="L16" s="33"/>
      <c r="M16" s="33"/>
      <c r="N16" s="34"/>
      <c r="O16" s="33"/>
      <c r="P16" s="33"/>
      <c r="R16" s="33"/>
      <c r="S16" s="33"/>
      <c r="T16" s="34"/>
    </row>
    <row r="17" spans="1:20" x14ac:dyDescent="0.2">
      <c r="A17" s="38" t="s">
        <v>76</v>
      </c>
      <c r="B17" s="29" t="s">
        <v>151</v>
      </c>
      <c r="C17" s="35">
        <f>Detail!N17</f>
        <v>48475</v>
      </c>
      <c r="D17" s="35">
        <f>Detail!E17</f>
        <v>46682</v>
      </c>
      <c r="E17" s="36">
        <f t="shared" si="0"/>
        <v>-3.6988138215575041E-2</v>
      </c>
      <c r="J17" s="33"/>
      <c r="L17" s="33"/>
      <c r="M17" s="33"/>
      <c r="N17" s="34"/>
      <c r="O17" s="33"/>
      <c r="P17" s="33"/>
      <c r="Q17" s="34"/>
      <c r="R17" s="33"/>
      <c r="S17" s="33"/>
      <c r="T17" s="34"/>
    </row>
    <row r="18" spans="1:20" x14ac:dyDescent="0.2">
      <c r="A18" s="38" t="s">
        <v>77</v>
      </c>
      <c r="B18" s="29" t="s">
        <v>39</v>
      </c>
      <c r="C18" s="35">
        <f>Detail!N18</f>
        <v>45846</v>
      </c>
      <c r="D18" s="35">
        <f>Detail!E18</f>
        <v>45930</v>
      </c>
      <c r="E18" s="36">
        <f t="shared" si="0"/>
        <v>1.8322209134929983E-3</v>
      </c>
      <c r="J18" s="37"/>
      <c r="K18" s="34"/>
      <c r="L18" s="33"/>
      <c r="M18" s="33"/>
      <c r="N18" s="34"/>
      <c r="R18" s="33"/>
      <c r="S18" s="33"/>
      <c r="T18" s="34"/>
    </row>
    <row r="19" spans="1:20" x14ac:dyDescent="0.2">
      <c r="A19" s="38" t="s">
        <v>78</v>
      </c>
      <c r="B19" s="29" t="s">
        <v>40</v>
      </c>
      <c r="C19" s="35">
        <f>Detail!N19</f>
        <v>69027</v>
      </c>
      <c r="D19" s="35">
        <f>Detail!E19</f>
        <v>69840</v>
      </c>
      <c r="E19" s="36">
        <f t="shared" si="0"/>
        <v>1.1777999913077491E-2</v>
      </c>
      <c r="J19" s="33"/>
      <c r="K19" s="34"/>
      <c r="L19" s="33"/>
      <c r="M19" s="33"/>
      <c r="N19" s="34"/>
      <c r="P19" s="33"/>
      <c r="R19" s="33"/>
      <c r="S19" s="33"/>
      <c r="T19" s="34"/>
    </row>
    <row r="20" spans="1:20" x14ac:dyDescent="0.2">
      <c r="A20" s="38" t="s">
        <v>79</v>
      </c>
      <c r="B20" s="29" t="s">
        <v>152</v>
      </c>
      <c r="C20" s="35">
        <f>Detail!N20</f>
        <v>70623</v>
      </c>
      <c r="D20" s="35">
        <f>Detail!E20</f>
        <v>70304</v>
      </c>
      <c r="E20" s="36">
        <f t="shared" si="0"/>
        <v>-4.5169420726958636E-3</v>
      </c>
      <c r="J20" s="37"/>
      <c r="L20" s="33"/>
      <c r="M20" s="33"/>
      <c r="N20" s="34"/>
      <c r="O20" s="33"/>
      <c r="P20" s="33"/>
      <c r="Q20" s="34"/>
      <c r="R20" s="33"/>
      <c r="S20" s="33"/>
      <c r="T20" s="34"/>
    </row>
    <row r="21" spans="1:20" x14ac:dyDescent="0.2">
      <c r="A21" s="38" t="s">
        <v>80</v>
      </c>
      <c r="B21" s="29" t="s">
        <v>153</v>
      </c>
      <c r="C21" s="35">
        <f>Detail!N21</f>
        <v>68006</v>
      </c>
      <c r="D21" s="35">
        <f>Detail!E21</f>
        <v>69859</v>
      </c>
      <c r="E21" s="36">
        <f t="shared" si="0"/>
        <v>2.7247595800370554E-2</v>
      </c>
      <c r="J21" s="37"/>
      <c r="K21" s="34"/>
      <c r="L21" s="33"/>
      <c r="M21" s="33"/>
      <c r="N21" s="34"/>
      <c r="R21" s="33"/>
      <c r="S21" s="33"/>
      <c r="T21" s="34"/>
    </row>
    <row r="22" spans="1:20" x14ac:dyDescent="0.2">
      <c r="A22" s="38" t="s">
        <v>81</v>
      </c>
      <c r="B22" s="29" t="s">
        <v>154</v>
      </c>
      <c r="C22" s="35">
        <f>Detail!N22</f>
        <v>69327</v>
      </c>
      <c r="D22" s="35">
        <f>Detail!E22</f>
        <v>70934</v>
      </c>
      <c r="E22" s="36">
        <f t="shared" si="0"/>
        <v>2.3180002019415235E-2</v>
      </c>
      <c r="J22" s="37"/>
      <c r="K22" s="34"/>
      <c r="L22" s="33"/>
      <c r="M22" s="33"/>
      <c r="N22" s="34"/>
      <c r="R22" s="33"/>
      <c r="S22" s="33"/>
      <c r="T22" s="34"/>
    </row>
    <row r="23" spans="1:20" ht="15.75" x14ac:dyDescent="0.2">
      <c r="A23" s="38" t="s">
        <v>82</v>
      </c>
      <c r="B23" s="29" t="s">
        <v>184</v>
      </c>
      <c r="C23" s="35">
        <f>Detail!N23</f>
        <v>70950</v>
      </c>
      <c r="D23" s="35">
        <f>Detail!E23</f>
        <v>0</v>
      </c>
      <c r="E23" s="83" t="s">
        <v>185</v>
      </c>
      <c r="J23" s="37"/>
      <c r="K23" s="34"/>
      <c r="L23" s="33"/>
      <c r="M23" s="33"/>
      <c r="N23" s="34"/>
      <c r="O23" s="33"/>
      <c r="P23" s="33"/>
      <c r="Q23" s="34"/>
      <c r="R23" s="33"/>
      <c r="S23" s="33"/>
      <c r="T23" s="34"/>
    </row>
    <row r="24" spans="1:20" x14ac:dyDescent="0.2">
      <c r="A24" s="38" t="s">
        <v>83</v>
      </c>
      <c r="B24" s="29" t="s">
        <v>155</v>
      </c>
      <c r="C24" s="35">
        <f>Detail!N24</f>
        <v>67325</v>
      </c>
      <c r="D24" s="35">
        <f>Detail!E24</f>
        <v>71215</v>
      </c>
      <c r="E24" s="36">
        <f t="shared" si="0"/>
        <v>5.7779428147047902E-2</v>
      </c>
      <c r="J24" s="37"/>
      <c r="L24" s="33"/>
      <c r="M24" s="33"/>
      <c r="N24" s="34"/>
      <c r="O24" s="33"/>
      <c r="P24" s="33"/>
      <c r="Q24" s="34"/>
      <c r="R24" s="33"/>
      <c r="S24" s="33"/>
      <c r="T24" s="34"/>
    </row>
    <row r="25" spans="1:20" x14ac:dyDescent="0.2">
      <c r="A25" s="38" t="s">
        <v>84</v>
      </c>
      <c r="B25" s="29" t="s">
        <v>48</v>
      </c>
      <c r="C25" s="35">
        <f>Detail!N25</f>
        <v>71482</v>
      </c>
      <c r="D25" s="35">
        <f>Detail!E25</f>
        <v>72133</v>
      </c>
      <c r="E25" s="36">
        <f t="shared" si="0"/>
        <v>9.1071878235080162E-3</v>
      </c>
      <c r="J25" s="33"/>
      <c r="K25" s="34"/>
      <c r="L25" s="33"/>
      <c r="M25" s="33"/>
      <c r="N25" s="34"/>
      <c r="R25" s="33"/>
      <c r="S25" s="33"/>
      <c r="T25" s="34"/>
    </row>
    <row r="26" spans="1:20" x14ac:dyDescent="0.2">
      <c r="A26" s="38" t="s">
        <v>85</v>
      </c>
      <c r="B26" s="29" t="s">
        <v>49</v>
      </c>
      <c r="C26" s="35">
        <f>Detail!N26</f>
        <v>71529</v>
      </c>
      <c r="D26" s="35">
        <f>Detail!E26</f>
        <v>72934</v>
      </c>
      <c r="E26" s="36">
        <f t="shared" si="0"/>
        <v>1.9642382809769463E-2</v>
      </c>
      <c r="J26" s="33"/>
      <c r="K26" s="34"/>
      <c r="L26" s="33"/>
      <c r="M26" s="33"/>
      <c r="N26" s="34"/>
      <c r="O26" s="33"/>
      <c r="P26" s="33"/>
      <c r="Q26" s="34"/>
      <c r="R26" s="33"/>
      <c r="S26" s="33"/>
      <c r="T26" s="34"/>
    </row>
    <row r="27" spans="1:20" x14ac:dyDescent="0.2">
      <c r="A27" s="38" t="s">
        <v>86</v>
      </c>
      <c r="B27" s="29" t="s">
        <v>12</v>
      </c>
      <c r="C27" s="35">
        <f>Detail!N27</f>
        <v>64228</v>
      </c>
      <c r="D27" s="35">
        <f>Detail!E27</f>
        <v>67450</v>
      </c>
      <c r="E27" s="36">
        <f t="shared" si="0"/>
        <v>5.0165037055489817E-2</v>
      </c>
      <c r="J27" s="33"/>
      <c r="K27" s="34"/>
      <c r="L27" s="33"/>
      <c r="M27" s="33"/>
      <c r="N27" s="34"/>
      <c r="O27" s="33"/>
      <c r="P27" s="33"/>
      <c r="Q27" s="34"/>
      <c r="R27" s="33"/>
      <c r="S27" s="33"/>
      <c r="T27" s="34"/>
    </row>
    <row r="28" spans="1:20" x14ac:dyDescent="0.2">
      <c r="A28" s="38" t="s">
        <v>87</v>
      </c>
      <c r="B28" s="29" t="s">
        <v>41</v>
      </c>
      <c r="C28" s="35">
        <f>Detail!N28</f>
        <v>56954</v>
      </c>
      <c r="D28" s="35">
        <f>Detail!E28</f>
        <v>57384</v>
      </c>
      <c r="E28" s="36">
        <f t="shared" si="0"/>
        <v>7.5499525933209258E-3</v>
      </c>
      <c r="J28" s="33"/>
      <c r="K28" s="34"/>
      <c r="L28" s="33"/>
      <c r="M28" s="33"/>
      <c r="N28" s="34"/>
      <c r="R28" s="33"/>
      <c r="S28" s="33"/>
      <c r="T28" s="34"/>
    </row>
    <row r="29" spans="1:20" x14ac:dyDescent="0.2">
      <c r="A29" s="38" t="s">
        <v>88</v>
      </c>
      <c r="B29" s="29" t="s">
        <v>13</v>
      </c>
      <c r="C29" s="35">
        <f>Detail!N29</f>
        <v>40403</v>
      </c>
      <c r="D29" s="35">
        <f>Detail!E29</f>
        <v>42379</v>
      </c>
      <c r="E29" s="36">
        <f t="shared" si="0"/>
        <v>4.8907259361928572E-2</v>
      </c>
      <c r="J29" s="33"/>
      <c r="K29" s="34"/>
      <c r="L29" s="33"/>
      <c r="M29" s="33"/>
      <c r="N29" s="34"/>
      <c r="O29" s="33"/>
      <c r="P29" s="33"/>
      <c r="R29" s="33"/>
      <c r="S29" s="33"/>
      <c r="T29" s="34"/>
    </row>
    <row r="30" spans="1:20" x14ac:dyDescent="0.2">
      <c r="A30" s="38" t="s">
        <v>89</v>
      </c>
      <c r="B30" s="29" t="s">
        <v>156</v>
      </c>
      <c r="C30" s="35">
        <f>Detail!N30</f>
        <v>60951</v>
      </c>
      <c r="D30" s="35">
        <f>Detail!E30</f>
        <v>61236</v>
      </c>
      <c r="E30" s="36">
        <f t="shared" si="0"/>
        <v>4.6758871880691047E-3</v>
      </c>
      <c r="J30" s="33"/>
      <c r="K30" s="34"/>
      <c r="L30" s="33"/>
      <c r="M30" s="33"/>
      <c r="N30" s="34"/>
      <c r="O30" s="33"/>
      <c r="P30" s="33"/>
      <c r="R30" s="33"/>
      <c r="S30" s="33"/>
      <c r="T30" s="34"/>
    </row>
    <row r="31" spans="1:20" x14ac:dyDescent="0.2">
      <c r="A31" s="38" t="s">
        <v>90</v>
      </c>
      <c r="B31" s="29" t="s">
        <v>42</v>
      </c>
      <c r="C31" s="35">
        <f>Detail!N31</f>
        <v>51314</v>
      </c>
      <c r="D31" s="35">
        <f>Detail!E31</f>
        <v>55763</v>
      </c>
      <c r="E31" s="36">
        <f t="shared" si="0"/>
        <v>8.670148497486066E-2</v>
      </c>
      <c r="J31" s="33"/>
      <c r="K31" s="34"/>
      <c r="L31" s="33"/>
      <c r="M31" s="33"/>
      <c r="N31" s="34"/>
      <c r="R31" s="33"/>
      <c r="S31" s="33"/>
      <c r="T31" s="34"/>
    </row>
    <row r="32" spans="1:20" x14ac:dyDescent="0.2">
      <c r="A32" s="38" t="s">
        <v>91</v>
      </c>
      <c r="B32" s="29" t="s">
        <v>15</v>
      </c>
      <c r="C32" s="35">
        <f>Detail!N32</f>
        <v>49972</v>
      </c>
      <c r="D32" s="35">
        <f>Detail!E32</f>
        <v>52095</v>
      </c>
      <c r="E32" s="36">
        <f t="shared" si="0"/>
        <v>4.2483790922916834E-2</v>
      </c>
      <c r="J32" s="33"/>
      <c r="K32" s="34"/>
      <c r="L32" s="33"/>
      <c r="M32" s="33"/>
      <c r="N32" s="34"/>
      <c r="R32" s="33"/>
      <c r="S32" s="33"/>
      <c r="T32" s="34"/>
    </row>
    <row r="33" spans="1:20" x14ac:dyDescent="0.2">
      <c r="A33" s="38" t="s">
        <v>92</v>
      </c>
      <c r="B33" s="29" t="s">
        <v>50</v>
      </c>
      <c r="C33" s="35">
        <f>Detail!N33</f>
        <v>63213</v>
      </c>
      <c r="D33" s="35">
        <f>Detail!E33</f>
        <v>63421</v>
      </c>
      <c r="E33" s="36">
        <f t="shared" si="0"/>
        <v>3.2904624048850713E-3</v>
      </c>
      <c r="J33" s="33"/>
      <c r="K33" s="34"/>
      <c r="L33" s="33"/>
      <c r="M33" s="33"/>
      <c r="N33" s="34"/>
      <c r="O33" s="33"/>
      <c r="P33" s="33"/>
      <c r="Q33" s="34"/>
      <c r="R33" s="33"/>
      <c r="S33" s="33"/>
      <c r="T33" s="34"/>
    </row>
    <row r="34" spans="1:20" x14ac:dyDescent="0.2">
      <c r="A34" s="38" t="s">
        <v>93</v>
      </c>
      <c r="B34" s="29" t="s">
        <v>157</v>
      </c>
      <c r="C34" s="35">
        <f>Detail!N34</f>
        <v>38638</v>
      </c>
      <c r="D34" s="35">
        <f>Detail!E34</f>
        <v>37823</v>
      </c>
      <c r="E34" s="36">
        <f t="shared" si="0"/>
        <v>-2.1093224286971374E-2</v>
      </c>
      <c r="J34" s="33"/>
      <c r="K34" s="34"/>
      <c r="L34" s="33"/>
      <c r="M34" s="33"/>
      <c r="N34" s="34"/>
      <c r="O34" s="33"/>
      <c r="P34" s="33"/>
      <c r="R34" s="33"/>
      <c r="S34" s="33"/>
      <c r="T34" s="34"/>
    </row>
    <row r="35" spans="1:20" x14ac:dyDescent="0.2">
      <c r="A35" s="38" t="s">
        <v>94</v>
      </c>
      <c r="B35" s="29" t="s">
        <v>17</v>
      </c>
      <c r="C35" s="35">
        <f>Detail!N35</f>
        <v>50836</v>
      </c>
      <c r="D35" s="35">
        <f>Detail!E35</f>
        <v>51080</v>
      </c>
      <c r="E35" s="36">
        <f t="shared" si="0"/>
        <v>4.7997482099299705E-3</v>
      </c>
      <c r="J35" s="33"/>
      <c r="K35" s="34"/>
      <c r="L35" s="33"/>
      <c r="M35" s="33"/>
      <c r="N35" s="34"/>
      <c r="O35" s="33"/>
      <c r="P35" s="33"/>
      <c r="R35" s="33"/>
      <c r="S35" s="33"/>
      <c r="T35" s="34"/>
    </row>
    <row r="36" spans="1:20" x14ac:dyDescent="0.2">
      <c r="A36" s="38" t="s">
        <v>95</v>
      </c>
      <c r="B36" s="29" t="s">
        <v>51</v>
      </c>
      <c r="C36" s="35">
        <f>Detail!N36</f>
        <v>60897</v>
      </c>
      <c r="D36" s="35">
        <f>Detail!E36</f>
        <v>63014</v>
      </c>
      <c r="E36" s="36">
        <f t="shared" si="0"/>
        <v>3.4763617255365614E-2</v>
      </c>
      <c r="J36" s="33"/>
      <c r="K36" s="34"/>
      <c r="L36" s="33"/>
      <c r="M36" s="33"/>
      <c r="N36" s="34"/>
      <c r="O36" s="33"/>
      <c r="P36" s="33"/>
      <c r="Q36" s="34"/>
      <c r="R36" s="33"/>
      <c r="S36" s="33"/>
      <c r="T36" s="34"/>
    </row>
    <row r="37" spans="1:20" x14ac:dyDescent="0.2">
      <c r="A37" s="38" t="s">
        <v>96</v>
      </c>
      <c r="B37" s="29" t="s">
        <v>158</v>
      </c>
      <c r="C37" s="35">
        <f>Detail!N37</f>
        <v>63283</v>
      </c>
      <c r="D37" s="35">
        <f>Detail!E37</f>
        <v>65889</v>
      </c>
      <c r="E37" s="36">
        <f t="shared" si="0"/>
        <v>4.1180095760314776E-2</v>
      </c>
      <c r="J37" s="37"/>
      <c r="K37" s="34"/>
      <c r="L37" s="33"/>
      <c r="M37" s="33"/>
      <c r="N37" s="34"/>
      <c r="R37" s="33"/>
      <c r="S37" s="33"/>
      <c r="T37" s="34"/>
    </row>
    <row r="38" spans="1:20" x14ac:dyDescent="0.2">
      <c r="A38" s="38" t="s">
        <v>97</v>
      </c>
      <c r="B38" s="29" t="s">
        <v>177</v>
      </c>
      <c r="C38" s="35">
        <f>Detail!N38</f>
        <v>60166</v>
      </c>
      <c r="D38" s="35">
        <f>Detail!E38</f>
        <v>60940</v>
      </c>
      <c r="E38" s="36">
        <f t="shared" si="0"/>
        <v>1.2864408469899943E-2</v>
      </c>
      <c r="J38" s="33"/>
      <c r="K38" s="34"/>
      <c r="L38" s="33"/>
      <c r="M38" s="33"/>
      <c r="N38" s="34"/>
      <c r="R38" s="33"/>
      <c r="S38" s="33"/>
      <c r="T38" s="34"/>
    </row>
    <row r="39" spans="1:20" ht="15.75" x14ac:dyDescent="0.2">
      <c r="A39" s="38"/>
      <c r="B39" s="29" t="s">
        <v>186</v>
      </c>
      <c r="C39" s="35">
        <f>Detail!N39</f>
        <v>0</v>
      </c>
      <c r="D39" s="35">
        <f>Detail!E39</f>
        <v>61719</v>
      </c>
      <c r="E39" s="83" t="s">
        <v>185</v>
      </c>
      <c r="J39" s="33"/>
      <c r="K39" s="34"/>
      <c r="L39" s="33"/>
      <c r="M39" s="33"/>
      <c r="N39" s="34"/>
      <c r="R39" s="33"/>
      <c r="S39" s="33"/>
      <c r="T39" s="34"/>
    </row>
    <row r="40" spans="1:20" x14ac:dyDescent="0.2">
      <c r="A40" s="38" t="s">
        <v>98</v>
      </c>
      <c r="B40" s="29" t="s">
        <v>179</v>
      </c>
      <c r="C40" s="35">
        <f>Detail!N40</f>
        <v>67338</v>
      </c>
      <c r="D40" s="35">
        <f>Detail!E40</f>
        <v>65945</v>
      </c>
      <c r="E40" s="36">
        <f t="shared" si="0"/>
        <v>-2.0686685081231993E-2</v>
      </c>
      <c r="J40" s="33"/>
      <c r="K40" s="34"/>
      <c r="L40" s="33"/>
      <c r="M40" s="33"/>
      <c r="N40" s="34"/>
      <c r="O40" s="33"/>
      <c r="P40" s="33"/>
      <c r="Q40" s="34"/>
      <c r="R40" s="33"/>
      <c r="S40" s="33"/>
      <c r="T40" s="34"/>
    </row>
    <row r="41" spans="1:20" x14ac:dyDescent="0.2">
      <c r="A41" s="38" t="s">
        <v>99</v>
      </c>
      <c r="B41" s="29" t="s">
        <v>178</v>
      </c>
      <c r="C41" s="35">
        <f>Detail!N41</f>
        <v>62892</v>
      </c>
      <c r="D41" s="35">
        <f>Detail!E41</f>
        <v>65866</v>
      </c>
      <c r="E41" s="36">
        <f t="shared" si="0"/>
        <v>4.7287413343509506E-2</v>
      </c>
      <c r="J41" s="33"/>
      <c r="K41" s="34"/>
      <c r="L41" s="33"/>
      <c r="M41" s="33"/>
      <c r="N41" s="34"/>
      <c r="O41" s="33"/>
      <c r="P41" s="33"/>
      <c r="Q41" s="34"/>
      <c r="R41" s="33"/>
      <c r="S41" s="33"/>
      <c r="T41" s="34"/>
    </row>
    <row r="42" spans="1:20" x14ac:dyDescent="0.2">
      <c r="A42" s="38" t="s">
        <v>100</v>
      </c>
      <c r="B42" s="29" t="s">
        <v>22</v>
      </c>
      <c r="C42" s="35">
        <f>Detail!N42</f>
        <v>67681</v>
      </c>
      <c r="D42" s="35">
        <f>Detail!E42</f>
        <v>72932</v>
      </c>
      <c r="E42" s="36">
        <f t="shared" si="0"/>
        <v>7.7584551055687706E-2</v>
      </c>
      <c r="J42" s="33"/>
      <c r="K42" s="34"/>
      <c r="L42" s="33"/>
      <c r="M42" s="33"/>
      <c r="N42" s="34"/>
      <c r="O42" s="33"/>
      <c r="P42" s="33"/>
      <c r="Q42" s="34"/>
      <c r="R42" s="33"/>
      <c r="S42" s="33"/>
      <c r="T42" s="34"/>
    </row>
    <row r="43" spans="1:20" x14ac:dyDescent="0.2">
      <c r="A43" s="38" t="s">
        <v>101</v>
      </c>
      <c r="B43" s="29" t="s">
        <v>159</v>
      </c>
      <c r="C43" s="35">
        <f>Detail!N43</f>
        <v>67017</v>
      </c>
      <c r="D43" s="35">
        <f>Detail!E43</f>
        <v>71157</v>
      </c>
      <c r="E43" s="36">
        <f t="shared" si="0"/>
        <v>6.1775370428398764E-2</v>
      </c>
    </row>
    <row r="44" spans="1:20" x14ac:dyDescent="0.2">
      <c r="A44" s="28" t="s">
        <v>143</v>
      </c>
      <c r="B44" s="29" t="s">
        <v>140</v>
      </c>
      <c r="C44" s="35">
        <f>Detail!N44</f>
        <v>55914</v>
      </c>
      <c r="D44" s="35">
        <f>Detail!E44</f>
        <v>56111</v>
      </c>
      <c r="E44" s="36">
        <f t="shared" si="0"/>
        <v>3.5232678756662015E-3</v>
      </c>
    </row>
    <row r="45" spans="1:20" x14ac:dyDescent="0.2">
      <c r="A45" s="38" t="s">
        <v>102</v>
      </c>
      <c r="B45" s="29" t="s">
        <v>160</v>
      </c>
      <c r="C45" s="35">
        <f>Detail!N45</f>
        <v>67080</v>
      </c>
      <c r="D45" s="35">
        <f>Detail!E45</f>
        <v>69165</v>
      </c>
      <c r="E45" s="36">
        <f t="shared" si="0"/>
        <v>3.1082289803220035E-2</v>
      </c>
    </row>
    <row r="46" spans="1:20" x14ac:dyDescent="0.2">
      <c r="A46" s="38" t="s">
        <v>103</v>
      </c>
      <c r="B46" s="29" t="s">
        <v>161</v>
      </c>
      <c r="C46" s="35">
        <f>Detail!N46</f>
        <v>62669</v>
      </c>
      <c r="D46" s="35">
        <f>Detail!E46</f>
        <v>63246</v>
      </c>
      <c r="E46" s="36">
        <f t="shared" si="0"/>
        <v>9.2071039908088528E-3</v>
      </c>
    </row>
    <row r="47" spans="1:20" ht="15.75" x14ac:dyDescent="0.2">
      <c r="A47" s="38" t="s">
        <v>104</v>
      </c>
      <c r="B47" s="29" t="s">
        <v>187</v>
      </c>
      <c r="C47" s="35">
        <f>Detail!N47</f>
        <v>0</v>
      </c>
      <c r="D47" s="35">
        <f>Detail!E47</f>
        <v>57686</v>
      </c>
      <c r="E47" s="83" t="s">
        <v>185</v>
      </c>
      <c r="J47" s="37"/>
    </row>
    <row r="48" spans="1:20" x14ac:dyDescent="0.2">
      <c r="A48" s="38" t="s">
        <v>105</v>
      </c>
      <c r="B48" s="29" t="s">
        <v>26</v>
      </c>
      <c r="C48" s="35">
        <f>Detail!N48</f>
        <v>55882</v>
      </c>
      <c r="D48" s="35">
        <f>Detail!E48</f>
        <v>56493</v>
      </c>
      <c r="E48" s="36">
        <f t="shared" si="0"/>
        <v>1.0933753265810101E-2</v>
      </c>
    </row>
    <row r="49" spans="1:5" x14ac:dyDescent="0.2">
      <c r="A49" s="38" t="s">
        <v>106</v>
      </c>
      <c r="B49" s="29" t="s">
        <v>53</v>
      </c>
      <c r="C49" s="35">
        <f>Detail!N49</f>
        <v>55141</v>
      </c>
      <c r="D49" s="35">
        <f>Detail!E49</f>
        <v>56792</v>
      </c>
      <c r="E49" s="36">
        <f t="shared" si="0"/>
        <v>2.9941422897662356E-2</v>
      </c>
    </row>
    <row r="50" spans="1:5" x14ac:dyDescent="0.2">
      <c r="A50" s="38" t="s">
        <v>107</v>
      </c>
      <c r="B50" s="29" t="s">
        <v>162</v>
      </c>
      <c r="C50" s="35">
        <f>Detail!N50</f>
        <v>53990</v>
      </c>
      <c r="D50" s="35">
        <f>Detail!E50</f>
        <v>59258</v>
      </c>
      <c r="E50" s="36">
        <f t="shared" si="0"/>
        <v>9.7573624745323204E-2</v>
      </c>
    </row>
    <row r="51" spans="1:5" x14ac:dyDescent="0.2">
      <c r="A51" s="38" t="s">
        <v>109</v>
      </c>
      <c r="B51" s="29" t="s">
        <v>28</v>
      </c>
      <c r="C51" s="35">
        <f>Detail!N51</f>
        <v>54650</v>
      </c>
      <c r="D51" s="35">
        <f>Detail!E51</f>
        <v>55352</v>
      </c>
      <c r="E51" s="36">
        <f t="shared" si="0"/>
        <v>1.2845379688929551E-2</v>
      </c>
    </row>
    <row r="52" spans="1:5" x14ac:dyDescent="0.2">
      <c r="A52" s="38" t="s">
        <v>110</v>
      </c>
      <c r="B52" s="29" t="s">
        <v>54</v>
      </c>
      <c r="C52" s="35">
        <f>Detail!N52</f>
        <v>56889</v>
      </c>
      <c r="D52" s="35">
        <f>Detail!E52</f>
        <v>58399</v>
      </c>
      <c r="E52" s="36">
        <f t="shared" si="0"/>
        <v>2.6542916908365414E-2</v>
      </c>
    </row>
    <row r="53" spans="1:5" x14ac:dyDescent="0.2">
      <c r="A53" s="38" t="s">
        <v>111</v>
      </c>
      <c r="B53" s="29" t="s">
        <v>163</v>
      </c>
      <c r="C53" s="35">
        <f>Detail!N53</f>
        <v>36579</v>
      </c>
      <c r="D53" s="35">
        <f>Detail!E53</f>
        <v>36742</v>
      </c>
      <c r="E53" s="36">
        <f t="shared" si="0"/>
        <v>4.45610869624648E-3</v>
      </c>
    </row>
    <row r="54" spans="1:5" x14ac:dyDescent="0.2">
      <c r="A54" s="38" t="s">
        <v>113</v>
      </c>
      <c r="B54" s="29" t="s">
        <v>55</v>
      </c>
      <c r="C54" s="35">
        <f>Detail!N54</f>
        <v>63017</v>
      </c>
      <c r="D54" s="35">
        <f>Detail!E54</f>
        <v>64520</v>
      </c>
      <c r="E54" s="36">
        <f t="shared" si="0"/>
        <v>2.3850706952092293E-2</v>
      </c>
    </row>
    <row r="55" spans="1:5" x14ac:dyDescent="0.2">
      <c r="A55" s="38" t="s">
        <v>114</v>
      </c>
      <c r="B55" s="29" t="s">
        <v>56</v>
      </c>
      <c r="C55" s="35">
        <f>Detail!N55</f>
        <v>56763</v>
      </c>
      <c r="D55" s="35">
        <f>Detail!E55</f>
        <v>59203</v>
      </c>
      <c r="E55" s="36">
        <f t="shared" si="0"/>
        <v>4.2985747758222788E-2</v>
      </c>
    </row>
    <row r="56" spans="1:5" x14ac:dyDescent="0.2">
      <c r="A56" s="38" t="s">
        <v>115</v>
      </c>
      <c r="B56" s="29" t="s">
        <v>57</v>
      </c>
      <c r="C56" s="35">
        <f>Detail!N56</f>
        <v>61306</v>
      </c>
      <c r="D56" s="35">
        <f>Detail!E56</f>
        <v>62825</v>
      </c>
      <c r="E56" s="36">
        <f t="shared" si="0"/>
        <v>2.4777346426124686E-2</v>
      </c>
    </row>
    <row r="57" spans="1:5" x14ac:dyDescent="0.2">
      <c r="A57" s="38" t="s">
        <v>116</v>
      </c>
      <c r="B57" s="29" t="s">
        <v>30</v>
      </c>
      <c r="C57" s="35">
        <f>Detail!N57</f>
        <v>53908</v>
      </c>
      <c r="D57" s="35">
        <f>Detail!E57</f>
        <v>54413</v>
      </c>
      <c r="E57" s="36">
        <f t="shared" si="0"/>
        <v>9.3678118275580622E-3</v>
      </c>
    </row>
    <row r="58" spans="1:5" x14ac:dyDescent="0.2">
      <c r="A58" s="38" t="s">
        <v>117</v>
      </c>
      <c r="B58" s="29" t="s">
        <v>31</v>
      </c>
      <c r="C58" s="35">
        <f>Detail!N58</f>
        <v>57313</v>
      </c>
      <c r="D58" s="35">
        <f>Detail!E58</f>
        <v>58385</v>
      </c>
      <c r="E58" s="36">
        <f t="shared" si="0"/>
        <v>1.8704307923158796E-2</v>
      </c>
    </row>
    <row r="59" spans="1:5" x14ac:dyDescent="0.2">
      <c r="A59" s="38" t="s">
        <v>118</v>
      </c>
      <c r="B59" s="29" t="s">
        <v>1</v>
      </c>
      <c r="C59" s="35">
        <f>Detail!N59</f>
        <v>38312</v>
      </c>
      <c r="D59" s="35">
        <f>Detail!E59</f>
        <v>38643</v>
      </c>
      <c r="E59" s="36">
        <f t="shared" si="0"/>
        <v>8.6395907287533935E-3</v>
      </c>
    </row>
    <row r="60" spans="1:5" x14ac:dyDescent="0.2">
      <c r="A60" s="38" t="s">
        <v>119</v>
      </c>
      <c r="B60" s="29" t="s">
        <v>58</v>
      </c>
      <c r="C60" s="35">
        <f>Detail!N60</f>
        <v>50831</v>
      </c>
      <c r="D60" s="35">
        <f>Detail!E60</f>
        <v>52228</v>
      </c>
      <c r="E60" s="36">
        <f t="shared" si="0"/>
        <v>2.748322873836832E-2</v>
      </c>
    </row>
    <row r="61" spans="1:5" x14ac:dyDescent="0.2">
      <c r="A61" s="38"/>
      <c r="B61" s="29" t="s">
        <v>164</v>
      </c>
      <c r="C61" s="35">
        <f>Detail!N61</f>
        <v>67034</v>
      </c>
      <c r="D61" s="35">
        <f>Detail!E61</f>
        <v>67568</v>
      </c>
      <c r="E61" s="36">
        <f t="shared" si="0"/>
        <v>7.9661067517975952E-3</v>
      </c>
    </row>
    <row r="62" spans="1:5" x14ac:dyDescent="0.2">
      <c r="A62" s="38" t="s">
        <v>121</v>
      </c>
      <c r="B62" s="29" t="s">
        <v>59</v>
      </c>
      <c r="C62" s="35">
        <f>Detail!N62</f>
        <v>66340</v>
      </c>
      <c r="D62" s="35">
        <f>Detail!E62</f>
        <v>67719</v>
      </c>
      <c r="E62" s="36">
        <f t="shared" si="0"/>
        <v>2.0786855592402773E-2</v>
      </c>
    </row>
    <row r="63" spans="1:5" x14ac:dyDescent="0.2">
      <c r="A63" s="38" t="s">
        <v>122</v>
      </c>
      <c r="B63" s="29" t="s">
        <v>60</v>
      </c>
      <c r="C63" s="35">
        <f>Detail!N63</f>
        <v>63591</v>
      </c>
      <c r="D63" s="35">
        <f>Detail!E63</f>
        <v>64572</v>
      </c>
      <c r="E63" s="36">
        <f t="shared" si="0"/>
        <v>1.5426711327074585E-2</v>
      </c>
    </row>
    <row r="64" spans="1:5" x14ac:dyDescent="0.2">
      <c r="A64" s="38" t="s">
        <v>123</v>
      </c>
      <c r="B64" s="29" t="s">
        <v>61</v>
      </c>
      <c r="C64" s="35">
        <f>Detail!N64</f>
        <v>67384</v>
      </c>
      <c r="D64" s="35">
        <f>Detail!E64</f>
        <v>67920</v>
      </c>
      <c r="E64" s="36">
        <f t="shared" si="0"/>
        <v>7.9544105425620321E-3</v>
      </c>
    </row>
    <row r="65" spans="1:9" x14ac:dyDescent="0.2">
      <c r="A65" s="38" t="s">
        <v>124</v>
      </c>
      <c r="B65" s="29" t="s">
        <v>62</v>
      </c>
      <c r="C65" s="35">
        <f>Detail!N65</f>
        <v>65023</v>
      </c>
      <c r="D65" s="35">
        <f>Detail!E65</f>
        <v>65567</v>
      </c>
      <c r="E65" s="36">
        <f t="shared" si="0"/>
        <v>8.3662703966288846E-3</v>
      </c>
    </row>
    <row r="66" spans="1:9" x14ac:dyDescent="0.2">
      <c r="A66" s="38" t="s">
        <v>125</v>
      </c>
      <c r="B66" s="29" t="s">
        <v>63</v>
      </c>
      <c r="C66" s="35">
        <f>Detail!N66</f>
        <v>63195</v>
      </c>
      <c r="D66" s="35">
        <f>Detail!E66</f>
        <v>63807</v>
      </c>
      <c r="E66" s="36">
        <f t="shared" si="0"/>
        <v>9.6843104676002847E-3</v>
      </c>
    </row>
    <row r="67" spans="1:9" x14ac:dyDescent="0.2">
      <c r="A67" s="38" t="s">
        <v>126</v>
      </c>
      <c r="B67" s="29" t="s">
        <v>165</v>
      </c>
      <c r="C67" s="35">
        <f>Detail!N67</f>
        <v>52289</v>
      </c>
      <c r="D67" s="35">
        <f>Detail!E67</f>
        <v>53207</v>
      </c>
      <c r="E67" s="36">
        <f t="shared" si="0"/>
        <v>1.7556273786073554E-2</v>
      </c>
    </row>
    <row r="68" spans="1:9" x14ac:dyDescent="0.2">
      <c r="A68" s="38" t="s">
        <v>127</v>
      </c>
      <c r="B68" s="29" t="s">
        <v>33</v>
      </c>
      <c r="C68" s="35">
        <f>Detail!N68</f>
        <v>52139</v>
      </c>
      <c r="D68" s="35">
        <f>Detail!E68</f>
        <v>53326</v>
      </c>
      <c r="E68" s="36">
        <f t="shared" ref="E68:E77" si="1">IF(C68=0," ",(D68-C68)/C68)</f>
        <v>2.2766067626920346E-2</v>
      </c>
    </row>
    <row r="69" spans="1:9" x14ac:dyDescent="0.2">
      <c r="A69" s="38" t="s">
        <v>128</v>
      </c>
      <c r="B69" s="29" t="s">
        <v>166</v>
      </c>
      <c r="C69" s="35">
        <f>Detail!N69</f>
        <v>54394</v>
      </c>
      <c r="D69" s="35">
        <f>Detail!E69</f>
        <v>56323</v>
      </c>
      <c r="E69" s="36">
        <f t="shared" si="1"/>
        <v>3.5463470235687758E-2</v>
      </c>
    </row>
    <row r="70" spans="1:9" x14ac:dyDescent="0.2">
      <c r="A70" s="38" t="s">
        <v>129</v>
      </c>
      <c r="B70" s="29" t="s">
        <v>64</v>
      </c>
      <c r="C70" s="35">
        <f>Detail!N70</f>
        <v>54960</v>
      </c>
      <c r="D70" s="35">
        <f>Detail!E70</f>
        <v>57689</v>
      </c>
      <c r="E70" s="36">
        <f t="shared" si="1"/>
        <v>4.9654294032023288E-2</v>
      </c>
    </row>
    <row r="71" spans="1:9" x14ac:dyDescent="0.2">
      <c r="A71" s="38" t="s">
        <v>130</v>
      </c>
      <c r="B71" s="29" t="s">
        <v>65</v>
      </c>
      <c r="C71" s="35">
        <f>Detail!N71</f>
        <v>49331</v>
      </c>
      <c r="D71" s="35">
        <f>Detail!E71</f>
        <v>50795</v>
      </c>
      <c r="E71" s="36">
        <f t="shared" si="1"/>
        <v>2.9677079321319251E-2</v>
      </c>
    </row>
    <row r="72" spans="1:9" x14ac:dyDescent="0.2">
      <c r="A72" s="38" t="s">
        <v>131</v>
      </c>
      <c r="B72" s="29" t="s">
        <v>35</v>
      </c>
      <c r="C72" s="35">
        <f>Detail!N72</f>
        <v>45072</v>
      </c>
      <c r="D72" s="35">
        <f>Detail!E72</f>
        <v>45105</v>
      </c>
      <c r="E72" s="36">
        <f t="shared" si="1"/>
        <v>7.3216187433439834E-4</v>
      </c>
    </row>
    <row r="73" spans="1:9" x14ac:dyDescent="0.2">
      <c r="A73" s="38" t="s">
        <v>132</v>
      </c>
      <c r="B73" s="29" t="s">
        <v>36</v>
      </c>
      <c r="C73" s="35">
        <f>Detail!N73</f>
        <v>56948</v>
      </c>
      <c r="D73" s="35">
        <f>Detail!E73</f>
        <v>58370</v>
      </c>
      <c r="E73" s="36">
        <f t="shared" si="1"/>
        <v>2.4970148205380346E-2</v>
      </c>
    </row>
    <row r="74" spans="1:9" x14ac:dyDescent="0.2">
      <c r="A74" s="38" t="s">
        <v>133</v>
      </c>
      <c r="B74" s="29" t="s">
        <v>37</v>
      </c>
      <c r="C74" s="35">
        <f>Detail!N74</f>
        <v>46991</v>
      </c>
      <c r="D74" s="35">
        <f>Detail!E74</f>
        <v>46167</v>
      </c>
      <c r="E74" s="36">
        <f t="shared" si="1"/>
        <v>-1.7535272711795877E-2</v>
      </c>
    </row>
    <row r="75" spans="1:9" x14ac:dyDescent="0.2">
      <c r="A75" s="38" t="s">
        <v>134</v>
      </c>
      <c r="B75" s="29" t="s">
        <v>38</v>
      </c>
      <c r="C75" s="35">
        <f>Detail!N75</f>
        <v>50726</v>
      </c>
      <c r="D75" s="35">
        <f>Detail!E75</f>
        <v>51433</v>
      </c>
      <c r="E75" s="36">
        <f t="shared" si="1"/>
        <v>1.3937625675196151E-2</v>
      </c>
    </row>
    <row r="76" spans="1:9" ht="15" thickBot="1" x14ac:dyDescent="0.25">
      <c r="A76" s="41" t="s">
        <v>135</v>
      </c>
      <c r="B76" s="42" t="s">
        <v>66</v>
      </c>
      <c r="C76" s="43">
        <f>Detail!N76</f>
        <v>56336</v>
      </c>
      <c r="D76" s="43">
        <f>Detail!E76</f>
        <v>56360</v>
      </c>
      <c r="E76" s="44">
        <f t="shared" si="1"/>
        <v>4.2601533655211589E-4</v>
      </c>
    </row>
    <row r="77" spans="1:9" x14ac:dyDescent="0.2">
      <c r="A77" s="45"/>
      <c r="B77" s="46" t="s">
        <v>167</v>
      </c>
      <c r="C77" s="47">
        <f>Detail!N77</f>
        <v>60302.182565241535</v>
      </c>
      <c r="D77" s="47">
        <f>Detail!E77</f>
        <v>61268.834191216731</v>
      </c>
      <c r="E77" s="48">
        <f t="shared" si="1"/>
        <v>1.6030126686200206E-2</v>
      </c>
    </row>
    <row r="78" spans="1:9" x14ac:dyDescent="0.2">
      <c r="A78" s="7"/>
      <c r="B78" s="7"/>
    </row>
    <row r="79" spans="1:9" ht="20.25" customHeight="1" x14ac:dyDescent="0.2">
      <c r="B79" s="91" t="s">
        <v>193</v>
      </c>
      <c r="C79" s="91"/>
      <c r="D79" s="91"/>
      <c r="E79" s="91"/>
      <c r="F79" s="91"/>
      <c r="G79" s="91"/>
      <c r="H79" s="91"/>
    </row>
    <row r="80" spans="1:9" s="40" customFormat="1" ht="15" customHeight="1" x14ac:dyDescent="0.2">
      <c r="A80" s="78"/>
      <c r="B80" s="91" t="s">
        <v>194</v>
      </c>
      <c r="C80" s="91"/>
      <c r="D80" s="91"/>
      <c r="E80" s="91"/>
      <c r="F80" s="91"/>
      <c r="G80" s="91"/>
      <c r="H80" s="91"/>
      <c r="I80" s="49"/>
    </row>
    <row r="81" spans="2:8" ht="15" customHeight="1" x14ac:dyDescent="0.2">
      <c r="B81" s="91" t="s">
        <v>195</v>
      </c>
      <c r="C81" s="91"/>
      <c r="D81" s="91"/>
      <c r="E81" s="91"/>
      <c r="F81" s="91"/>
      <c r="G81" s="91"/>
      <c r="H81" s="91"/>
    </row>
    <row r="82" spans="2:8" ht="33" customHeight="1" x14ac:dyDescent="0.2">
      <c r="B82" s="89"/>
      <c r="C82" s="90"/>
      <c r="D82" s="90"/>
      <c r="E82" s="90"/>
    </row>
  </sheetData>
  <mergeCells count="4">
    <mergeCell ref="B82:E82"/>
    <mergeCell ref="B79:H79"/>
    <mergeCell ref="B80:H80"/>
    <mergeCell ref="B81:H81"/>
  </mergeCells>
  <conditionalFormatting sqref="D5:E76">
    <cfRule type="expression" dxfId="23" priority="15" stopIfTrue="1">
      <formula>MOD(ROW(),2)=0</formula>
    </cfRule>
  </conditionalFormatting>
  <conditionalFormatting sqref="A4:B5 A7:B76 B6">
    <cfRule type="expression" dxfId="22" priority="10" stopIfTrue="1">
      <formula>MOD(ROW(),2)=0</formula>
    </cfRule>
  </conditionalFormatting>
  <conditionalFormatting sqref="A6">
    <cfRule type="expression" dxfId="21" priority="9" stopIfTrue="1">
      <formula>MOD(ROW(),2)=0</formula>
    </cfRule>
  </conditionalFormatting>
  <conditionalFormatting sqref="C5">
    <cfRule type="expression" dxfId="20" priority="8" stopIfTrue="1">
      <formula>MOD(ROW(),2)=0</formula>
    </cfRule>
  </conditionalFormatting>
  <conditionalFormatting sqref="C7:C76">
    <cfRule type="expression" dxfId="19" priority="7" stopIfTrue="1">
      <formula>MOD(ROW(),2)=0</formula>
    </cfRule>
  </conditionalFormatting>
  <conditionalFormatting sqref="C6">
    <cfRule type="expression" dxfId="18" priority="6" stopIfTrue="1">
      <formula>MOD(ROW(),2)=0</formula>
    </cfRule>
  </conditionalFormatting>
  <conditionalFormatting sqref="C3:E3">
    <cfRule type="expression" dxfId="17" priority="5" stopIfTrue="1">
      <formula>MOD(ROW(),2)=0</formula>
    </cfRule>
  </conditionalFormatting>
  <conditionalFormatting sqref="A3:B3">
    <cfRule type="expression" dxfId="16" priority="4" stopIfTrue="1">
      <formula>MOD(ROW(),2)=0</formula>
    </cfRule>
  </conditionalFormatting>
  <conditionalFormatting sqref="D4:E4">
    <cfRule type="expression" dxfId="15" priority="3" stopIfTrue="1">
      <formula>MOD(ROW(),2)=0</formula>
    </cfRule>
  </conditionalFormatting>
  <conditionalFormatting sqref="C4">
    <cfRule type="expression" dxfId="14" priority="2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85"/>
  <sheetViews>
    <sheetView showGridLines="0" zoomScale="70" zoomScaleNormal="70" workbookViewId="0">
      <pane xSplit="2" ySplit="2" topLeftCell="C3" activePane="bottomRight" state="frozen"/>
      <selection activeCell="C10" sqref="C10"/>
      <selection pane="topRight" activeCell="C10" sqref="C10"/>
      <selection pane="bottomLeft" activeCell="C10" sqref="C10"/>
      <selection pane="bottomRight" activeCell="B2" sqref="B2"/>
    </sheetView>
  </sheetViews>
  <sheetFormatPr defaultRowHeight="14.25" x14ac:dyDescent="0.2"/>
  <cols>
    <col min="1" max="1" width="7.85546875" style="7" hidden="1" customWidth="1"/>
    <col min="2" max="2" width="30" style="7" customWidth="1"/>
    <col min="3" max="3" width="10.140625" style="7" customWidth="1"/>
    <col min="4" max="4" width="9.42578125" style="7" customWidth="1"/>
    <col min="5" max="5" width="15.5703125" style="7" customWidth="1"/>
    <col min="6" max="6" width="12.7109375" style="7" bestFit="1" customWidth="1"/>
    <col min="7" max="7" width="12.5703125" style="7" bestFit="1" customWidth="1"/>
    <col min="8" max="8" width="14.42578125" style="7" customWidth="1"/>
    <col min="9" max="9" width="3.28515625" style="7" customWidth="1"/>
    <col min="10" max="10" width="7.85546875" style="7" hidden="1" customWidth="1"/>
    <col min="11" max="11" width="29.7109375" style="7" hidden="1" customWidth="1"/>
    <col min="12" max="12" width="10" style="7" customWidth="1"/>
    <col min="13" max="13" width="9.42578125" style="7" customWidth="1"/>
    <col min="14" max="14" width="10.5703125" style="7" bestFit="1" customWidth="1"/>
    <col min="15" max="15" width="14.140625" style="7" customWidth="1"/>
    <col min="16" max="16" width="12.42578125" style="7" bestFit="1" customWidth="1"/>
    <col min="17" max="17" width="14.42578125" style="7" customWidth="1"/>
    <col min="18" max="16384" width="9.140625" style="7"/>
  </cols>
  <sheetData>
    <row r="1" spans="1:19" ht="15" thickBot="1" x14ac:dyDescent="0.25">
      <c r="B1" s="51" t="str">
        <f>"Fiscal Year "&amp;RIGHT(Summary!A3,4)&amp;" (Fall "&amp;RIGHT(Summary!A3,4)-1&amp;" converted to a nine-month equivalence)"</f>
        <v>Fiscal Year 2020 (Fall 2019 converted to a nine-month equivalence)</v>
      </c>
      <c r="L1" s="51" t="str">
        <f>"Fiscal Year "&amp;RIGHT(Summary!A3,4)-1&amp;" (Fall "&amp;RIGHT(Summary!A3,4)-2&amp;" converted to a nine-month equivalence)"</f>
        <v>Fiscal Year 2019 (Fall 2018 converted to a nine-month equivalence)</v>
      </c>
    </row>
    <row r="2" spans="1:19" s="56" customFormat="1" ht="28.5" x14ac:dyDescent="0.2">
      <c r="A2" s="52" t="s">
        <v>168</v>
      </c>
      <c r="B2" s="53" t="s">
        <v>169</v>
      </c>
      <c r="C2" s="54" t="s">
        <v>170</v>
      </c>
      <c r="D2" s="54" t="s">
        <v>171</v>
      </c>
      <c r="E2" s="54" t="s">
        <v>172</v>
      </c>
      <c r="F2" s="54" t="s">
        <v>173</v>
      </c>
      <c r="G2" s="54" t="s">
        <v>174</v>
      </c>
      <c r="H2" s="55" t="s">
        <v>175</v>
      </c>
      <c r="J2" s="52" t="s">
        <v>168</v>
      </c>
      <c r="K2" s="53" t="s">
        <v>169</v>
      </c>
      <c r="L2" s="54" t="s">
        <v>170</v>
      </c>
      <c r="M2" s="54" t="s">
        <v>171</v>
      </c>
      <c r="N2" s="54" t="s">
        <v>172</v>
      </c>
      <c r="O2" s="54" t="s">
        <v>173</v>
      </c>
      <c r="P2" s="54" t="s">
        <v>174</v>
      </c>
      <c r="Q2" s="55" t="s">
        <v>175</v>
      </c>
    </row>
    <row r="3" spans="1:19" x14ac:dyDescent="0.2">
      <c r="A3" s="28" t="s">
        <v>141</v>
      </c>
      <c r="B3" s="29" t="s">
        <v>176</v>
      </c>
      <c r="C3" s="57">
        <v>40</v>
      </c>
      <c r="D3" s="57">
        <v>40</v>
      </c>
      <c r="E3" s="58">
        <v>65139</v>
      </c>
      <c r="F3" s="58">
        <v>63524</v>
      </c>
      <c r="G3" s="58">
        <v>83050</v>
      </c>
      <c r="H3" s="59">
        <v>51466</v>
      </c>
      <c r="J3" s="28" t="s">
        <v>141</v>
      </c>
      <c r="K3" s="29" t="s">
        <v>176</v>
      </c>
      <c r="L3" s="57">
        <v>38</v>
      </c>
      <c r="M3" s="57">
        <v>38</v>
      </c>
      <c r="N3" s="58">
        <v>63527</v>
      </c>
      <c r="O3" s="58">
        <v>62981</v>
      </c>
      <c r="P3" s="58">
        <v>75507</v>
      </c>
      <c r="Q3" s="59">
        <v>49056</v>
      </c>
      <c r="S3" s="60"/>
    </row>
    <row r="4" spans="1:19" x14ac:dyDescent="0.2">
      <c r="A4" s="28" t="s">
        <v>142</v>
      </c>
      <c r="B4" s="29" t="s">
        <v>136</v>
      </c>
      <c r="C4" s="57">
        <v>78</v>
      </c>
      <c r="D4" s="57">
        <v>78</v>
      </c>
      <c r="E4" s="61">
        <v>66327</v>
      </c>
      <c r="F4" s="61">
        <v>65624</v>
      </c>
      <c r="G4" s="61">
        <v>98307</v>
      </c>
      <c r="H4" s="62">
        <v>54467</v>
      </c>
      <c r="J4" s="28" t="s">
        <v>142</v>
      </c>
      <c r="K4" s="29" t="s">
        <v>136</v>
      </c>
      <c r="L4" s="57">
        <v>72</v>
      </c>
      <c r="M4" s="57">
        <v>72</v>
      </c>
      <c r="N4" s="61">
        <v>65677</v>
      </c>
      <c r="O4" s="61">
        <v>64888</v>
      </c>
      <c r="P4" s="61">
        <v>98307</v>
      </c>
      <c r="Q4" s="62">
        <v>53184</v>
      </c>
      <c r="S4" s="60"/>
    </row>
    <row r="5" spans="1:19" x14ac:dyDescent="0.2">
      <c r="A5" s="38" t="s">
        <v>108</v>
      </c>
      <c r="B5" s="29" t="s">
        <v>137</v>
      </c>
      <c r="C5" s="57">
        <v>51</v>
      </c>
      <c r="D5" s="57">
        <v>51</v>
      </c>
      <c r="E5" s="61">
        <v>71068</v>
      </c>
      <c r="F5" s="61">
        <v>70343</v>
      </c>
      <c r="G5" s="61">
        <v>91310</v>
      </c>
      <c r="H5" s="62">
        <v>54799</v>
      </c>
      <c r="J5" s="38" t="s">
        <v>108</v>
      </c>
      <c r="K5" s="29" t="s">
        <v>137</v>
      </c>
      <c r="L5" s="63">
        <v>57</v>
      </c>
      <c r="M5" s="57">
        <v>57</v>
      </c>
      <c r="N5" s="61">
        <v>70429</v>
      </c>
      <c r="O5" s="61">
        <v>70038</v>
      </c>
      <c r="P5" s="61">
        <v>91310</v>
      </c>
      <c r="Q5" s="62">
        <v>54799</v>
      </c>
      <c r="S5" s="60"/>
    </row>
    <row r="6" spans="1:19" x14ac:dyDescent="0.2">
      <c r="A6" s="38" t="s">
        <v>112</v>
      </c>
      <c r="B6" s="29" t="s">
        <v>138</v>
      </c>
      <c r="C6" s="57">
        <v>132</v>
      </c>
      <c r="D6" s="57">
        <v>132</v>
      </c>
      <c r="E6" s="61">
        <v>73092</v>
      </c>
      <c r="F6" s="61">
        <v>71980</v>
      </c>
      <c r="G6" s="61">
        <v>103479</v>
      </c>
      <c r="H6" s="62">
        <v>54868</v>
      </c>
      <c r="J6" s="38" t="s">
        <v>112</v>
      </c>
      <c r="K6" s="29" t="s">
        <v>138</v>
      </c>
      <c r="L6" s="63">
        <v>128</v>
      </c>
      <c r="M6" s="57">
        <v>128</v>
      </c>
      <c r="N6" s="61">
        <v>74399</v>
      </c>
      <c r="O6" s="61">
        <v>73192</v>
      </c>
      <c r="P6" s="61">
        <v>103479</v>
      </c>
      <c r="Q6" s="62">
        <v>56181</v>
      </c>
      <c r="S6" s="60"/>
    </row>
    <row r="7" spans="1:19" x14ac:dyDescent="0.2">
      <c r="A7" s="38" t="s">
        <v>120</v>
      </c>
      <c r="B7" s="29" t="s">
        <v>139</v>
      </c>
      <c r="C7" s="57">
        <v>48</v>
      </c>
      <c r="D7" s="57">
        <v>48</v>
      </c>
      <c r="E7" s="61">
        <v>66704</v>
      </c>
      <c r="F7" s="61">
        <v>64458</v>
      </c>
      <c r="G7" s="61">
        <v>85263</v>
      </c>
      <c r="H7" s="62">
        <v>53233</v>
      </c>
      <c r="J7" s="38" t="s">
        <v>120</v>
      </c>
      <c r="K7" s="29" t="s">
        <v>139</v>
      </c>
      <c r="L7" s="63">
        <v>60</v>
      </c>
      <c r="M7" s="57">
        <v>60</v>
      </c>
      <c r="N7" s="61">
        <v>66894</v>
      </c>
      <c r="O7" s="61">
        <v>65050</v>
      </c>
      <c r="P7" s="61">
        <v>94966</v>
      </c>
      <c r="Q7" s="62">
        <v>53233</v>
      </c>
      <c r="S7" s="60"/>
    </row>
    <row r="8" spans="1:19" x14ac:dyDescent="0.2">
      <c r="A8" s="38" t="s">
        <v>67</v>
      </c>
      <c r="B8" s="29" t="s">
        <v>2</v>
      </c>
      <c r="C8" s="57">
        <v>61</v>
      </c>
      <c r="D8" s="57">
        <v>61</v>
      </c>
      <c r="E8" s="61">
        <v>61101</v>
      </c>
      <c r="F8" s="61">
        <v>61346</v>
      </c>
      <c r="G8" s="61">
        <v>78206</v>
      </c>
      <c r="H8" s="62">
        <v>44815</v>
      </c>
      <c r="J8" s="38" t="s">
        <v>67</v>
      </c>
      <c r="K8" s="29" t="s">
        <v>2</v>
      </c>
      <c r="L8" s="63">
        <v>52</v>
      </c>
      <c r="M8" s="57">
        <v>52</v>
      </c>
      <c r="N8" s="61">
        <v>60037</v>
      </c>
      <c r="O8" s="61">
        <v>60488</v>
      </c>
      <c r="P8" s="61">
        <v>75779</v>
      </c>
      <c r="Q8" s="62">
        <v>42655</v>
      </c>
      <c r="S8" s="60"/>
    </row>
    <row r="9" spans="1:19" x14ac:dyDescent="0.2">
      <c r="A9" s="38" t="s">
        <v>68</v>
      </c>
      <c r="B9" s="29" t="s">
        <v>3</v>
      </c>
      <c r="C9" s="57">
        <v>164</v>
      </c>
      <c r="D9" s="57">
        <v>164</v>
      </c>
      <c r="E9" s="61">
        <v>54460</v>
      </c>
      <c r="F9" s="61">
        <v>53315</v>
      </c>
      <c r="G9" s="61">
        <v>79394</v>
      </c>
      <c r="H9" s="62">
        <v>21183</v>
      </c>
      <c r="J9" s="38" t="s">
        <v>68</v>
      </c>
      <c r="K9" s="29" t="s">
        <v>3</v>
      </c>
      <c r="L9" s="63">
        <v>174</v>
      </c>
      <c r="M9" s="57">
        <v>174</v>
      </c>
      <c r="N9" s="61">
        <v>54882</v>
      </c>
      <c r="O9" s="61">
        <v>53270</v>
      </c>
      <c r="P9" s="61">
        <v>141260</v>
      </c>
      <c r="Q9" s="62">
        <v>33065</v>
      </c>
      <c r="S9" s="60"/>
    </row>
    <row r="10" spans="1:19" x14ac:dyDescent="0.2">
      <c r="A10" s="38" t="s">
        <v>69</v>
      </c>
      <c r="B10" s="29" t="s">
        <v>4</v>
      </c>
      <c r="C10" s="57">
        <v>76</v>
      </c>
      <c r="D10" s="57">
        <v>76</v>
      </c>
      <c r="E10" s="61">
        <v>47869</v>
      </c>
      <c r="F10" s="61">
        <v>46606</v>
      </c>
      <c r="G10" s="61">
        <v>69840</v>
      </c>
      <c r="H10" s="62">
        <v>35495</v>
      </c>
      <c r="J10" s="38" t="s">
        <v>69</v>
      </c>
      <c r="K10" s="29" t="s">
        <v>4</v>
      </c>
      <c r="L10" s="63">
        <v>72</v>
      </c>
      <c r="M10" s="57">
        <v>72</v>
      </c>
      <c r="N10" s="61">
        <v>47275</v>
      </c>
      <c r="O10" s="61">
        <v>45048</v>
      </c>
      <c r="P10" s="61">
        <v>92688</v>
      </c>
      <c r="Q10" s="62">
        <v>26064</v>
      </c>
      <c r="S10" s="60"/>
    </row>
    <row r="11" spans="1:19" x14ac:dyDescent="0.2">
      <c r="A11" s="38" t="s">
        <v>70</v>
      </c>
      <c r="B11" s="29" t="s">
        <v>5</v>
      </c>
      <c r="C11" s="57">
        <v>529</v>
      </c>
      <c r="D11" s="57">
        <v>529</v>
      </c>
      <c r="E11" s="61">
        <v>73024</v>
      </c>
      <c r="F11" s="61">
        <v>69590</v>
      </c>
      <c r="G11" s="61">
        <v>118793</v>
      </c>
      <c r="H11" s="62">
        <v>31416</v>
      </c>
      <c r="J11" s="38" t="s">
        <v>70</v>
      </c>
      <c r="K11" s="29" t="s">
        <v>5</v>
      </c>
      <c r="L11" s="63">
        <v>510</v>
      </c>
      <c r="M11" s="57">
        <v>510</v>
      </c>
      <c r="N11" s="61">
        <v>73301</v>
      </c>
      <c r="O11" s="61">
        <v>69819</v>
      </c>
      <c r="P11" s="61">
        <v>146080</v>
      </c>
      <c r="Q11" s="62">
        <v>49936</v>
      </c>
      <c r="S11" s="60"/>
    </row>
    <row r="12" spans="1:19" x14ac:dyDescent="0.2">
      <c r="A12" s="38" t="s">
        <v>71</v>
      </c>
      <c r="B12" s="29" t="s">
        <v>6</v>
      </c>
      <c r="C12" s="57">
        <v>329</v>
      </c>
      <c r="D12" s="57">
        <v>329</v>
      </c>
      <c r="E12" s="61">
        <v>53865</v>
      </c>
      <c r="F12" s="61">
        <v>53041</v>
      </c>
      <c r="G12" s="61">
        <v>89994</v>
      </c>
      <c r="H12" s="62">
        <v>34178</v>
      </c>
      <c r="J12" s="38" t="s">
        <v>71</v>
      </c>
      <c r="K12" s="29" t="s">
        <v>6</v>
      </c>
      <c r="L12" s="63">
        <v>321</v>
      </c>
      <c r="M12" s="57">
        <v>321</v>
      </c>
      <c r="N12" s="61">
        <v>52418</v>
      </c>
      <c r="O12" s="61">
        <v>51691</v>
      </c>
      <c r="P12" s="61">
        <v>85708</v>
      </c>
      <c r="Q12" s="62">
        <v>20300</v>
      </c>
      <c r="S12" s="60"/>
    </row>
    <row r="13" spans="1:19" x14ac:dyDescent="0.2">
      <c r="A13" s="38" t="s">
        <v>72</v>
      </c>
      <c r="B13" s="29" t="s">
        <v>7</v>
      </c>
      <c r="C13" s="57">
        <v>91</v>
      </c>
      <c r="D13" s="57">
        <v>91</v>
      </c>
      <c r="E13" s="61">
        <v>60824</v>
      </c>
      <c r="F13" s="61">
        <v>58954</v>
      </c>
      <c r="G13" s="61">
        <v>87893</v>
      </c>
      <c r="H13" s="62">
        <v>41517</v>
      </c>
      <c r="J13" s="38" t="s">
        <v>72</v>
      </c>
      <c r="K13" s="29" t="s">
        <v>7</v>
      </c>
      <c r="L13" s="63">
        <v>90</v>
      </c>
      <c r="M13" s="57">
        <v>90</v>
      </c>
      <c r="N13" s="61">
        <v>64279</v>
      </c>
      <c r="O13" s="61">
        <v>60744</v>
      </c>
      <c r="P13" s="61">
        <v>92188</v>
      </c>
      <c r="Q13" s="62">
        <v>47954</v>
      </c>
      <c r="S13" s="60"/>
    </row>
    <row r="14" spans="1:19" x14ac:dyDescent="0.2">
      <c r="A14" s="38" t="s">
        <v>73</v>
      </c>
      <c r="B14" s="29" t="s">
        <v>8</v>
      </c>
      <c r="C14" s="57">
        <v>163</v>
      </c>
      <c r="D14" s="57">
        <v>163</v>
      </c>
      <c r="E14" s="61">
        <v>56575</v>
      </c>
      <c r="F14" s="61">
        <v>53872</v>
      </c>
      <c r="G14" s="61">
        <v>90567</v>
      </c>
      <c r="H14" s="62">
        <v>26313</v>
      </c>
      <c r="J14" s="38" t="s">
        <v>73</v>
      </c>
      <c r="K14" s="29" t="s">
        <v>8</v>
      </c>
      <c r="L14" s="63">
        <v>163</v>
      </c>
      <c r="M14" s="57">
        <v>163</v>
      </c>
      <c r="N14" s="61">
        <v>56204</v>
      </c>
      <c r="O14" s="61">
        <v>53178</v>
      </c>
      <c r="P14" s="61">
        <v>92831</v>
      </c>
      <c r="Q14" s="62">
        <v>24707</v>
      </c>
      <c r="S14" s="60"/>
    </row>
    <row r="15" spans="1:19" x14ac:dyDescent="0.2">
      <c r="A15" s="38" t="s">
        <v>74</v>
      </c>
      <c r="B15" s="29" t="s">
        <v>9</v>
      </c>
      <c r="C15" s="57">
        <v>65</v>
      </c>
      <c r="D15" s="57">
        <v>65</v>
      </c>
      <c r="E15" s="61">
        <v>40978</v>
      </c>
      <c r="F15" s="61">
        <v>40957</v>
      </c>
      <c r="G15" s="61">
        <v>58991</v>
      </c>
      <c r="H15" s="62">
        <v>25100</v>
      </c>
      <c r="J15" s="38" t="s">
        <v>74</v>
      </c>
      <c r="K15" s="29" t="s">
        <v>9</v>
      </c>
      <c r="L15" s="63">
        <v>62</v>
      </c>
      <c r="M15" s="57">
        <v>62</v>
      </c>
      <c r="N15" s="61">
        <v>40177</v>
      </c>
      <c r="O15" s="61">
        <v>39836</v>
      </c>
      <c r="P15" s="61">
        <v>58033</v>
      </c>
      <c r="Q15" s="62">
        <v>25100</v>
      </c>
      <c r="S15" s="60"/>
    </row>
    <row r="16" spans="1:19" x14ac:dyDescent="0.2">
      <c r="A16" s="38" t="s">
        <v>75</v>
      </c>
      <c r="B16" s="29" t="s">
        <v>10</v>
      </c>
      <c r="C16" s="57">
        <v>37</v>
      </c>
      <c r="D16" s="57">
        <v>37</v>
      </c>
      <c r="E16" s="61">
        <v>40447</v>
      </c>
      <c r="F16" s="61">
        <v>40169</v>
      </c>
      <c r="G16" s="61">
        <v>57785</v>
      </c>
      <c r="H16" s="62">
        <v>26925</v>
      </c>
      <c r="J16" s="38" t="s">
        <v>75</v>
      </c>
      <c r="K16" s="29" t="s">
        <v>10</v>
      </c>
      <c r="L16" s="63">
        <v>27</v>
      </c>
      <c r="M16" s="57">
        <v>27</v>
      </c>
      <c r="N16" s="61">
        <v>40352</v>
      </c>
      <c r="O16" s="61">
        <v>40020</v>
      </c>
      <c r="P16" s="61">
        <v>60000</v>
      </c>
      <c r="Q16" s="62">
        <v>22500</v>
      </c>
      <c r="S16" s="60"/>
    </row>
    <row r="17" spans="1:19" x14ac:dyDescent="0.2">
      <c r="A17" s="38" t="s">
        <v>76</v>
      </c>
      <c r="B17" s="29" t="s">
        <v>11</v>
      </c>
      <c r="C17" s="57">
        <v>43</v>
      </c>
      <c r="D17" s="57">
        <v>43</v>
      </c>
      <c r="E17" s="61">
        <v>46682</v>
      </c>
      <c r="F17" s="61">
        <v>46003</v>
      </c>
      <c r="G17" s="61">
        <v>101419</v>
      </c>
      <c r="H17" s="62">
        <v>30000</v>
      </c>
      <c r="J17" s="38" t="s">
        <v>76</v>
      </c>
      <c r="K17" s="29" t="s">
        <v>11</v>
      </c>
      <c r="L17" s="63">
        <v>50</v>
      </c>
      <c r="M17" s="57">
        <v>50</v>
      </c>
      <c r="N17" s="61">
        <v>48475</v>
      </c>
      <c r="O17" s="61">
        <v>47052</v>
      </c>
      <c r="P17" s="61">
        <v>64856</v>
      </c>
      <c r="Q17" s="62">
        <v>36126</v>
      </c>
      <c r="S17" s="60"/>
    </row>
    <row r="18" spans="1:19" x14ac:dyDescent="0.2">
      <c r="A18" s="38" t="s">
        <v>77</v>
      </c>
      <c r="B18" s="29" t="s">
        <v>39</v>
      </c>
      <c r="C18" s="57">
        <v>59</v>
      </c>
      <c r="D18" s="57">
        <v>59</v>
      </c>
      <c r="E18" s="61">
        <v>45930</v>
      </c>
      <c r="F18" s="61">
        <v>43519</v>
      </c>
      <c r="G18" s="61">
        <v>64348</v>
      </c>
      <c r="H18" s="62">
        <v>35985</v>
      </c>
      <c r="J18" s="38" t="s">
        <v>77</v>
      </c>
      <c r="K18" s="29" t="s">
        <v>39</v>
      </c>
      <c r="L18" s="63">
        <v>60</v>
      </c>
      <c r="M18" s="57">
        <v>60</v>
      </c>
      <c r="N18" s="61">
        <v>45846</v>
      </c>
      <c r="O18" s="61">
        <v>44721</v>
      </c>
      <c r="P18" s="61">
        <v>64348</v>
      </c>
      <c r="Q18" s="62">
        <v>34568</v>
      </c>
      <c r="S18" s="60"/>
    </row>
    <row r="19" spans="1:19" x14ac:dyDescent="0.2">
      <c r="A19" s="38" t="s">
        <v>78</v>
      </c>
      <c r="B19" s="29" t="s">
        <v>40</v>
      </c>
      <c r="C19" s="57">
        <v>433</v>
      </c>
      <c r="D19" s="57">
        <v>433</v>
      </c>
      <c r="E19" s="61">
        <v>69840</v>
      </c>
      <c r="F19" s="61">
        <v>67646</v>
      </c>
      <c r="G19" s="61">
        <v>115323</v>
      </c>
      <c r="H19" s="62">
        <v>27386</v>
      </c>
      <c r="J19" s="38" t="s">
        <v>78</v>
      </c>
      <c r="K19" s="29" t="s">
        <v>40</v>
      </c>
      <c r="L19" s="63">
        <v>402</v>
      </c>
      <c r="M19" s="57">
        <v>402</v>
      </c>
      <c r="N19" s="61">
        <v>69027</v>
      </c>
      <c r="O19" s="61">
        <v>67610</v>
      </c>
      <c r="P19" s="61">
        <v>111423</v>
      </c>
      <c r="Q19" s="62">
        <v>51125</v>
      </c>
      <c r="S19" s="60"/>
    </row>
    <row r="20" spans="1:19" x14ac:dyDescent="0.2">
      <c r="A20" s="38" t="s">
        <v>79</v>
      </c>
      <c r="B20" s="29" t="s">
        <v>43</v>
      </c>
      <c r="C20" s="57">
        <v>107</v>
      </c>
      <c r="D20" s="57">
        <v>107</v>
      </c>
      <c r="E20" s="61">
        <v>70304</v>
      </c>
      <c r="F20" s="61">
        <v>68700</v>
      </c>
      <c r="G20" s="61">
        <v>108167</v>
      </c>
      <c r="H20" s="62">
        <v>51731</v>
      </c>
      <c r="J20" s="38" t="s">
        <v>79</v>
      </c>
      <c r="K20" s="29" t="s">
        <v>43</v>
      </c>
      <c r="L20" s="63">
        <v>104</v>
      </c>
      <c r="M20" s="57">
        <v>104</v>
      </c>
      <c r="N20" s="61">
        <v>70623</v>
      </c>
      <c r="O20" s="61">
        <v>67954</v>
      </c>
      <c r="P20" s="61">
        <v>133529</v>
      </c>
      <c r="Q20" s="62">
        <v>51046</v>
      </c>
      <c r="S20" s="60"/>
    </row>
    <row r="21" spans="1:19" x14ac:dyDescent="0.2">
      <c r="A21" s="38" t="s">
        <v>80</v>
      </c>
      <c r="B21" s="29" t="s">
        <v>44</v>
      </c>
      <c r="C21" s="57">
        <v>160</v>
      </c>
      <c r="D21" s="57">
        <v>160</v>
      </c>
      <c r="E21" s="61">
        <v>69859</v>
      </c>
      <c r="F21" s="61">
        <v>68723</v>
      </c>
      <c r="G21" s="61">
        <v>108167</v>
      </c>
      <c r="H21" s="62">
        <v>51731</v>
      </c>
      <c r="J21" s="38" t="s">
        <v>80</v>
      </c>
      <c r="K21" s="29" t="s">
        <v>44</v>
      </c>
      <c r="L21" s="63">
        <v>67</v>
      </c>
      <c r="M21" s="57">
        <v>67</v>
      </c>
      <c r="N21" s="61">
        <v>68006</v>
      </c>
      <c r="O21" s="61">
        <v>66549</v>
      </c>
      <c r="P21" s="61">
        <v>98170</v>
      </c>
      <c r="Q21" s="62">
        <v>45000</v>
      </c>
      <c r="S21" s="60"/>
    </row>
    <row r="22" spans="1:19" x14ac:dyDescent="0.2">
      <c r="A22" s="38" t="s">
        <v>81</v>
      </c>
      <c r="B22" s="29" t="s">
        <v>45</v>
      </c>
      <c r="C22" s="57">
        <v>129</v>
      </c>
      <c r="D22" s="57">
        <v>129</v>
      </c>
      <c r="E22" s="61">
        <v>70934</v>
      </c>
      <c r="F22" s="61">
        <v>69395</v>
      </c>
      <c r="G22" s="61">
        <v>114371</v>
      </c>
      <c r="H22" s="62">
        <v>52000</v>
      </c>
      <c r="J22" s="38" t="s">
        <v>81</v>
      </c>
      <c r="K22" s="29" t="s">
        <v>45</v>
      </c>
      <c r="L22" s="63">
        <v>125</v>
      </c>
      <c r="M22" s="57">
        <v>125</v>
      </c>
      <c r="N22" s="61">
        <v>69327</v>
      </c>
      <c r="O22" s="61">
        <v>66207</v>
      </c>
      <c r="P22" s="61">
        <v>112091</v>
      </c>
      <c r="Q22" s="62">
        <v>51000</v>
      </c>
      <c r="S22" s="60"/>
    </row>
    <row r="23" spans="1:19" ht="15.75" x14ac:dyDescent="0.2">
      <c r="A23" s="38" t="s">
        <v>82</v>
      </c>
      <c r="B23" s="29" t="s">
        <v>189</v>
      </c>
      <c r="C23" s="57">
        <v>0</v>
      </c>
      <c r="D23" s="57">
        <v>0</v>
      </c>
      <c r="E23" s="61">
        <v>0</v>
      </c>
      <c r="F23" s="61">
        <v>0</v>
      </c>
      <c r="G23" s="61">
        <v>0</v>
      </c>
      <c r="H23" s="62">
        <v>0</v>
      </c>
      <c r="J23" s="38" t="s">
        <v>82</v>
      </c>
      <c r="K23" s="29" t="s">
        <v>46</v>
      </c>
      <c r="L23" s="63">
        <v>25</v>
      </c>
      <c r="M23" s="57">
        <v>25</v>
      </c>
      <c r="N23" s="61">
        <v>70950</v>
      </c>
      <c r="O23" s="61">
        <v>65204</v>
      </c>
      <c r="P23" s="61">
        <v>133529</v>
      </c>
      <c r="Q23" s="62">
        <v>57125</v>
      </c>
      <c r="S23" s="60"/>
    </row>
    <row r="24" spans="1:19" x14ac:dyDescent="0.2">
      <c r="A24" s="38" t="s">
        <v>83</v>
      </c>
      <c r="B24" s="29" t="s">
        <v>47</v>
      </c>
      <c r="C24" s="57">
        <v>38</v>
      </c>
      <c r="D24" s="57">
        <v>38</v>
      </c>
      <c r="E24" s="61">
        <v>71215</v>
      </c>
      <c r="F24" s="61">
        <v>69786</v>
      </c>
      <c r="G24" s="61">
        <v>106350</v>
      </c>
      <c r="H24" s="62">
        <v>52178</v>
      </c>
      <c r="J24" s="38" t="s">
        <v>83</v>
      </c>
      <c r="K24" s="29" t="s">
        <v>47</v>
      </c>
      <c r="L24" s="63">
        <v>43</v>
      </c>
      <c r="M24" s="57">
        <v>43</v>
      </c>
      <c r="N24" s="61">
        <v>67325</v>
      </c>
      <c r="O24" s="61">
        <v>66610</v>
      </c>
      <c r="P24" s="61">
        <v>104070</v>
      </c>
      <c r="Q24" s="62">
        <v>52215</v>
      </c>
      <c r="S24" s="60"/>
    </row>
    <row r="25" spans="1:19" x14ac:dyDescent="0.2">
      <c r="A25" s="38" t="s">
        <v>84</v>
      </c>
      <c r="B25" s="29" t="s">
        <v>48</v>
      </c>
      <c r="C25" s="57">
        <v>86</v>
      </c>
      <c r="D25" s="57">
        <v>86</v>
      </c>
      <c r="E25" s="61">
        <v>72133</v>
      </c>
      <c r="F25" s="61">
        <v>69997</v>
      </c>
      <c r="G25" s="61">
        <v>110528</v>
      </c>
      <c r="H25" s="62">
        <v>52750</v>
      </c>
      <c r="J25" s="38" t="s">
        <v>84</v>
      </c>
      <c r="K25" s="29" t="s">
        <v>48</v>
      </c>
      <c r="L25" s="63">
        <v>81</v>
      </c>
      <c r="M25" s="57">
        <v>81</v>
      </c>
      <c r="N25" s="61">
        <v>71482</v>
      </c>
      <c r="O25" s="61">
        <v>68710</v>
      </c>
      <c r="P25" s="61">
        <v>108151</v>
      </c>
      <c r="Q25" s="62">
        <v>56740</v>
      </c>
      <c r="S25" s="60"/>
    </row>
    <row r="26" spans="1:19" x14ac:dyDescent="0.2">
      <c r="A26" s="38" t="s">
        <v>85</v>
      </c>
      <c r="B26" s="29" t="s">
        <v>49</v>
      </c>
      <c r="C26" s="57">
        <v>118</v>
      </c>
      <c r="D26" s="57">
        <v>118</v>
      </c>
      <c r="E26" s="61">
        <v>72934</v>
      </c>
      <c r="F26" s="61">
        <v>70467</v>
      </c>
      <c r="G26" s="61">
        <v>112484</v>
      </c>
      <c r="H26" s="62">
        <v>50740</v>
      </c>
      <c r="J26" s="38" t="s">
        <v>85</v>
      </c>
      <c r="K26" s="29" t="s">
        <v>49</v>
      </c>
      <c r="L26" s="63">
        <v>117</v>
      </c>
      <c r="M26" s="57">
        <v>117</v>
      </c>
      <c r="N26" s="61">
        <v>71529</v>
      </c>
      <c r="O26" s="61">
        <v>68615</v>
      </c>
      <c r="P26" s="61">
        <v>111173</v>
      </c>
      <c r="Q26" s="62">
        <v>53595</v>
      </c>
      <c r="S26" s="60"/>
    </row>
    <row r="27" spans="1:19" x14ac:dyDescent="0.2">
      <c r="A27" s="38" t="s">
        <v>86</v>
      </c>
      <c r="B27" s="29" t="s">
        <v>12</v>
      </c>
      <c r="C27" s="57">
        <v>122</v>
      </c>
      <c r="D27" s="57">
        <v>122</v>
      </c>
      <c r="E27" s="61">
        <v>67450</v>
      </c>
      <c r="F27" s="61">
        <v>69266</v>
      </c>
      <c r="G27" s="61">
        <v>94394</v>
      </c>
      <c r="H27" s="62">
        <v>37500</v>
      </c>
      <c r="J27" s="38" t="s">
        <v>86</v>
      </c>
      <c r="K27" s="29" t="s">
        <v>12</v>
      </c>
      <c r="L27" s="63">
        <v>164</v>
      </c>
      <c r="M27" s="57">
        <v>164</v>
      </c>
      <c r="N27" s="61">
        <v>64228</v>
      </c>
      <c r="O27" s="61">
        <v>63730</v>
      </c>
      <c r="P27" s="61">
        <v>91604</v>
      </c>
      <c r="Q27" s="62">
        <v>36563</v>
      </c>
      <c r="S27" s="60"/>
    </row>
    <row r="28" spans="1:19" x14ac:dyDescent="0.2">
      <c r="A28" s="38" t="s">
        <v>87</v>
      </c>
      <c r="B28" s="29" t="s">
        <v>41</v>
      </c>
      <c r="C28" s="57">
        <v>249</v>
      </c>
      <c r="D28" s="57">
        <v>249</v>
      </c>
      <c r="E28" s="61">
        <v>57384</v>
      </c>
      <c r="F28" s="61">
        <v>54949</v>
      </c>
      <c r="G28" s="61">
        <v>110856</v>
      </c>
      <c r="H28" s="62">
        <v>40838</v>
      </c>
      <c r="J28" s="38" t="s">
        <v>87</v>
      </c>
      <c r="K28" s="29" t="s">
        <v>41</v>
      </c>
      <c r="L28" s="63">
        <v>252</v>
      </c>
      <c r="M28" s="57">
        <v>252</v>
      </c>
      <c r="N28" s="61">
        <v>56954</v>
      </c>
      <c r="O28" s="61">
        <v>53638</v>
      </c>
      <c r="P28" s="61">
        <v>108398</v>
      </c>
      <c r="Q28" s="62">
        <v>41659</v>
      </c>
      <c r="S28" s="60"/>
    </row>
    <row r="29" spans="1:19" x14ac:dyDescent="0.2">
      <c r="A29" s="38" t="s">
        <v>88</v>
      </c>
      <c r="B29" s="29" t="s">
        <v>13</v>
      </c>
      <c r="C29" s="57">
        <v>25</v>
      </c>
      <c r="D29" s="57">
        <v>25</v>
      </c>
      <c r="E29" s="61">
        <v>42379</v>
      </c>
      <c r="F29" s="61">
        <v>41616</v>
      </c>
      <c r="G29" s="61">
        <v>63159</v>
      </c>
      <c r="H29" s="62">
        <v>24969</v>
      </c>
      <c r="J29" s="38" t="s">
        <v>88</v>
      </c>
      <c r="K29" s="29" t="s">
        <v>13</v>
      </c>
      <c r="L29" s="63">
        <v>25</v>
      </c>
      <c r="M29" s="57">
        <v>25</v>
      </c>
      <c r="N29" s="61">
        <v>40403</v>
      </c>
      <c r="O29" s="61">
        <v>41616</v>
      </c>
      <c r="P29" s="61">
        <v>63159</v>
      </c>
      <c r="Q29" s="62">
        <v>24750</v>
      </c>
      <c r="S29" s="60"/>
    </row>
    <row r="30" spans="1:19" x14ac:dyDescent="0.2">
      <c r="A30" s="38" t="s">
        <v>89</v>
      </c>
      <c r="B30" s="29" t="s">
        <v>14</v>
      </c>
      <c r="C30" s="57">
        <v>59</v>
      </c>
      <c r="D30" s="57">
        <v>59</v>
      </c>
      <c r="E30" s="61">
        <v>61236</v>
      </c>
      <c r="F30" s="61">
        <v>63090</v>
      </c>
      <c r="G30" s="61">
        <v>92718</v>
      </c>
      <c r="H30" s="62">
        <v>28073</v>
      </c>
      <c r="J30" s="38" t="s">
        <v>89</v>
      </c>
      <c r="K30" s="29" t="s">
        <v>14</v>
      </c>
      <c r="L30" s="63">
        <v>58</v>
      </c>
      <c r="M30" s="57">
        <v>58</v>
      </c>
      <c r="N30" s="61">
        <v>60951</v>
      </c>
      <c r="O30" s="61">
        <v>62066</v>
      </c>
      <c r="P30" s="61">
        <v>93672</v>
      </c>
      <c r="Q30" s="62">
        <v>31509</v>
      </c>
      <c r="S30" s="60"/>
    </row>
    <row r="31" spans="1:19" x14ac:dyDescent="0.2">
      <c r="A31" s="38" t="s">
        <v>90</v>
      </c>
      <c r="B31" s="29" t="s">
        <v>42</v>
      </c>
      <c r="C31" s="57">
        <v>53</v>
      </c>
      <c r="D31" s="57">
        <v>53</v>
      </c>
      <c r="E31" s="61">
        <v>55763</v>
      </c>
      <c r="F31" s="61">
        <v>53488</v>
      </c>
      <c r="G31" s="61">
        <v>121055</v>
      </c>
      <c r="H31" s="62">
        <v>41681</v>
      </c>
      <c r="J31" s="38" t="s">
        <v>90</v>
      </c>
      <c r="K31" s="29" t="s">
        <v>42</v>
      </c>
      <c r="L31" s="63">
        <v>54</v>
      </c>
      <c r="M31" s="57">
        <v>54</v>
      </c>
      <c r="N31" s="61">
        <v>51314</v>
      </c>
      <c r="O31" s="61">
        <v>50436</v>
      </c>
      <c r="P31" s="61">
        <v>64271</v>
      </c>
      <c r="Q31" s="62">
        <v>39915</v>
      </c>
      <c r="S31" s="60"/>
    </row>
    <row r="32" spans="1:19" x14ac:dyDescent="0.2">
      <c r="A32" s="38" t="s">
        <v>91</v>
      </c>
      <c r="B32" s="29" t="s">
        <v>15</v>
      </c>
      <c r="C32" s="57">
        <v>89</v>
      </c>
      <c r="D32" s="57">
        <v>89</v>
      </c>
      <c r="E32" s="61">
        <v>52095</v>
      </c>
      <c r="F32" s="61">
        <v>48319</v>
      </c>
      <c r="G32" s="61">
        <v>168185</v>
      </c>
      <c r="H32" s="62">
        <v>33671</v>
      </c>
      <c r="J32" s="38" t="s">
        <v>91</v>
      </c>
      <c r="K32" s="29" t="s">
        <v>15</v>
      </c>
      <c r="L32" s="63">
        <v>88</v>
      </c>
      <c r="M32" s="57">
        <v>88</v>
      </c>
      <c r="N32" s="61">
        <v>49972</v>
      </c>
      <c r="O32" s="61">
        <v>47670</v>
      </c>
      <c r="P32" s="61">
        <v>148019</v>
      </c>
      <c r="Q32" s="62">
        <v>35024</v>
      </c>
      <c r="S32" s="60"/>
    </row>
    <row r="33" spans="1:19" x14ac:dyDescent="0.2">
      <c r="A33" s="38" t="s">
        <v>92</v>
      </c>
      <c r="B33" s="29" t="s">
        <v>50</v>
      </c>
      <c r="C33" s="57">
        <v>661</v>
      </c>
      <c r="D33" s="57">
        <v>661</v>
      </c>
      <c r="E33" s="61">
        <v>63421</v>
      </c>
      <c r="F33" s="61">
        <v>60352</v>
      </c>
      <c r="G33" s="61">
        <v>93739</v>
      </c>
      <c r="H33" s="62">
        <v>38813</v>
      </c>
      <c r="J33" s="38" t="s">
        <v>92</v>
      </c>
      <c r="K33" s="29" t="s">
        <v>50</v>
      </c>
      <c r="L33" s="63">
        <v>675</v>
      </c>
      <c r="M33" s="57">
        <v>675</v>
      </c>
      <c r="N33" s="61">
        <v>63213</v>
      </c>
      <c r="O33" s="61">
        <v>59580</v>
      </c>
      <c r="P33" s="61">
        <v>88532</v>
      </c>
      <c r="Q33" s="62">
        <v>39282</v>
      </c>
      <c r="S33" s="60"/>
    </row>
    <row r="34" spans="1:19" x14ac:dyDescent="0.2">
      <c r="A34" s="38" t="s">
        <v>93</v>
      </c>
      <c r="B34" s="29" t="s">
        <v>16</v>
      </c>
      <c r="C34" s="57">
        <v>60</v>
      </c>
      <c r="D34" s="57">
        <v>60</v>
      </c>
      <c r="E34" s="61">
        <v>37823</v>
      </c>
      <c r="F34" s="61">
        <v>37712</v>
      </c>
      <c r="G34" s="61">
        <v>53686</v>
      </c>
      <c r="H34" s="62">
        <v>29829</v>
      </c>
      <c r="J34" s="38" t="s">
        <v>93</v>
      </c>
      <c r="K34" s="29" t="s">
        <v>16</v>
      </c>
      <c r="L34" s="63">
        <v>62</v>
      </c>
      <c r="M34" s="57">
        <v>62</v>
      </c>
      <c r="N34" s="61">
        <v>38638</v>
      </c>
      <c r="O34" s="61">
        <v>38372</v>
      </c>
      <c r="P34" s="61">
        <v>53686</v>
      </c>
      <c r="Q34" s="62">
        <v>29829</v>
      </c>
      <c r="S34" s="60"/>
    </row>
    <row r="35" spans="1:19" x14ac:dyDescent="0.2">
      <c r="A35" s="38" t="s">
        <v>94</v>
      </c>
      <c r="B35" s="29" t="s">
        <v>17</v>
      </c>
      <c r="C35" s="57">
        <v>129</v>
      </c>
      <c r="D35" s="57">
        <v>129</v>
      </c>
      <c r="E35" s="61">
        <v>51080</v>
      </c>
      <c r="F35" s="61">
        <v>49037</v>
      </c>
      <c r="G35" s="61">
        <v>78696</v>
      </c>
      <c r="H35" s="62">
        <v>40600</v>
      </c>
      <c r="J35" s="38" t="s">
        <v>94</v>
      </c>
      <c r="K35" s="29" t="s">
        <v>17</v>
      </c>
      <c r="L35" s="63">
        <v>129</v>
      </c>
      <c r="M35" s="57">
        <v>129</v>
      </c>
      <c r="N35" s="61">
        <v>50836</v>
      </c>
      <c r="O35" s="61">
        <v>48905</v>
      </c>
      <c r="P35" s="61">
        <v>77533</v>
      </c>
      <c r="Q35" s="62">
        <v>33973</v>
      </c>
      <c r="S35" s="60"/>
    </row>
    <row r="36" spans="1:19" x14ac:dyDescent="0.2">
      <c r="A36" s="38" t="s">
        <v>95</v>
      </c>
      <c r="B36" s="29" t="s">
        <v>51</v>
      </c>
      <c r="C36" s="57">
        <v>175</v>
      </c>
      <c r="D36" s="57">
        <v>175</v>
      </c>
      <c r="E36" s="61">
        <v>63014</v>
      </c>
      <c r="F36" s="61">
        <v>61099</v>
      </c>
      <c r="G36" s="61">
        <v>100996</v>
      </c>
      <c r="H36" s="62">
        <v>42700</v>
      </c>
      <c r="J36" s="38" t="s">
        <v>95</v>
      </c>
      <c r="K36" s="29" t="s">
        <v>51</v>
      </c>
      <c r="L36" s="63">
        <v>183</v>
      </c>
      <c r="M36" s="57">
        <v>183</v>
      </c>
      <c r="N36" s="61">
        <v>60897</v>
      </c>
      <c r="O36" s="61">
        <v>58542</v>
      </c>
      <c r="P36" s="61">
        <v>99434</v>
      </c>
      <c r="Q36" s="62">
        <v>30000</v>
      </c>
      <c r="S36" s="60"/>
    </row>
    <row r="37" spans="1:19" x14ac:dyDescent="0.2">
      <c r="A37" s="38" t="s">
        <v>96</v>
      </c>
      <c r="B37" s="29" t="s">
        <v>18</v>
      </c>
      <c r="C37" s="57">
        <v>131</v>
      </c>
      <c r="D37" s="57">
        <v>131</v>
      </c>
      <c r="E37" s="61">
        <v>65889</v>
      </c>
      <c r="F37" s="61">
        <v>64228</v>
      </c>
      <c r="G37" s="61">
        <v>109020</v>
      </c>
      <c r="H37" s="62">
        <v>47183</v>
      </c>
      <c r="J37" s="38" t="s">
        <v>96</v>
      </c>
      <c r="K37" s="29" t="s">
        <v>18</v>
      </c>
      <c r="L37" s="63">
        <v>157</v>
      </c>
      <c r="M37" s="57">
        <v>157</v>
      </c>
      <c r="N37" s="61">
        <v>63283</v>
      </c>
      <c r="O37" s="61">
        <v>61642</v>
      </c>
      <c r="P37" s="61">
        <v>105967</v>
      </c>
      <c r="Q37" s="62">
        <v>44028</v>
      </c>
      <c r="S37" s="60"/>
    </row>
    <row r="38" spans="1:19" x14ac:dyDescent="0.2">
      <c r="A38" s="38" t="s">
        <v>97</v>
      </c>
      <c r="B38" s="29" t="s">
        <v>19</v>
      </c>
      <c r="C38" s="57">
        <v>37</v>
      </c>
      <c r="D38" s="57">
        <v>37</v>
      </c>
      <c r="E38" s="61">
        <v>60940</v>
      </c>
      <c r="F38" s="61">
        <v>62969</v>
      </c>
      <c r="G38" s="61">
        <v>71794</v>
      </c>
      <c r="H38" s="62">
        <v>47710</v>
      </c>
      <c r="J38" s="38" t="s">
        <v>97</v>
      </c>
      <c r="K38" s="29" t="s">
        <v>19</v>
      </c>
      <c r="L38" s="63">
        <v>38</v>
      </c>
      <c r="M38" s="57">
        <v>38</v>
      </c>
      <c r="N38" s="61">
        <v>60166</v>
      </c>
      <c r="O38" s="61">
        <v>62792</v>
      </c>
      <c r="P38" s="61">
        <v>69703</v>
      </c>
      <c r="Q38" s="62">
        <v>36183</v>
      </c>
      <c r="S38" s="60"/>
    </row>
    <row r="39" spans="1:19" ht="15.75" x14ac:dyDescent="0.2">
      <c r="A39" s="38"/>
      <c r="B39" s="29" t="s">
        <v>186</v>
      </c>
      <c r="C39" s="57">
        <v>1</v>
      </c>
      <c r="D39" s="57">
        <v>1</v>
      </c>
      <c r="E39" s="61">
        <v>61719</v>
      </c>
      <c r="F39" s="61">
        <v>61719</v>
      </c>
      <c r="G39" s="61">
        <v>61719</v>
      </c>
      <c r="H39" s="62">
        <v>61719</v>
      </c>
      <c r="J39" s="38"/>
      <c r="K39" s="29"/>
      <c r="L39" s="63"/>
      <c r="M39" s="57">
        <v>0</v>
      </c>
      <c r="N39" s="61">
        <v>0</v>
      </c>
      <c r="O39" s="61">
        <v>0</v>
      </c>
      <c r="P39" s="61">
        <v>0</v>
      </c>
      <c r="Q39" s="62">
        <v>0</v>
      </c>
      <c r="S39" s="60"/>
    </row>
    <row r="40" spans="1:19" x14ac:dyDescent="0.2">
      <c r="A40" s="38" t="s">
        <v>98</v>
      </c>
      <c r="B40" s="29" t="s">
        <v>20</v>
      </c>
      <c r="C40" s="57">
        <v>28</v>
      </c>
      <c r="D40" s="57">
        <v>28</v>
      </c>
      <c r="E40" s="61">
        <v>65945</v>
      </c>
      <c r="F40" s="61">
        <v>61916</v>
      </c>
      <c r="G40" s="61">
        <v>114316</v>
      </c>
      <c r="H40" s="62">
        <v>34096</v>
      </c>
      <c r="J40" s="38" t="s">
        <v>98</v>
      </c>
      <c r="K40" s="29" t="s">
        <v>20</v>
      </c>
      <c r="L40" s="63">
        <v>27</v>
      </c>
      <c r="M40" s="57">
        <v>27</v>
      </c>
      <c r="N40" s="61">
        <v>67338</v>
      </c>
      <c r="O40" s="61">
        <v>61988</v>
      </c>
      <c r="P40" s="61">
        <v>110987</v>
      </c>
      <c r="Q40" s="62">
        <v>51469</v>
      </c>
      <c r="S40" s="60"/>
    </row>
    <row r="41" spans="1:19" x14ac:dyDescent="0.2">
      <c r="A41" s="38" t="s">
        <v>99</v>
      </c>
      <c r="B41" s="29" t="s">
        <v>21</v>
      </c>
      <c r="C41" s="57">
        <v>21</v>
      </c>
      <c r="D41" s="57">
        <v>21</v>
      </c>
      <c r="E41" s="61">
        <v>65866</v>
      </c>
      <c r="F41" s="61">
        <v>66614</v>
      </c>
      <c r="G41" s="61">
        <v>80971</v>
      </c>
      <c r="H41" s="62">
        <v>48709</v>
      </c>
      <c r="J41" s="38" t="s">
        <v>99</v>
      </c>
      <c r="K41" s="29" t="s">
        <v>21</v>
      </c>
      <c r="L41" s="63">
        <v>23</v>
      </c>
      <c r="M41" s="57">
        <v>23</v>
      </c>
      <c r="N41" s="61">
        <v>62892</v>
      </c>
      <c r="O41" s="61">
        <v>61510</v>
      </c>
      <c r="P41" s="61">
        <v>78633</v>
      </c>
      <c r="Q41" s="62">
        <v>49156</v>
      </c>
      <c r="S41" s="60"/>
    </row>
    <row r="42" spans="1:19" x14ac:dyDescent="0.2">
      <c r="A42" s="38" t="s">
        <v>100</v>
      </c>
      <c r="B42" s="29" t="s">
        <v>22</v>
      </c>
      <c r="C42" s="57">
        <v>26</v>
      </c>
      <c r="D42" s="57">
        <v>26</v>
      </c>
      <c r="E42" s="61">
        <v>72932</v>
      </c>
      <c r="F42" s="61">
        <v>66608</v>
      </c>
      <c r="G42" s="61">
        <v>115524</v>
      </c>
      <c r="H42" s="62">
        <v>52676</v>
      </c>
      <c r="J42" s="38" t="s">
        <v>100</v>
      </c>
      <c r="K42" s="29" t="s">
        <v>22</v>
      </c>
      <c r="L42" s="63">
        <v>36</v>
      </c>
      <c r="M42" s="57">
        <v>36</v>
      </c>
      <c r="N42" s="61">
        <v>67681</v>
      </c>
      <c r="O42" s="61">
        <v>63447</v>
      </c>
      <c r="P42" s="61">
        <v>107360</v>
      </c>
      <c r="Q42" s="62">
        <v>50808</v>
      </c>
      <c r="S42" s="60"/>
    </row>
    <row r="43" spans="1:19" x14ac:dyDescent="0.2">
      <c r="A43" s="38" t="s">
        <v>101</v>
      </c>
      <c r="B43" s="29" t="s">
        <v>23</v>
      </c>
      <c r="C43" s="57">
        <v>13</v>
      </c>
      <c r="D43" s="57">
        <v>13</v>
      </c>
      <c r="E43" s="61">
        <v>71157</v>
      </c>
      <c r="F43" s="61">
        <v>68195</v>
      </c>
      <c r="G43" s="61">
        <v>99003</v>
      </c>
      <c r="H43" s="62">
        <v>52035</v>
      </c>
      <c r="J43" s="38" t="s">
        <v>101</v>
      </c>
      <c r="K43" s="29" t="s">
        <v>23</v>
      </c>
      <c r="L43" s="63">
        <v>12</v>
      </c>
      <c r="M43" s="57">
        <v>12</v>
      </c>
      <c r="N43" s="61">
        <v>67017</v>
      </c>
      <c r="O43" s="61">
        <v>66564</v>
      </c>
      <c r="P43" s="61">
        <v>92623</v>
      </c>
      <c r="Q43" s="62">
        <v>46321</v>
      </c>
      <c r="S43" s="60"/>
    </row>
    <row r="44" spans="1:19" x14ac:dyDescent="0.2">
      <c r="A44" s="28" t="s">
        <v>143</v>
      </c>
      <c r="B44" s="29" t="s">
        <v>140</v>
      </c>
      <c r="C44" s="57">
        <v>15</v>
      </c>
      <c r="D44" s="57">
        <v>15</v>
      </c>
      <c r="E44" s="61">
        <v>56111</v>
      </c>
      <c r="F44" s="61">
        <v>55661</v>
      </c>
      <c r="G44" s="61">
        <v>65573</v>
      </c>
      <c r="H44" s="62">
        <v>47710</v>
      </c>
      <c r="J44" s="28" t="s">
        <v>143</v>
      </c>
      <c r="K44" s="29" t="s">
        <v>140</v>
      </c>
      <c r="L44" s="63">
        <v>18</v>
      </c>
      <c r="M44" s="57">
        <v>18</v>
      </c>
      <c r="N44" s="61">
        <v>55914</v>
      </c>
      <c r="O44" s="61">
        <v>55188</v>
      </c>
      <c r="P44" s="61">
        <v>63663</v>
      </c>
      <c r="Q44" s="62">
        <v>51141</v>
      </c>
      <c r="S44" s="60"/>
    </row>
    <row r="45" spans="1:19" x14ac:dyDescent="0.2">
      <c r="A45" s="38" t="s">
        <v>102</v>
      </c>
      <c r="B45" s="29" t="s">
        <v>160</v>
      </c>
      <c r="C45" s="57">
        <v>204</v>
      </c>
      <c r="D45" s="57">
        <v>204</v>
      </c>
      <c r="E45" s="61">
        <v>69165</v>
      </c>
      <c r="F45" s="61">
        <v>68996</v>
      </c>
      <c r="G45" s="61">
        <v>138393</v>
      </c>
      <c r="H45" s="62">
        <v>44738</v>
      </c>
      <c r="J45" s="38" t="s">
        <v>102</v>
      </c>
      <c r="K45" s="29" t="s">
        <v>52</v>
      </c>
      <c r="L45" s="63">
        <v>204</v>
      </c>
      <c r="M45" s="57">
        <v>204</v>
      </c>
      <c r="N45" s="61">
        <v>67080</v>
      </c>
      <c r="O45" s="61">
        <v>66999</v>
      </c>
      <c r="P45" s="61">
        <v>95299</v>
      </c>
      <c r="Q45" s="62">
        <v>40218</v>
      </c>
      <c r="S45" s="60"/>
    </row>
    <row r="46" spans="1:19" x14ac:dyDescent="0.2">
      <c r="A46" s="38" t="s">
        <v>103</v>
      </c>
      <c r="B46" s="29" t="s">
        <v>24</v>
      </c>
      <c r="C46" s="57">
        <v>119</v>
      </c>
      <c r="D46" s="57">
        <v>119</v>
      </c>
      <c r="E46" s="61">
        <v>63246</v>
      </c>
      <c r="F46" s="61">
        <v>59875</v>
      </c>
      <c r="G46" s="61">
        <v>99914</v>
      </c>
      <c r="H46" s="62">
        <v>47012</v>
      </c>
      <c r="J46" s="38" t="s">
        <v>103</v>
      </c>
      <c r="K46" s="29" t="s">
        <v>24</v>
      </c>
      <c r="L46" s="63">
        <v>124</v>
      </c>
      <c r="M46" s="57">
        <v>124</v>
      </c>
      <c r="N46" s="61">
        <v>62669</v>
      </c>
      <c r="O46" s="61">
        <v>60087</v>
      </c>
      <c r="P46" s="61">
        <v>97004</v>
      </c>
      <c r="Q46" s="62">
        <v>40730</v>
      </c>
      <c r="S46" s="60"/>
    </row>
    <row r="47" spans="1:19" ht="15.75" x14ac:dyDescent="0.2">
      <c r="A47" s="38" t="s">
        <v>104</v>
      </c>
      <c r="B47" s="29" t="s">
        <v>187</v>
      </c>
      <c r="C47" s="57">
        <v>95</v>
      </c>
      <c r="D47" s="57">
        <v>95</v>
      </c>
      <c r="E47" s="61">
        <v>57686</v>
      </c>
      <c r="F47" s="61">
        <v>56663</v>
      </c>
      <c r="G47" s="61">
        <v>88925</v>
      </c>
      <c r="H47" s="62">
        <v>29849</v>
      </c>
      <c r="J47" s="38" t="s">
        <v>104</v>
      </c>
      <c r="K47" s="29" t="s">
        <v>25</v>
      </c>
      <c r="L47" s="63">
        <v>0</v>
      </c>
      <c r="M47" s="57">
        <v>0</v>
      </c>
      <c r="N47" s="61">
        <v>0</v>
      </c>
      <c r="O47" s="61">
        <v>0</v>
      </c>
      <c r="P47" s="61">
        <v>0</v>
      </c>
      <c r="Q47" s="62">
        <v>0</v>
      </c>
      <c r="S47" s="60"/>
    </row>
    <row r="48" spans="1:19" x14ac:dyDescent="0.2">
      <c r="A48" s="38" t="s">
        <v>105</v>
      </c>
      <c r="B48" s="29" t="s">
        <v>26</v>
      </c>
      <c r="C48" s="57">
        <v>105</v>
      </c>
      <c r="D48" s="57">
        <v>105</v>
      </c>
      <c r="E48" s="61">
        <v>56493</v>
      </c>
      <c r="F48" s="61">
        <v>55247</v>
      </c>
      <c r="G48" s="61">
        <v>74825</v>
      </c>
      <c r="H48" s="62">
        <v>43016</v>
      </c>
      <c r="J48" s="38" t="s">
        <v>105</v>
      </c>
      <c r="K48" s="29" t="s">
        <v>26</v>
      </c>
      <c r="L48" s="63">
        <v>106</v>
      </c>
      <c r="M48" s="57">
        <v>106</v>
      </c>
      <c r="N48" s="61">
        <v>55882</v>
      </c>
      <c r="O48" s="61">
        <v>54166</v>
      </c>
      <c r="P48" s="61">
        <v>115675</v>
      </c>
      <c r="Q48" s="62">
        <v>26314</v>
      </c>
      <c r="S48" s="60"/>
    </row>
    <row r="49" spans="1:19" x14ac:dyDescent="0.2">
      <c r="A49" s="38" t="s">
        <v>106</v>
      </c>
      <c r="B49" s="29" t="s">
        <v>53</v>
      </c>
      <c r="C49" s="57">
        <v>57</v>
      </c>
      <c r="D49" s="57">
        <v>57</v>
      </c>
      <c r="E49" s="61">
        <v>56792</v>
      </c>
      <c r="F49" s="61">
        <v>55674</v>
      </c>
      <c r="G49" s="61">
        <v>81705</v>
      </c>
      <c r="H49" s="62">
        <v>42736</v>
      </c>
      <c r="J49" s="38" t="s">
        <v>106</v>
      </c>
      <c r="K49" s="29" t="s">
        <v>53</v>
      </c>
      <c r="L49" s="63">
        <v>58</v>
      </c>
      <c r="M49" s="57">
        <v>58</v>
      </c>
      <c r="N49" s="61">
        <v>55141</v>
      </c>
      <c r="O49" s="61">
        <v>54053</v>
      </c>
      <c r="P49" s="61">
        <v>79325</v>
      </c>
      <c r="Q49" s="62">
        <v>41491</v>
      </c>
      <c r="S49" s="60"/>
    </row>
    <row r="50" spans="1:19" x14ac:dyDescent="0.2">
      <c r="A50" s="38" t="s">
        <v>107</v>
      </c>
      <c r="B50" s="29" t="s">
        <v>27</v>
      </c>
      <c r="C50" s="57">
        <v>120</v>
      </c>
      <c r="D50" s="57">
        <v>120</v>
      </c>
      <c r="E50" s="61">
        <v>59258</v>
      </c>
      <c r="F50" s="61">
        <v>58418</v>
      </c>
      <c r="G50" s="61">
        <v>89771</v>
      </c>
      <c r="H50" s="62">
        <v>43943</v>
      </c>
      <c r="J50" s="38" t="s">
        <v>107</v>
      </c>
      <c r="K50" s="29" t="s">
        <v>27</v>
      </c>
      <c r="L50" s="63">
        <v>110</v>
      </c>
      <c r="M50" s="57">
        <v>110</v>
      </c>
      <c r="N50" s="61">
        <v>53990</v>
      </c>
      <c r="O50" s="61">
        <v>54458</v>
      </c>
      <c r="P50" s="61">
        <v>89756</v>
      </c>
      <c r="Q50" s="62">
        <v>34665</v>
      </c>
      <c r="S50" s="60"/>
    </row>
    <row r="51" spans="1:19" x14ac:dyDescent="0.2">
      <c r="A51" s="38" t="s">
        <v>109</v>
      </c>
      <c r="B51" s="29" t="s">
        <v>28</v>
      </c>
      <c r="C51" s="57">
        <v>64</v>
      </c>
      <c r="D51" s="57">
        <v>64</v>
      </c>
      <c r="E51" s="61">
        <v>55352</v>
      </c>
      <c r="F51" s="61">
        <v>53445</v>
      </c>
      <c r="G51" s="61">
        <v>79826</v>
      </c>
      <c r="H51" s="62">
        <v>30262</v>
      </c>
      <c r="J51" s="38" t="s">
        <v>109</v>
      </c>
      <c r="K51" s="29" t="s">
        <v>28</v>
      </c>
      <c r="L51" s="63">
        <v>66</v>
      </c>
      <c r="M51" s="57">
        <v>66</v>
      </c>
      <c r="N51" s="61">
        <v>54650</v>
      </c>
      <c r="O51" s="61">
        <v>52784</v>
      </c>
      <c r="P51" s="61">
        <v>78926</v>
      </c>
      <c r="Q51" s="62">
        <v>29362</v>
      </c>
      <c r="S51" s="60"/>
    </row>
    <row r="52" spans="1:19" x14ac:dyDescent="0.2">
      <c r="A52" s="38" t="s">
        <v>110</v>
      </c>
      <c r="B52" s="29" t="s">
        <v>54</v>
      </c>
      <c r="C52" s="57">
        <v>82</v>
      </c>
      <c r="D52" s="57">
        <v>82</v>
      </c>
      <c r="E52" s="61">
        <v>58399</v>
      </c>
      <c r="F52" s="61">
        <v>58111</v>
      </c>
      <c r="G52" s="61">
        <v>72364</v>
      </c>
      <c r="H52" s="62">
        <v>42332</v>
      </c>
      <c r="J52" s="38" t="s">
        <v>110</v>
      </c>
      <c r="K52" s="29" t="s">
        <v>54</v>
      </c>
      <c r="L52" s="63">
        <v>75</v>
      </c>
      <c r="M52" s="57">
        <v>75</v>
      </c>
      <c r="N52" s="61">
        <v>56889</v>
      </c>
      <c r="O52" s="61">
        <v>56736</v>
      </c>
      <c r="P52" s="61">
        <v>69549</v>
      </c>
      <c r="Q52" s="62">
        <v>28843</v>
      </c>
      <c r="S52" s="60"/>
    </row>
    <row r="53" spans="1:19" x14ac:dyDescent="0.2">
      <c r="A53" s="38" t="s">
        <v>111</v>
      </c>
      <c r="B53" s="29" t="s">
        <v>29</v>
      </c>
      <c r="C53" s="57">
        <v>40</v>
      </c>
      <c r="D53" s="57">
        <v>40</v>
      </c>
      <c r="E53" s="61">
        <v>36742</v>
      </c>
      <c r="F53" s="61">
        <v>35625</v>
      </c>
      <c r="G53" s="61">
        <v>65000</v>
      </c>
      <c r="H53" s="62">
        <v>21675</v>
      </c>
      <c r="J53" s="38" t="s">
        <v>111</v>
      </c>
      <c r="K53" s="29" t="s">
        <v>29</v>
      </c>
      <c r="L53" s="63">
        <v>40</v>
      </c>
      <c r="M53" s="57">
        <v>40</v>
      </c>
      <c r="N53" s="61">
        <v>36579</v>
      </c>
      <c r="O53" s="61">
        <v>33563</v>
      </c>
      <c r="P53" s="61">
        <v>83250</v>
      </c>
      <c r="Q53" s="62">
        <v>23850</v>
      </c>
      <c r="S53" s="60"/>
    </row>
    <row r="54" spans="1:19" x14ac:dyDescent="0.2">
      <c r="A54" s="38" t="s">
        <v>113</v>
      </c>
      <c r="B54" s="29" t="s">
        <v>55</v>
      </c>
      <c r="C54" s="57">
        <v>201</v>
      </c>
      <c r="D54" s="57">
        <v>201</v>
      </c>
      <c r="E54" s="61">
        <v>64520</v>
      </c>
      <c r="F54" s="61">
        <v>61695</v>
      </c>
      <c r="G54" s="61">
        <v>118203</v>
      </c>
      <c r="H54" s="62">
        <v>42483</v>
      </c>
      <c r="J54" s="38" t="s">
        <v>113</v>
      </c>
      <c r="K54" s="29" t="s">
        <v>55</v>
      </c>
      <c r="L54" s="63">
        <v>200</v>
      </c>
      <c r="M54" s="57">
        <v>200</v>
      </c>
      <c r="N54" s="61">
        <v>63017</v>
      </c>
      <c r="O54" s="61">
        <v>60458</v>
      </c>
      <c r="P54" s="61">
        <v>113876</v>
      </c>
      <c r="Q54" s="62">
        <v>42149</v>
      </c>
      <c r="S54" s="60"/>
    </row>
    <row r="55" spans="1:19" x14ac:dyDescent="0.2">
      <c r="A55" s="38" t="s">
        <v>114</v>
      </c>
      <c r="B55" s="29" t="s">
        <v>56</v>
      </c>
      <c r="C55" s="57">
        <v>126</v>
      </c>
      <c r="D55" s="57">
        <v>126</v>
      </c>
      <c r="E55" s="61">
        <v>59203</v>
      </c>
      <c r="F55" s="61">
        <v>55157</v>
      </c>
      <c r="G55" s="61">
        <v>119916</v>
      </c>
      <c r="H55" s="62">
        <v>45002</v>
      </c>
      <c r="J55" s="38" t="s">
        <v>114</v>
      </c>
      <c r="K55" s="29" t="s">
        <v>56</v>
      </c>
      <c r="L55" s="63">
        <v>117</v>
      </c>
      <c r="M55" s="57">
        <v>117</v>
      </c>
      <c r="N55" s="61">
        <v>56763</v>
      </c>
      <c r="O55" s="61">
        <v>53308</v>
      </c>
      <c r="P55" s="61">
        <v>115526</v>
      </c>
      <c r="Q55" s="62">
        <v>41732</v>
      </c>
      <c r="S55" s="60"/>
    </row>
    <row r="56" spans="1:19" x14ac:dyDescent="0.2">
      <c r="A56" s="38" t="s">
        <v>115</v>
      </c>
      <c r="B56" s="29" t="s">
        <v>57</v>
      </c>
      <c r="C56" s="57">
        <v>146</v>
      </c>
      <c r="D56" s="57">
        <v>146</v>
      </c>
      <c r="E56" s="61">
        <v>62825</v>
      </c>
      <c r="F56" s="61">
        <v>60150</v>
      </c>
      <c r="G56" s="61">
        <v>118670</v>
      </c>
      <c r="H56" s="62">
        <v>45677</v>
      </c>
      <c r="J56" s="38" t="s">
        <v>115</v>
      </c>
      <c r="K56" s="29" t="s">
        <v>57</v>
      </c>
      <c r="L56" s="63">
        <v>137</v>
      </c>
      <c r="M56" s="57">
        <v>137</v>
      </c>
      <c r="N56" s="61">
        <v>61306</v>
      </c>
      <c r="O56" s="61">
        <v>58660</v>
      </c>
      <c r="P56" s="61">
        <v>114326</v>
      </c>
      <c r="Q56" s="62">
        <v>43085</v>
      </c>
      <c r="S56" s="60"/>
    </row>
    <row r="57" spans="1:19" x14ac:dyDescent="0.2">
      <c r="A57" s="38" t="s">
        <v>116</v>
      </c>
      <c r="B57" s="29" t="s">
        <v>30</v>
      </c>
      <c r="C57" s="57">
        <v>169</v>
      </c>
      <c r="D57" s="57">
        <v>169</v>
      </c>
      <c r="E57" s="61">
        <v>54413</v>
      </c>
      <c r="F57" s="61">
        <v>51195</v>
      </c>
      <c r="G57" s="61">
        <v>84173</v>
      </c>
      <c r="H57" s="62">
        <v>42765</v>
      </c>
      <c r="J57" s="38" t="s">
        <v>116</v>
      </c>
      <c r="K57" s="29" t="s">
        <v>30</v>
      </c>
      <c r="L57" s="63">
        <v>182</v>
      </c>
      <c r="M57" s="57">
        <v>182</v>
      </c>
      <c r="N57" s="61">
        <v>53908</v>
      </c>
      <c r="O57" s="61">
        <v>49704</v>
      </c>
      <c r="P57" s="61">
        <v>121553</v>
      </c>
      <c r="Q57" s="62">
        <v>40560</v>
      </c>
      <c r="S57" s="60"/>
    </row>
    <row r="58" spans="1:19" x14ac:dyDescent="0.2">
      <c r="A58" s="38" t="s">
        <v>117</v>
      </c>
      <c r="B58" s="29" t="s">
        <v>31</v>
      </c>
      <c r="C58" s="57">
        <v>536</v>
      </c>
      <c r="D58" s="57">
        <v>536</v>
      </c>
      <c r="E58" s="61">
        <v>58385</v>
      </c>
      <c r="F58" s="61">
        <v>59017</v>
      </c>
      <c r="G58" s="61">
        <v>82284</v>
      </c>
      <c r="H58" s="62">
        <v>21586</v>
      </c>
      <c r="J58" s="38" t="s">
        <v>117</v>
      </c>
      <c r="K58" s="29" t="s">
        <v>31</v>
      </c>
      <c r="L58" s="63">
        <v>544</v>
      </c>
      <c r="M58" s="57">
        <v>544</v>
      </c>
      <c r="N58" s="61">
        <v>57313</v>
      </c>
      <c r="O58" s="61">
        <v>57426</v>
      </c>
      <c r="P58" s="61">
        <v>81265</v>
      </c>
      <c r="Q58" s="62">
        <v>17227</v>
      </c>
      <c r="S58" s="60"/>
    </row>
    <row r="59" spans="1:19" x14ac:dyDescent="0.2">
      <c r="A59" s="38" t="s">
        <v>118</v>
      </c>
      <c r="B59" s="29" t="s">
        <v>1</v>
      </c>
      <c r="C59" s="57">
        <v>9</v>
      </c>
      <c r="D59" s="57">
        <v>9</v>
      </c>
      <c r="E59" s="61">
        <v>38643</v>
      </c>
      <c r="F59" s="61">
        <v>36314</v>
      </c>
      <c r="G59" s="61">
        <v>47414</v>
      </c>
      <c r="H59" s="62">
        <v>28601</v>
      </c>
      <c r="J59" s="38" t="s">
        <v>118</v>
      </c>
      <c r="K59" s="29" t="s">
        <v>1</v>
      </c>
      <c r="L59" s="63">
        <v>10</v>
      </c>
      <c r="M59" s="57">
        <v>10</v>
      </c>
      <c r="N59" s="61">
        <v>38312</v>
      </c>
      <c r="O59" s="61">
        <v>36254</v>
      </c>
      <c r="P59" s="61">
        <v>47414</v>
      </c>
      <c r="Q59" s="62">
        <v>28601</v>
      </c>
      <c r="S59" s="60"/>
    </row>
    <row r="60" spans="1:19" x14ac:dyDescent="0.2">
      <c r="A60" s="38" t="s">
        <v>119</v>
      </c>
      <c r="B60" s="29" t="s">
        <v>58</v>
      </c>
      <c r="C60" s="57">
        <v>124</v>
      </c>
      <c r="D60" s="57">
        <v>124</v>
      </c>
      <c r="E60" s="61">
        <v>52228</v>
      </c>
      <c r="F60" s="61">
        <v>51138</v>
      </c>
      <c r="G60" s="61">
        <v>98392</v>
      </c>
      <c r="H60" s="62">
        <v>21655</v>
      </c>
      <c r="J60" s="38" t="s">
        <v>119</v>
      </c>
      <c r="K60" s="29" t="s">
        <v>58</v>
      </c>
      <c r="L60" s="63">
        <v>116</v>
      </c>
      <c r="M60" s="57">
        <v>116</v>
      </c>
      <c r="N60" s="61">
        <v>50831</v>
      </c>
      <c r="O60" s="61">
        <v>49370</v>
      </c>
      <c r="P60" s="61">
        <v>86153</v>
      </c>
      <c r="Q60" s="62">
        <v>18688</v>
      </c>
      <c r="S60" s="60"/>
    </row>
    <row r="61" spans="1:19" x14ac:dyDescent="0.2">
      <c r="A61" s="38"/>
      <c r="B61" s="29" t="s">
        <v>164</v>
      </c>
      <c r="C61" s="57">
        <v>225</v>
      </c>
      <c r="D61" s="57">
        <v>225</v>
      </c>
      <c r="E61" s="61">
        <v>67568</v>
      </c>
      <c r="F61" s="61">
        <v>67059</v>
      </c>
      <c r="G61" s="61">
        <v>117150</v>
      </c>
      <c r="H61" s="62">
        <v>52171</v>
      </c>
      <c r="J61" s="38"/>
      <c r="K61" s="29"/>
      <c r="L61" s="63">
        <v>202</v>
      </c>
      <c r="M61" s="57">
        <v>202</v>
      </c>
      <c r="N61" s="61">
        <v>67034</v>
      </c>
      <c r="O61" s="61">
        <v>66859</v>
      </c>
      <c r="P61" s="61">
        <v>113848</v>
      </c>
      <c r="Q61" s="62">
        <v>50651</v>
      </c>
      <c r="S61" s="60"/>
    </row>
    <row r="62" spans="1:19" x14ac:dyDescent="0.2">
      <c r="A62" s="38" t="s">
        <v>121</v>
      </c>
      <c r="B62" s="29" t="s">
        <v>59</v>
      </c>
      <c r="C62" s="57">
        <v>186</v>
      </c>
      <c r="D62" s="57">
        <v>186</v>
      </c>
      <c r="E62" s="61">
        <v>67719</v>
      </c>
      <c r="F62" s="61">
        <v>66442</v>
      </c>
      <c r="G62" s="61">
        <v>111599</v>
      </c>
      <c r="H62" s="62">
        <v>53213</v>
      </c>
      <c r="J62" s="38" t="s">
        <v>121</v>
      </c>
      <c r="K62" s="29" t="s">
        <v>59</v>
      </c>
      <c r="L62" s="63">
        <v>185</v>
      </c>
      <c r="M62" s="57">
        <v>185</v>
      </c>
      <c r="N62" s="61">
        <v>66340</v>
      </c>
      <c r="O62" s="61">
        <v>65108</v>
      </c>
      <c r="P62" s="61">
        <v>108349</v>
      </c>
      <c r="Q62" s="62">
        <v>51358</v>
      </c>
      <c r="S62" s="60"/>
    </row>
    <row r="63" spans="1:19" x14ac:dyDescent="0.2">
      <c r="A63" s="38" t="s">
        <v>122</v>
      </c>
      <c r="B63" s="29" t="s">
        <v>60</v>
      </c>
      <c r="C63" s="57">
        <v>126</v>
      </c>
      <c r="D63" s="57">
        <v>126</v>
      </c>
      <c r="E63" s="61">
        <v>64572</v>
      </c>
      <c r="F63" s="61">
        <v>64637</v>
      </c>
      <c r="G63" s="61">
        <v>99729</v>
      </c>
      <c r="H63" s="62">
        <v>47878</v>
      </c>
      <c r="J63" s="38" t="s">
        <v>122</v>
      </c>
      <c r="K63" s="29" t="s">
        <v>60</v>
      </c>
      <c r="L63" s="63">
        <v>130</v>
      </c>
      <c r="M63" s="57">
        <v>130</v>
      </c>
      <c r="N63" s="61">
        <v>63591</v>
      </c>
      <c r="O63" s="61">
        <v>63879</v>
      </c>
      <c r="P63" s="61">
        <v>96824</v>
      </c>
      <c r="Q63" s="62">
        <v>51817</v>
      </c>
      <c r="S63" s="60"/>
    </row>
    <row r="64" spans="1:19" x14ac:dyDescent="0.2">
      <c r="A64" s="38" t="s">
        <v>123</v>
      </c>
      <c r="B64" s="29" t="s">
        <v>61</v>
      </c>
      <c r="C64" s="57">
        <v>139</v>
      </c>
      <c r="D64" s="57">
        <v>139</v>
      </c>
      <c r="E64" s="61">
        <v>67920</v>
      </c>
      <c r="F64" s="61">
        <v>69098</v>
      </c>
      <c r="G64" s="61">
        <v>110650</v>
      </c>
      <c r="H64" s="62">
        <v>52766</v>
      </c>
      <c r="J64" s="38" t="s">
        <v>123</v>
      </c>
      <c r="K64" s="29" t="s">
        <v>61</v>
      </c>
      <c r="L64" s="63">
        <v>130</v>
      </c>
      <c r="M64" s="57">
        <v>130</v>
      </c>
      <c r="N64" s="61">
        <v>67384</v>
      </c>
      <c r="O64" s="61">
        <v>67512</v>
      </c>
      <c r="P64" s="61">
        <v>108995</v>
      </c>
      <c r="Q64" s="62">
        <v>52504</v>
      </c>
      <c r="S64" s="60"/>
    </row>
    <row r="65" spans="1:19" x14ac:dyDescent="0.2">
      <c r="A65" s="38" t="s">
        <v>124</v>
      </c>
      <c r="B65" s="29" t="s">
        <v>62</v>
      </c>
      <c r="C65" s="57">
        <v>153</v>
      </c>
      <c r="D65" s="57">
        <v>153</v>
      </c>
      <c r="E65" s="61">
        <v>65567</v>
      </c>
      <c r="F65" s="61">
        <v>65270</v>
      </c>
      <c r="G65" s="61">
        <v>106655</v>
      </c>
      <c r="H65" s="62">
        <v>53341</v>
      </c>
      <c r="J65" s="38" t="s">
        <v>124</v>
      </c>
      <c r="K65" s="29" t="s">
        <v>62</v>
      </c>
      <c r="L65" s="63">
        <v>153</v>
      </c>
      <c r="M65" s="57">
        <v>153</v>
      </c>
      <c r="N65" s="61">
        <v>65023</v>
      </c>
      <c r="O65" s="61">
        <v>63917</v>
      </c>
      <c r="P65" s="61">
        <v>113848</v>
      </c>
      <c r="Q65" s="62">
        <v>51478</v>
      </c>
      <c r="S65" s="60"/>
    </row>
    <row r="66" spans="1:19" x14ac:dyDescent="0.2">
      <c r="A66" s="38" t="s">
        <v>125</v>
      </c>
      <c r="B66" s="29" t="s">
        <v>63</v>
      </c>
      <c r="C66" s="57">
        <v>123</v>
      </c>
      <c r="D66" s="57">
        <v>123</v>
      </c>
      <c r="E66" s="61">
        <v>63807</v>
      </c>
      <c r="F66" s="61">
        <v>62901</v>
      </c>
      <c r="G66" s="61">
        <v>94150</v>
      </c>
      <c r="H66" s="62">
        <v>45948</v>
      </c>
      <c r="J66" s="38" t="s">
        <v>125</v>
      </c>
      <c r="K66" s="29" t="s">
        <v>63</v>
      </c>
      <c r="L66" s="63">
        <v>117</v>
      </c>
      <c r="M66" s="57">
        <v>117</v>
      </c>
      <c r="N66" s="61">
        <v>63195</v>
      </c>
      <c r="O66" s="61">
        <v>62440</v>
      </c>
      <c r="P66" s="61">
        <v>91408</v>
      </c>
      <c r="Q66" s="62">
        <v>49296</v>
      </c>
      <c r="S66" s="60"/>
    </row>
    <row r="67" spans="1:19" x14ac:dyDescent="0.2">
      <c r="A67" s="38" t="s">
        <v>126</v>
      </c>
      <c r="B67" s="29" t="s">
        <v>32</v>
      </c>
      <c r="C67" s="57">
        <v>93</v>
      </c>
      <c r="D67" s="57">
        <v>93</v>
      </c>
      <c r="E67" s="61">
        <v>53207</v>
      </c>
      <c r="F67" s="61">
        <v>53035</v>
      </c>
      <c r="G67" s="61">
        <v>108999</v>
      </c>
      <c r="H67" s="62">
        <v>34372</v>
      </c>
      <c r="J67" s="38" t="s">
        <v>126</v>
      </c>
      <c r="K67" s="29" t="s">
        <v>32</v>
      </c>
      <c r="L67" s="63">
        <v>102</v>
      </c>
      <c r="M67" s="57">
        <v>102</v>
      </c>
      <c r="N67" s="61">
        <v>52289</v>
      </c>
      <c r="O67" s="61">
        <v>52020</v>
      </c>
      <c r="P67" s="61">
        <v>86802</v>
      </c>
      <c r="Q67" s="62">
        <v>33803</v>
      </c>
      <c r="S67" s="60"/>
    </row>
    <row r="68" spans="1:19" x14ac:dyDescent="0.2">
      <c r="A68" s="38" t="s">
        <v>127</v>
      </c>
      <c r="B68" s="29" t="s">
        <v>33</v>
      </c>
      <c r="C68" s="57">
        <v>75</v>
      </c>
      <c r="D68" s="57">
        <v>75</v>
      </c>
      <c r="E68" s="61">
        <v>53326</v>
      </c>
      <c r="F68" s="61">
        <v>54220</v>
      </c>
      <c r="G68" s="61">
        <v>69687</v>
      </c>
      <c r="H68" s="62">
        <v>30146</v>
      </c>
      <c r="J68" s="38" t="s">
        <v>127</v>
      </c>
      <c r="K68" s="29" t="s">
        <v>33</v>
      </c>
      <c r="L68" s="63">
        <v>76</v>
      </c>
      <c r="M68" s="57">
        <v>76</v>
      </c>
      <c r="N68" s="61">
        <v>52139</v>
      </c>
      <c r="O68" s="61">
        <v>52121</v>
      </c>
      <c r="P68" s="61">
        <v>69187</v>
      </c>
      <c r="Q68" s="62">
        <v>29555</v>
      </c>
      <c r="S68" s="60"/>
    </row>
    <row r="69" spans="1:19" x14ac:dyDescent="0.2">
      <c r="A69" s="38" t="s">
        <v>128</v>
      </c>
      <c r="B69" s="29" t="s">
        <v>34</v>
      </c>
      <c r="C69" s="57">
        <v>82</v>
      </c>
      <c r="D69" s="57">
        <v>82</v>
      </c>
      <c r="E69" s="61">
        <v>56323</v>
      </c>
      <c r="F69" s="61">
        <v>53904</v>
      </c>
      <c r="G69" s="61">
        <v>112619</v>
      </c>
      <c r="H69" s="62">
        <v>19268</v>
      </c>
      <c r="J69" s="38" t="s">
        <v>128</v>
      </c>
      <c r="K69" s="29" t="s">
        <v>34</v>
      </c>
      <c r="L69" s="63">
        <v>80</v>
      </c>
      <c r="M69" s="57">
        <v>80</v>
      </c>
      <c r="N69" s="61">
        <v>54394</v>
      </c>
      <c r="O69" s="61">
        <v>52640</v>
      </c>
      <c r="P69" s="61">
        <v>81010</v>
      </c>
      <c r="Q69" s="62">
        <v>36099</v>
      </c>
      <c r="S69" s="60"/>
    </row>
    <row r="70" spans="1:19" x14ac:dyDescent="0.2">
      <c r="A70" s="38" t="s">
        <v>129</v>
      </c>
      <c r="B70" s="29" t="s">
        <v>64</v>
      </c>
      <c r="C70" s="57">
        <v>85</v>
      </c>
      <c r="D70" s="57">
        <v>85</v>
      </c>
      <c r="E70" s="61">
        <v>57689</v>
      </c>
      <c r="F70" s="61">
        <v>57296</v>
      </c>
      <c r="G70" s="61">
        <v>84183</v>
      </c>
      <c r="H70" s="62">
        <v>36623</v>
      </c>
      <c r="J70" s="38" t="s">
        <v>129</v>
      </c>
      <c r="K70" s="29" t="s">
        <v>64</v>
      </c>
      <c r="L70" s="63">
        <v>122</v>
      </c>
      <c r="M70" s="57">
        <v>122</v>
      </c>
      <c r="N70" s="61">
        <v>54960</v>
      </c>
      <c r="O70" s="61">
        <v>53677</v>
      </c>
      <c r="P70" s="61">
        <v>73989</v>
      </c>
      <c r="Q70" s="62">
        <v>26042</v>
      </c>
      <c r="S70" s="60"/>
    </row>
    <row r="71" spans="1:19" x14ac:dyDescent="0.2">
      <c r="A71" s="38" t="s">
        <v>130</v>
      </c>
      <c r="B71" s="29" t="s">
        <v>65</v>
      </c>
      <c r="C71" s="57">
        <v>259</v>
      </c>
      <c r="D71" s="57">
        <v>259</v>
      </c>
      <c r="E71" s="61">
        <v>50795</v>
      </c>
      <c r="F71" s="61">
        <v>49570</v>
      </c>
      <c r="G71" s="61">
        <v>88537</v>
      </c>
      <c r="H71" s="62">
        <v>19286</v>
      </c>
      <c r="J71" s="38" t="s">
        <v>130</v>
      </c>
      <c r="K71" s="29" t="s">
        <v>65</v>
      </c>
      <c r="L71" s="63">
        <v>259</v>
      </c>
      <c r="M71" s="57">
        <v>259</v>
      </c>
      <c r="N71" s="61">
        <v>49331</v>
      </c>
      <c r="O71" s="61">
        <v>47532</v>
      </c>
      <c r="P71" s="61">
        <v>84256</v>
      </c>
      <c r="Q71" s="62">
        <v>19286</v>
      </c>
      <c r="S71" s="60"/>
    </row>
    <row r="72" spans="1:19" x14ac:dyDescent="0.2">
      <c r="A72" s="38" t="s">
        <v>131</v>
      </c>
      <c r="B72" s="29" t="s">
        <v>35</v>
      </c>
      <c r="C72" s="57">
        <v>65</v>
      </c>
      <c r="D72" s="57">
        <v>65</v>
      </c>
      <c r="E72" s="61">
        <v>45105</v>
      </c>
      <c r="F72" s="61">
        <v>44207</v>
      </c>
      <c r="G72" s="61">
        <v>59540</v>
      </c>
      <c r="H72" s="62">
        <v>20489</v>
      </c>
      <c r="J72" s="38" t="s">
        <v>131</v>
      </c>
      <c r="K72" s="29" t="s">
        <v>35</v>
      </c>
      <c r="L72" s="63">
        <v>64</v>
      </c>
      <c r="M72" s="57">
        <v>64</v>
      </c>
      <c r="N72" s="61">
        <v>45072</v>
      </c>
      <c r="O72" s="61">
        <v>44507</v>
      </c>
      <c r="P72" s="61">
        <v>59540</v>
      </c>
      <c r="Q72" s="62">
        <v>20489</v>
      </c>
      <c r="S72" s="60"/>
    </row>
    <row r="73" spans="1:19" x14ac:dyDescent="0.2">
      <c r="A73" s="38" t="s">
        <v>132</v>
      </c>
      <c r="B73" s="29" t="s">
        <v>36</v>
      </c>
      <c r="C73" s="57">
        <v>67</v>
      </c>
      <c r="D73" s="57">
        <v>67</v>
      </c>
      <c r="E73" s="61">
        <v>58370</v>
      </c>
      <c r="F73" s="61">
        <v>56615</v>
      </c>
      <c r="G73" s="61">
        <v>90310</v>
      </c>
      <c r="H73" s="62">
        <v>44613</v>
      </c>
      <c r="J73" s="38" t="s">
        <v>132</v>
      </c>
      <c r="K73" s="29" t="s">
        <v>36</v>
      </c>
      <c r="L73" s="63">
        <v>84</v>
      </c>
      <c r="M73" s="57">
        <v>84</v>
      </c>
      <c r="N73" s="61">
        <v>56948</v>
      </c>
      <c r="O73" s="61">
        <v>54542</v>
      </c>
      <c r="P73" s="61">
        <v>89081</v>
      </c>
      <c r="Q73" s="62">
        <v>32321</v>
      </c>
      <c r="S73" s="60"/>
    </row>
    <row r="74" spans="1:19" x14ac:dyDescent="0.2">
      <c r="A74" s="38" t="s">
        <v>133</v>
      </c>
      <c r="B74" s="29" t="s">
        <v>37</v>
      </c>
      <c r="C74" s="57">
        <v>110</v>
      </c>
      <c r="D74" s="57">
        <v>110</v>
      </c>
      <c r="E74" s="61">
        <v>46167</v>
      </c>
      <c r="F74" s="61">
        <v>45902</v>
      </c>
      <c r="G74" s="61">
        <v>63750</v>
      </c>
      <c r="H74" s="62">
        <v>19450</v>
      </c>
      <c r="J74" s="38" t="s">
        <v>133</v>
      </c>
      <c r="K74" s="29" t="s">
        <v>37</v>
      </c>
      <c r="L74" s="63">
        <v>107</v>
      </c>
      <c r="M74" s="57">
        <v>107</v>
      </c>
      <c r="N74" s="61">
        <v>46991</v>
      </c>
      <c r="O74" s="61">
        <v>46665</v>
      </c>
      <c r="P74" s="61">
        <v>63750</v>
      </c>
      <c r="Q74" s="62">
        <v>19450</v>
      </c>
      <c r="S74" s="60"/>
    </row>
    <row r="75" spans="1:19" x14ac:dyDescent="0.2">
      <c r="A75" s="38" t="s">
        <v>134</v>
      </c>
      <c r="B75" s="29" t="s">
        <v>38</v>
      </c>
      <c r="C75" s="57">
        <v>32</v>
      </c>
      <c r="D75" s="57">
        <v>32</v>
      </c>
      <c r="E75" s="61">
        <v>51433</v>
      </c>
      <c r="F75" s="61">
        <v>49552</v>
      </c>
      <c r="G75" s="61">
        <v>68172</v>
      </c>
      <c r="H75" s="62">
        <v>30000</v>
      </c>
      <c r="J75" s="38" t="s">
        <v>134</v>
      </c>
      <c r="K75" s="29" t="s">
        <v>38</v>
      </c>
      <c r="L75" s="63">
        <v>30</v>
      </c>
      <c r="M75" s="57">
        <v>30</v>
      </c>
      <c r="N75" s="61">
        <v>50726</v>
      </c>
      <c r="O75" s="61">
        <v>48884</v>
      </c>
      <c r="P75" s="61">
        <v>66186</v>
      </c>
      <c r="Q75" s="62">
        <v>39736</v>
      </c>
      <c r="S75" s="60"/>
    </row>
    <row r="76" spans="1:19" ht="15" thickBot="1" x14ac:dyDescent="0.25">
      <c r="A76" s="41" t="s">
        <v>135</v>
      </c>
      <c r="B76" s="42" t="s">
        <v>66</v>
      </c>
      <c r="C76" s="64">
        <v>183</v>
      </c>
      <c r="D76" s="64">
        <v>183</v>
      </c>
      <c r="E76" s="65">
        <v>56360</v>
      </c>
      <c r="F76" s="65">
        <v>55550</v>
      </c>
      <c r="G76" s="65">
        <v>96100</v>
      </c>
      <c r="H76" s="66">
        <v>46050</v>
      </c>
      <c r="J76" s="41" t="s">
        <v>135</v>
      </c>
      <c r="K76" s="42" t="s">
        <v>66</v>
      </c>
      <c r="L76" s="67">
        <v>174</v>
      </c>
      <c r="M76" s="64">
        <v>174</v>
      </c>
      <c r="N76" s="65">
        <v>56336</v>
      </c>
      <c r="O76" s="65">
        <v>55050</v>
      </c>
      <c r="P76" s="65">
        <v>86735</v>
      </c>
      <c r="Q76" s="66">
        <v>45550</v>
      </c>
      <c r="S76" s="60"/>
    </row>
    <row r="77" spans="1:19" x14ac:dyDescent="0.2">
      <c r="A77" s="79"/>
      <c r="B77" s="80" t="s">
        <v>167</v>
      </c>
      <c r="C77" s="33">
        <f>SUM(C3:C76)</f>
        <v>9131</v>
      </c>
      <c r="D77" s="33">
        <f>SUM(D3:D76)</f>
        <v>9131</v>
      </c>
      <c r="E77" s="81">
        <f>(E3*C3+E4*C4+E5*C5+E6*C6+E7*C7+E8*C8+E9*C9+E10*C10+E11*C11+E12*C12+E13*C13+E14*C14+E15*C15+E16*C16+E17*C17+E18*C18+E19*C19+E20*C20+E21*C21+E22*C22+E23*C23+E24*C24+E25*C25+E26*C26+E27*C27+E28*C28+E29*C29+E30*C30+E31*C31+E32*C32+E33*C33+E34*C34+E35*C35+E36*C36+E37*C37+E38*C38+E39*C39+E40*C40+E41*C41+E42*C42+E43*C43+E44*C44+E45*C45+E46*C46+E47*C47+E48*C48+E49*C49+E50*C50+E51*C51+E52*C52+E53*C53+E54*C54+E55*C55+E56*C56+E57*C57+E58*C58+E59*C59+E60*C60+E61*C61+E62*C62+E63*C63+E64*C64+E65*C65+E66*C66+E67*C67+E68*C68+E69*C69+E70*C70+E71*C71+E73*C73+E72*C72+E74*C74+E75*C75+E76*C76)/D77</f>
        <v>61268.834191216731</v>
      </c>
      <c r="F77" s="81">
        <f>MEDIAN(F3:F76)</f>
        <v>58686</v>
      </c>
      <c r="G77" s="81">
        <f>MAX(G3:G76)</f>
        <v>168185</v>
      </c>
      <c r="H77" s="81">
        <f>MIN(H3:H76)</f>
        <v>0</v>
      </c>
      <c r="J77" s="79"/>
      <c r="K77" s="80" t="s">
        <v>167</v>
      </c>
      <c r="L77" s="33">
        <f>SUM(L3:L76)</f>
        <v>9005</v>
      </c>
      <c r="M77" s="33">
        <f>SUM(M3:M76)</f>
        <v>9005</v>
      </c>
      <c r="N77" s="81">
        <f>(N3*L3+N4*L4+N5*L5+N6*L6+N7*L7+N8*L8+N9*L9+N10*L10+N11*L11+N12*L12+N13*L13+N14*L14+N15*L15+N16*L16+N17*L17+N18*L18+N19*L19+N20*L20+N21*L21+N22*L22+N23*L23+N24*L24+N25*L25+N26*L26+N27*L27+N28*L28+N29*L29+N30*L30+N31*L31+N32*L32+N33*L33+N34*L34+N35*L35+N36*L36+N37*L37+N38*L38+N40*L40+N41*L41+N42*L42+N43*L43+N44*L44+N45*L45+N46*L46+N47*L47+N48*L48+N49*L49+N50*L50+N51*L51+N52*L52+N53*L53+N54*L54+N55*L55+N56*L56+N57*L57+N58*L58+N59*L59+N60*L60+N61*L61+N62*L62+N63*L63+N64*L64+N65*L65+N66*L66+N67*L67+N68*L68+N69*L69+N70*L70+N71*L71+N72*L72+N73*L73+N74*L74+N75*L75+N76*L76)/M77</f>
        <v>60302.182565241535</v>
      </c>
      <c r="O77" s="81">
        <f>MEDIAN(O3:O76)</f>
        <v>57081</v>
      </c>
      <c r="P77" s="81">
        <f>MAX(P3:P76)</f>
        <v>148019</v>
      </c>
      <c r="Q77" s="81">
        <f>MIN(Q3:Q76)</f>
        <v>0</v>
      </c>
      <c r="S77" s="60"/>
    </row>
    <row r="78" spans="1:19" x14ac:dyDescent="0.2">
      <c r="S78" s="60"/>
    </row>
    <row r="79" spans="1:19" ht="15" hidden="1" thickBot="1" x14ac:dyDescent="0.25">
      <c r="A79" s="70"/>
      <c r="B79" s="71" t="s">
        <v>145</v>
      </c>
      <c r="C79" s="72" t="e">
        <f>C77+#REF!+#REF!</f>
        <v>#REF!</v>
      </c>
      <c r="D79" s="72" t="e">
        <f>D77+#REF!+#REF!</f>
        <v>#REF!</v>
      </c>
      <c r="E79" s="73" t="e">
        <f>(E77*D77+#REF!*#REF!+#REF!*#REF!)/D79</f>
        <v>#REF!</v>
      </c>
      <c r="F79" s="73" t="e">
        <f>MEDIAN(F77,#REF!,#REF!)</f>
        <v>#REF!</v>
      </c>
      <c r="G79" s="74" t="e">
        <f>MAX(G77,#REF!,#REF!)</f>
        <v>#REF!</v>
      </c>
      <c r="H79" s="82" t="e">
        <f>MIN(H77,#REF!,#REF!)</f>
        <v>#REF!</v>
      </c>
      <c r="J79" s="70"/>
      <c r="K79" s="71" t="s">
        <v>145</v>
      </c>
      <c r="L79" s="72" t="e">
        <f>L77+#REF!+#REF!</f>
        <v>#REF!</v>
      </c>
      <c r="M79" s="72" t="e">
        <f>M77+#REF!+#REF!</f>
        <v>#REF!</v>
      </c>
      <c r="N79" s="73" t="e">
        <f>(N77*M77+#REF!*#REF!+#REF!*#REF!)/M79</f>
        <v>#REF!</v>
      </c>
      <c r="O79" s="73">
        <f t="array" ref="O79">IFERROR(MEDIAN(IF(#REF!=1,#REF!,"")),0)</f>
        <v>0</v>
      </c>
      <c r="P79" s="74" t="e">
        <f>MAX(P77,#REF!,#REF!)</f>
        <v>#REF!</v>
      </c>
      <c r="Q79" s="74" t="e">
        <f>MIN(Q77,#REF!,#REF!)</f>
        <v>#REF!</v>
      </c>
    </row>
    <row r="80" spans="1:19" x14ac:dyDescent="0.2">
      <c r="A80" s="45"/>
      <c r="C80" s="68"/>
      <c r="D80" s="68"/>
      <c r="E80" s="60"/>
      <c r="F80" s="60"/>
      <c r="G80" s="69"/>
      <c r="H80" s="69"/>
      <c r="J80" s="45"/>
      <c r="K80" s="46"/>
      <c r="L80" s="68"/>
      <c r="M80" s="68"/>
      <c r="N80" s="60"/>
      <c r="O80" s="60"/>
      <c r="P80" s="69"/>
      <c r="Q80" s="69"/>
    </row>
    <row r="81" spans="1:17" x14ac:dyDescent="0.2">
      <c r="A81" s="45"/>
      <c r="B81" s="92" t="s">
        <v>191</v>
      </c>
      <c r="C81" s="92"/>
      <c r="D81" s="92"/>
      <c r="E81" s="92"/>
      <c r="F81" s="92"/>
      <c r="G81" s="92"/>
      <c r="H81" s="92"/>
      <c r="J81" s="45"/>
      <c r="K81" s="46"/>
      <c r="L81" s="68"/>
      <c r="M81" s="68"/>
      <c r="N81" s="60"/>
      <c r="O81" s="60"/>
      <c r="P81" s="69"/>
      <c r="Q81" s="69"/>
    </row>
    <row r="82" spans="1:17" x14ac:dyDescent="0.2">
      <c r="A82" s="45"/>
      <c r="B82" s="92" t="s">
        <v>192</v>
      </c>
      <c r="C82" s="92"/>
      <c r="D82" s="92"/>
      <c r="E82" s="92"/>
      <c r="F82" s="92"/>
      <c r="G82" s="92"/>
      <c r="H82" s="92"/>
      <c r="J82" s="45"/>
      <c r="K82" s="46"/>
      <c r="L82" s="68"/>
      <c r="M82" s="68"/>
      <c r="N82" s="60"/>
      <c r="O82" s="60"/>
      <c r="P82" s="69"/>
      <c r="Q82" s="69"/>
    </row>
    <row r="83" spans="1:17" ht="15" customHeight="1" x14ac:dyDescent="0.2">
      <c r="B83" s="92" t="s">
        <v>190</v>
      </c>
      <c r="C83" s="92"/>
      <c r="D83" s="92"/>
      <c r="E83" s="92"/>
      <c r="F83" s="92"/>
      <c r="G83" s="92"/>
      <c r="H83" s="92"/>
      <c r="K83" s="92"/>
      <c r="L83" s="92"/>
      <c r="M83" s="92"/>
      <c r="N83" s="92"/>
      <c r="O83" s="92"/>
      <c r="P83" s="92"/>
      <c r="Q83" s="92"/>
    </row>
    <row r="84" spans="1:17" ht="36" customHeight="1" x14ac:dyDescent="0.2">
      <c r="B84" s="92" t="s">
        <v>183</v>
      </c>
      <c r="C84" s="92"/>
      <c r="D84" s="92"/>
      <c r="E84" s="92"/>
      <c r="F84" s="92"/>
      <c r="G84" s="92"/>
      <c r="H84" s="92"/>
      <c r="K84" s="92"/>
      <c r="L84" s="92"/>
      <c r="M84" s="92"/>
      <c r="N84" s="92"/>
      <c r="O84" s="92"/>
      <c r="P84" s="92"/>
      <c r="Q84" s="92"/>
    </row>
    <row r="85" spans="1:17" ht="16.5" customHeight="1" x14ac:dyDescent="0.2">
      <c r="B85" s="75" t="s">
        <v>181</v>
      </c>
      <c r="K85" s="75"/>
    </row>
  </sheetData>
  <mergeCells count="6">
    <mergeCell ref="B83:H83"/>
    <mergeCell ref="K83:Q83"/>
    <mergeCell ref="B84:H84"/>
    <mergeCell ref="K84:Q84"/>
    <mergeCell ref="B81:H81"/>
    <mergeCell ref="B82:H82"/>
  </mergeCells>
  <conditionalFormatting sqref="B6 A5:B5 E3:H3 A7:B76 E8:H22 D24:H39 C3:D22 C40:H76 C23:C39">
    <cfRule type="expression" dxfId="13" priority="20" stopIfTrue="1">
      <formula>MOD(ROW(),2)=0</formula>
    </cfRule>
  </conditionalFormatting>
  <conditionalFormatting sqref="A6">
    <cfRule type="expression" dxfId="12" priority="19" stopIfTrue="1">
      <formula>MOD(ROW(),2)=0</formula>
    </cfRule>
  </conditionalFormatting>
  <conditionalFormatting sqref="E5:H7">
    <cfRule type="expression" dxfId="11" priority="18" stopIfTrue="1">
      <formula>MOD(ROW(),2)=0</formula>
    </cfRule>
  </conditionalFormatting>
  <conditionalFormatting sqref="A4:B4">
    <cfRule type="expression" dxfId="10" priority="17" stopIfTrue="1">
      <formula>MOD(ROW(),2)=0</formula>
    </cfRule>
  </conditionalFormatting>
  <conditionalFormatting sqref="A3:B3">
    <cfRule type="expression" dxfId="9" priority="16" stopIfTrue="1">
      <formula>MOD(ROW(),2)=0</formula>
    </cfRule>
  </conditionalFormatting>
  <conditionalFormatting sqref="E4:H4">
    <cfRule type="expression" dxfId="8" priority="15" stopIfTrue="1">
      <formula>MOD(ROW(),2)=0</formula>
    </cfRule>
  </conditionalFormatting>
  <conditionalFormatting sqref="L4:M4 K6:M6 J8:Q76 J7:M7 J5:M5">
    <cfRule type="expression" dxfId="7" priority="14" stopIfTrue="1">
      <formula>MOD(ROW(),2)=0</formula>
    </cfRule>
  </conditionalFormatting>
  <conditionalFormatting sqref="J6">
    <cfRule type="expression" dxfId="6" priority="13" stopIfTrue="1">
      <formula>MOD(ROW(),2)=0</formula>
    </cfRule>
  </conditionalFormatting>
  <conditionalFormatting sqref="N5:Q7">
    <cfRule type="expression" dxfId="5" priority="12" stopIfTrue="1">
      <formula>MOD(ROW(),2)=0</formula>
    </cfRule>
  </conditionalFormatting>
  <conditionalFormatting sqref="L3:Q3">
    <cfRule type="expression" dxfId="4" priority="11" stopIfTrue="1">
      <formula>MOD(ROW(),2)=0</formula>
    </cfRule>
  </conditionalFormatting>
  <conditionalFormatting sqref="J4:K4">
    <cfRule type="expression" dxfId="3" priority="10" stopIfTrue="1">
      <formula>MOD(ROW(),2)=0</formula>
    </cfRule>
  </conditionalFormatting>
  <conditionalFormatting sqref="J3:K3">
    <cfRule type="expression" dxfId="2" priority="9" stopIfTrue="1">
      <formula>MOD(ROW(),2)=0</formula>
    </cfRule>
  </conditionalFormatting>
  <conditionalFormatting sqref="N4:Q4">
    <cfRule type="expression" dxfId="1" priority="8" stopIfTrue="1">
      <formula>MOD(ROW(),2)=0</formula>
    </cfRule>
  </conditionalFormatting>
  <conditionalFormatting sqref="D23:H23">
    <cfRule type="expression" dxfId="0" priority="1" stopIfTrue="1">
      <formula>MOD(ROW(),2)=0</formula>
    </cfRule>
  </conditionalFormatting>
  <pageMargins left="0.7" right="0.7" top="0.75" bottom="0.75" header="0.3" footer="0.3"/>
  <pageSetup fitToWidth="0" orientation="portrait" r:id="rId1"/>
  <headerFooter>
    <oddFooter>&amp;RTHECB May 2013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9" ma:contentTypeDescription="Create a new document." ma:contentTypeScope="" ma:versionID="b7899353a6c881314c2cd4f0c2047b5c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bc8491ee5f95e9e00ffbff6d43aaebc8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AD1552-43A7-4198-B4E1-9674F88ED054}">
  <ds:schemaRefs>
    <ds:schemaRef ds:uri="http://purl.org/dc/terms/"/>
    <ds:schemaRef ds:uri="http://schemas.microsoft.com/office/infopath/2007/PartnerControls"/>
    <ds:schemaRef ds:uri="5d92a71a-3ff2-49b7-99e9-0e7f5025f7c1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dc0febaa-0815-45ea-8e66-102de321f9ae"/>
  </ds:schemaRefs>
</ds:datastoreItem>
</file>

<file path=customXml/itemProps2.xml><?xml version="1.0" encoding="utf-8"?>
<ds:datastoreItem xmlns:ds="http://schemas.openxmlformats.org/officeDocument/2006/customXml" ds:itemID="{B66C0BAE-36D8-4569-9A18-600109A36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94ED5A-674B-4DB6-A898-9F0953ED30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</vt:lpstr>
      <vt:lpstr>YoY</vt:lpstr>
      <vt:lpstr>Detail</vt:lpstr>
      <vt:lpstr>Detail!Print_Area</vt:lpstr>
      <vt:lpstr>YoY!Print_Area</vt:lpstr>
      <vt:lpstr>Detail!Print_Titles</vt:lpstr>
      <vt:lpstr>YoY!Print_Titles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Texas Public Community Colleges Average Faculty Salary, FY2020</dc:title>
  <dc:subject>Average Budgeted Faculty Salary</dc:subject>
  <dc:creator>Strategic Planning and Funding</dc:creator>
  <cp:keywords>Faculty Salary</cp:keywords>
  <cp:lastModifiedBy>kingcd</cp:lastModifiedBy>
  <cp:lastPrinted>2013-05-17T21:25:53Z</cp:lastPrinted>
  <dcterms:created xsi:type="dcterms:W3CDTF">2009-02-04T20:18:13Z</dcterms:created>
  <dcterms:modified xsi:type="dcterms:W3CDTF">2021-02-04T15:39:09Z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