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drawings/drawing6.xml" ContentType="application/vnd.openxmlformats-officedocument.drawing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17.xml" ContentType="application/vnd.openxmlformats-officedocument.drawing+xml"/>
  <Override PartName="/xl/comments20.xml" ContentType="application/vnd.openxmlformats-officedocument.spreadsheetml.comments+xml"/>
  <Override PartName="/xl/drawings/drawing18.xml" ContentType="application/vnd.openxmlformats-officedocument.drawing+xml"/>
  <Override PartName="/xl/comments21.xml" ContentType="application/vnd.openxmlformats-officedocument.spreadsheetml.comments+xml"/>
  <Override PartName="/xl/drawings/drawing19.xml" ContentType="application/vnd.openxmlformats-officedocument.drawing+xml"/>
  <Override PartName="/xl/comments22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22.xml" ContentType="application/vnd.openxmlformats-officedocument.drawing+xml"/>
  <Override PartName="/xl/comments25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Override PartName="/xl/drawings/drawing24.xml" ContentType="application/vnd.openxmlformats-officedocument.drawing+xml"/>
  <Override PartName="/xl/comments27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xl/drawings/drawing26.xml" ContentType="application/vnd.openxmlformats-officedocument.drawing+xml"/>
  <Override PartName="/xl/comments29.xml" ContentType="application/vnd.openxmlformats-officedocument.spreadsheetml.comments+xml"/>
  <Override PartName="/xl/drawings/drawing27.xml" ContentType="application/vnd.openxmlformats-officedocument.drawing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drawings/drawing30.xml" ContentType="application/vnd.openxmlformats-officedocument.drawing+xml"/>
  <Override PartName="/xl/comments33.xml" ContentType="application/vnd.openxmlformats-officedocument.spreadsheetml.comments+xml"/>
  <Override PartName="/xl/drawings/drawing31.xml" ContentType="application/vnd.openxmlformats-officedocument.drawing+xml"/>
  <Override PartName="/xl/comments34.xml" ContentType="application/vnd.openxmlformats-officedocument.spreadsheetml.comments+xml"/>
  <Override PartName="/xl/drawings/drawing32.xml" ContentType="application/vnd.openxmlformats-officedocument.drawing+xml"/>
  <Override PartName="/xl/comments35.xml" ContentType="application/vnd.openxmlformats-officedocument.spreadsheetml.comments+xml"/>
  <Override PartName="/xl/drawings/drawing33.xml" ContentType="application/vnd.openxmlformats-officedocument.drawing+xml"/>
  <Override PartName="/xl/comments36.xml" ContentType="application/vnd.openxmlformats-officedocument.spreadsheetml.comments+xml"/>
  <Override PartName="/xl/drawings/drawing34.xml" ContentType="application/vnd.openxmlformats-officedocument.drawing+xml"/>
  <Override PartName="/xl/comments37.xml" ContentType="application/vnd.openxmlformats-officedocument.spreadsheetml.comments+xml"/>
  <Override PartName="/xl/drawings/drawing35.xml" ContentType="application/vnd.openxmlformats-officedocument.drawing+xml"/>
  <Override PartName="/xl/comments38.xml" ContentType="application/vnd.openxmlformats-officedocument.spreadsheetml.comments+xml"/>
  <Override PartName="/xl/drawings/drawing36.xml" ContentType="application/vnd.openxmlformats-officedocument.drawing+xml"/>
  <Override PartName="/xl/comments39.xml" ContentType="application/vnd.openxmlformats-officedocument.spreadsheetml.comments+xml"/>
  <Override PartName="/xl/drawings/drawing37.xml" ContentType="application/vnd.openxmlformats-officedocument.drawing+xml"/>
  <Override PartName="/xl/comments40.xml" ContentType="application/vnd.openxmlformats-officedocument.spreadsheetml.comments+xml"/>
  <Override PartName="/xl/drawings/drawing38.xml" ContentType="application/vnd.openxmlformats-officedocument.drawing+xml"/>
  <Override PartName="/xl/comments41.xml" ContentType="application/vnd.openxmlformats-officedocument.spreadsheetml.comments+xml"/>
  <Override PartName="/xl/drawings/drawing39.xml" ContentType="application/vnd.openxmlformats-officedocument.drawing+xml"/>
  <Override PartName="/xl/comments42.xml" ContentType="application/vnd.openxmlformats-officedocument.spreadsheetml.comments+xml"/>
  <Override PartName="/xl/drawings/drawing40.xml" ContentType="application/vnd.openxmlformats-officedocument.drawing+xml"/>
  <Override PartName="/xl/comments43.xml" ContentType="application/vnd.openxmlformats-officedocument.spreadsheetml.comments+xml"/>
  <Override PartName="/xl/drawings/drawing41.xml" ContentType="application/vnd.openxmlformats-officedocument.drawing+xml"/>
  <Override PartName="/xl/comments44.xml" ContentType="application/vnd.openxmlformats-officedocument.spreadsheetml.comments+xml"/>
  <Override PartName="/xl/drawings/drawing42.xml" ContentType="application/vnd.openxmlformats-officedocument.drawing+xml"/>
  <Override PartName="/xl/comments45.xml" ContentType="application/vnd.openxmlformats-officedocument.spreadsheetml.comments+xml"/>
  <Override PartName="/xl/drawings/drawing43.xml" ContentType="application/vnd.openxmlformats-officedocument.drawing+xml"/>
  <Override PartName="/xl/comments46.xml" ContentType="application/vnd.openxmlformats-officedocument.spreadsheetml.comments+xml"/>
  <Override PartName="/xl/drawings/drawing44.xml" ContentType="application/vnd.openxmlformats-officedocument.drawing+xml"/>
  <Override PartName="/xl/comments47.xml" ContentType="application/vnd.openxmlformats-officedocument.spreadsheetml.comments+xml"/>
  <Override PartName="/xl/drawings/drawing45.xml" ContentType="application/vnd.openxmlformats-officedocument.drawing+xml"/>
  <Override PartName="/xl/comments48.xml" ContentType="application/vnd.openxmlformats-officedocument.spreadsheetml.comments+xml"/>
  <Override PartName="/xl/drawings/drawing46.xml" ContentType="application/vnd.openxmlformats-officedocument.drawing+xml"/>
  <Override PartName="/xl/comments49.xml" ContentType="application/vnd.openxmlformats-officedocument.spreadsheetml.comments+xml"/>
  <Override PartName="/xl/drawings/drawing47.xml" ContentType="application/vnd.openxmlformats-officedocument.drawing+xml"/>
  <Override PartName="/xl/comments50.xml" ContentType="application/vnd.openxmlformats-officedocument.spreadsheetml.comments+xml"/>
  <Override PartName="/xl/drawings/drawing48.xml" ContentType="application/vnd.openxmlformats-officedocument.drawing+xml"/>
  <Override PartName="/xl/comments51.xml" ContentType="application/vnd.openxmlformats-officedocument.spreadsheetml.comments+xml"/>
  <Override PartName="/xl/drawings/drawing49.xml" ContentType="application/vnd.openxmlformats-officedocument.drawing+xml"/>
  <Override PartName="/xl/comments52.xml" ContentType="application/vnd.openxmlformats-officedocument.spreadsheetml.comments+xml"/>
  <Override PartName="/xl/drawings/drawing50.xml" ContentType="application/vnd.openxmlformats-officedocument.drawing+xml"/>
  <Override PartName="/xl/comments53.xml" ContentType="application/vnd.openxmlformats-officedocument.spreadsheetml.comments+xml"/>
  <Override PartName="/xl/drawings/drawing51.xml" ContentType="application/vnd.openxmlformats-officedocument.drawing+xml"/>
  <Override PartName="/xl/comments54.xml" ContentType="application/vnd.openxmlformats-officedocument.spreadsheetml.comments+xml"/>
  <Override PartName="/xl/drawings/drawing52.xml" ContentType="application/vnd.openxmlformats-officedocument.drawing+xml"/>
  <Override PartName="/xl/comments55.xml" ContentType="application/vnd.openxmlformats-officedocument.spreadsheetml.comments+xml"/>
  <Override PartName="/xl/drawings/drawing53.xml" ContentType="application/vnd.openxmlformats-officedocument.drawing+xml"/>
  <Override PartName="/xl/comments56.xml" ContentType="application/vnd.openxmlformats-officedocument.spreadsheetml.comments+xml"/>
  <Override PartName="/xl/drawings/drawing54.xml" ContentType="application/vnd.openxmlformats-officedocument.drawing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drawings/drawing55.xml" ContentType="application/vnd.openxmlformats-officedocument.drawing+xml"/>
  <Override PartName="/xl/comments61.xml" ContentType="application/vnd.openxmlformats-officedocument.spreadsheetml.comments+xml"/>
  <Override PartName="/xl/drawings/drawing56.xml" ContentType="application/vnd.openxmlformats-officedocument.drawing+xml"/>
  <Override PartName="/xl/comments6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FINANCE\Sources and Uses\2018\"/>
    </mc:Choice>
  </mc:AlternateContent>
  <bookViews>
    <workbookView xWindow="75" yWindow="855" windowWidth="18090" windowHeight="2760" tabRatio="827"/>
  </bookViews>
  <sheets>
    <sheet name="Index" sheetId="68" r:id="rId1"/>
    <sheet name="Acad Space Model" sheetId="70" r:id="rId2"/>
    <sheet name="Almanac" sheetId="55" r:id="rId3"/>
    <sheet name="Univ_Research" sheetId="119" r:id="rId4"/>
    <sheet name="Univ Research NA" sheetId="56" r:id="rId5"/>
    <sheet name="Healthcare" sheetId="120" r:id="rId6"/>
    <sheet name="List RR" sheetId="75" r:id="rId7"/>
    <sheet name="List" sheetId="50" r:id="rId8"/>
    <sheet name="Areo" sheetId="115" r:id="rId9"/>
    <sheet name="Summary" sheetId="67" r:id="rId10"/>
    <sheet name="ARL" sheetId="1" r:id="rId11"/>
    <sheet name="ARLRR" sheetId="72" r:id="rId12"/>
    <sheet name="AUS1" sheetId="5" r:id="rId13"/>
    <sheet name="DAL" sheetId="6" r:id="rId14"/>
    <sheet name="DALRR" sheetId="73" r:id="rId15"/>
    <sheet name="E-P" sheetId="7" r:id="rId16"/>
    <sheet name="E-PRR" sheetId="74" r:id="rId17"/>
    <sheet name="RGV1" sheetId="9" r:id="rId18"/>
    <sheet name="RGV1-RR" sheetId="77" r:id="rId19"/>
    <sheet name="P-B" sheetId="10" r:id="rId20"/>
    <sheet name="P-BRR" sheetId="78" r:id="rId21"/>
    <sheet name="S-A" sheetId="11" r:id="rId22"/>
    <sheet name="S-ARR" sheetId="79" r:id="rId23"/>
    <sheet name="TYL" sheetId="12" r:id="rId24"/>
    <sheet name="TYLRR" sheetId="80" r:id="rId25"/>
    <sheet name="TAMUComb" sheetId="59" r:id="rId26"/>
    <sheet name="TAMUG" sheetId="14" r:id="rId27"/>
    <sheet name="TAMUGRR" sheetId="81" r:id="rId28"/>
    <sheet name="PVAMU" sheetId="15" r:id="rId29"/>
    <sheet name="PVAMURR" sheetId="82" r:id="rId30"/>
    <sheet name="TARLST" sheetId="16" r:id="rId31"/>
    <sheet name="TARLSTRR" sheetId="83" r:id="rId32"/>
    <sheet name="TAMUCC" sheetId="17" r:id="rId33"/>
    <sheet name="TAMUCCRR" sheetId="84" r:id="rId34"/>
    <sheet name="TAMUK" sheetId="18" r:id="rId35"/>
    <sheet name="TAMUKRR" sheetId="85" r:id="rId36"/>
    <sheet name="TAMIU" sheetId="19" r:id="rId37"/>
    <sheet name="TAMIURR" sheetId="86" r:id="rId38"/>
    <sheet name="WTAMU" sheetId="20" r:id="rId39"/>
    <sheet name="WTAMURR" sheetId="87" r:id="rId40"/>
    <sheet name="TAMUC" sheetId="21" r:id="rId41"/>
    <sheet name="TAMUCRR" sheetId="88" r:id="rId42"/>
    <sheet name="TAMUT" sheetId="22" r:id="rId43"/>
    <sheet name="TAMUTRR" sheetId="89" r:id="rId44"/>
    <sheet name="TAMUCT" sheetId="23" r:id="rId45"/>
    <sheet name="TAMUCTRR" sheetId="90" r:id="rId46"/>
    <sheet name="TAMUSA" sheetId="24" r:id="rId47"/>
    <sheet name="TAMUSARR" sheetId="91" r:id="rId48"/>
    <sheet name="UH" sheetId="33" r:id="rId49"/>
    <sheet name="UHRR" sheetId="92" r:id="rId50"/>
    <sheet name="UHCL" sheetId="34" r:id="rId51"/>
    <sheet name="UHCLRR" sheetId="93" r:id="rId52"/>
    <sheet name="UHD" sheetId="35" r:id="rId53"/>
    <sheet name="UHDRR" sheetId="94" r:id="rId54"/>
    <sheet name="UHV" sheetId="36" r:id="rId55"/>
    <sheet name="UHVRR" sheetId="95" r:id="rId56"/>
    <sheet name="LU" sheetId="37" r:id="rId57"/>
    <sheet name="LURR" sheetId="96" r:id="rId58"/>
    <sheet name="SHSU" sheetId="38" r:id="rId59"/>
    <sheet name="SHSURR" sheetId="97" r:id="rId60"/>
    <sheet name="TXST" sheetId="39" r:id="rId61"/>
    <sheet name="TXSTRR" sheetId="98" r:id="rId62"/>
    <sheet name="SRSU" sheetId="40" r:id="rId63"/>
    <sheet name="SRSURR" sheetId="99" r:id="rId64"/>
    <sheet name="TTU" sheetId="41" r:id="rId65"/>
    <sheet name="TTURR" sheetId="100" r:id="rId66"/>
    <sheet name="ASU" sheetId="42" r:id="rId67"/>
    <sheet name="ASURR" sheetId="101" r:id="rId68"/>
    <sheet name="UNT" sheetId="43" r:id="rId69"/>
    <sheet name="UNTRR" sheetId="102" r:id="rId70"/>
    <sheet name="UNTD" sheetId="44" r:id="rId71"/>
    <sheet name="UNTDRR" sheetId="103" r:id="rId72"/>
    <sheet name="MidWST" sheetId="45" r:id="rId73"/>
    <sheet name="MidWSTRR" sheetId="104" r:id="rId74"/>
    <sheet name="SFA" sheetId="46" r:id="rId75"/>
    <sheet name="SFARR" sheetId="105" r:id="rId76"/>
    <sheet name="TSU" sheetId="47" r:id="rId77"/>
    <sheet name="TSURR" sheetId="106" r:id="rId78"/>
    <sheet name="TWU" sheetId="48" r:id="rId79"/>
    <sheet name="TWURR" sheetId="107" r:id="rId80"/>
    <sheet name="Blank" sheetId="58" r:id="rId81"/>
    <sheet name="TAMU Smmy" sheetId="65" r:id="rId82"/>
    <sheet name="TAMU" sheetId="13" r:id="rId83"/>
    <sheet name="TAR" sheetId="25" r:id="rId84"/>
    <sheet name="TAES" sheetId="26" r:id="rId85"/>
    <sheet name="TEES1" sheetId="27" r:id="rId86"/>
    <sheet name="TEES2" sheetId="28" r:id="rId87"/>
    <sheet name="TFS" sheetId="29" r:id="rId88"/>
    <sheet name="TTI" sheetId="30" r:id="rId89"/>
    <sheet name="TVMDL" sheetId="31" r:id="rId90"/>
    <sheet name="TAMRF" sheetId="32" state="hidden" r:id="rId91"/>
    <sheet name="TAMSR" sheetId="112" state="hidden" r:id="rId92"/>
    <sheet name="TAMTC" sheetId="114" state="hidden" r:id="rId93"/>
    <sheet name="TAMUS" sheetId="57" r:id="rId94"/>
    <sheet name="AUS" sheetId="8" r:id="rId95"/>
    <sheet name="RGV" sheetId="116" r:id="rId96"/>
    <sheet name="RGV-RR" sheetId="117" r:id="rId97"/>
    <sheet name="UHS" sheetId="121" r:id="rId98"/>
    <sheet name="Input" sheetId="2" r:id="rId99"/>
    <sheet name="Names" sheetId="4" r:id="rId100"/>
    <sheet name="FTSE" sheetId="61" r:id="rId101"/>
    <sheet name="PeerGroups" sheetId="118" r:id="rId102"/>
    <sheet name="SystemGroups" sheetId="122" r:id="rId103"/>
    <sheet name="Balancing" sheetId="71" r:id="rId104"/>
    <sheet name="TAMU Smmy (2)" sheetId="62" r:id="rId105"/>
    <sheet name="Summary (2)" sheetId="54" r:id="rId106"/>
  </sheets>
  <externalReferences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_Order1" hidden="1">255</definedName>
    <definedName name="_Order2" hidden="1">255</definedName>
    <definedName name="_Sort" localSheetId="2" hidden="1">#REF!</definedName>
    <definedName name="_Sort" localSheetId="11" hidden="1">#REF!</definedName>
    <definedName name="_Sort" localSheetId="66" hidden="1">#REF!</definedName>
    <definedName name="_Sort" localSheetId="67" hidden="1">#REF!</definedName>
    <definedName name="_Sort" localSheetId="94" hidden="1">#REF!</definedName>
    <definedName name="_Sort" localSheetId="12" hidden="1">#REF!</definedName>
    <definedName name="_Sort" localSheetId="103" hidden="1">#REF!</definedName>
    <definedName name="_Sort" localSheetId="80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00" hidden="1">#REF!</definedName>
    <definedName name="_Sort" localSheetId="5" hidden="1">#REF!</definedName>
    <definedName name="_Sort" localSheetId="0" hidden="1">#REF!</definedName>
    <definedName name="_Sort" localSheetId="98" hidden="1">#REF!</definedName>
    <definedName name="_Sort" localSheetId="7" hidden="1">#REF!</definedName>
    <definedName name="_Sort" localSheetId="6" hidden="1">#REF!</definedName>
    <definedName name="_Sort" localSheetId="56" hidden="1">#REF!</definedName>
    <definedName name="_Sort" localSheetId="57" hidden="1">#REF!</definedName>
    <definedName name="_Sort" localSheetId="72" hidden="1">#REF!</definedName>
    <definedName name="_Sort" localSheetId="73" hidden="1">#REF!</definedName>
    <definedName name="_Sort" localSheetId="19" hidden="1">#REF!</definedName>
    <definedName name="_Sort" localSheetId="20" hidden="1">#REF!</definedName>
    <definedName name="_Sort" localSheetId="101" hidden="1">#REF!</definedName>
    <definedName name="_Sort" localSheetId="28" hidden="1">#REF!</definedName>
    <definedName name="_Sort" localSheetId="29" hidden="1">#REF!</definedName>
    <definedName name="_Sort" localSheetId="95" hidden="1">#REF!</definedName>
    <definedName name="_Sort" localSheetId="17" hidden="1">#REF!</definedName>
    <definedName name="_Sort" localSheetId="18" hidden="1">#REF!</definedName>
    <definedName name="_Sort" localSheetId="96" hidden="1">#REF!</definedName>
    <definedName name="_Sort" localSheetId="21" hidden="1">#REF!</definedName>
    <definedName name="_Sort" localSheetId="22" hidden="1">#REF!</definedName>
    <definedName name="_Sort" localSheetId="74" hidden="1">#REF!</definedName>
    <definedName name="_Sort" localSheetId="75" hidden="1">#REF!</definedName>
    <definedName name="_Sort" localSheetId="58" hidden="1">#REF!</definedName>
    <definedName name="_Sort" localSheetId="59" hidden="1">#REF!</definedName>
    <definedName name="_Sort" localSheetId="62" hidden="1">#REF!</definedName>
    <definedName name="_Sort" localSheetId="63" hidden="1">#REF!</definedName>
    <definedName name="_Sort" localSheetId="9" hidden="1">#REF!</definedName>
    <definedName name="_Sort" localSheetId="105" hidden="1">#REF!</definedName>
    <definedName name="_Sort" localSheetId="102" hidden="1">#REF!</definedName>
    <definedName name="_Sort" localSheetId="84" hidden="1">#REF!</definedName>
    <definedName name="_Sort" localSheetId="36" hidden="1">#REF!</definedName>
    <definedName name="_Sort" localSheetId="37" hidden="1">#REF!</definedName>
    <definedName name="_Sort" localSheetId="90" hidden="1">#REF!</definedName>
    <definedName name="_Sort" localSheetId="91" hidden="1">#REF!</definedName>
    <definedName name="_Sort" localSheetId="92" hidden="1">#REF!</definedName>
    <definedName name="_Sort" localSheetId="82" hidden="1">#REF!</definedName>
    <definedName name="_Sort" localSheetId="81" hidden="1">#REF!</definedName>
    <definedName name="_Sort" localSheetId="104" hidden="1">#REF!</definedName>
    <definedName name="_Sort" localSheetId="40" hidden="1">#REF!</definedName>
    <definedName name="_Sort" localSheetId="32" hidden="1">#REF!</definedName>
    <definedName name="_Sort" localSheetId="33" hidden="1">#REF!</definedName>
    <definedName name="_Sort" localSheetId="25" hidden="1">#REF!</definedName>
    <definedName name="_Sort" localSheetId="41" hidden="1">#REF!</definedName>
    <definedName name="_Sort" localSheetId="44" hidden="1">#REF!</definedName>
    <definedName name="_Sort" localSheetId="45" hidden="1">#REF!</definedName>
    <definedName name="_Sort" localSheetId="26" hidden="1">#REF!</definedName>
    <definedName name="_Sort" localSheetId="27" hidden="1">#REF!</definedName>
    <definedName name="_Sort" localSheetId="34" hidden="1">#REF!</definedName>
    <definedName name="_Sort" localSheetId="35" hidden="1">#REF!</definedName>
    <definedName name="_Sort" localSheetId="93" hidden="1">#REF!</definedName>
    <definedName name="_Sort" localSheetId="46" hidden="1">#REF!</definedName>
    <definedName name="_Sort" localSheetId="47" hidden="1">#REF!</definedName>
    <definedName name="_Sort" localSheetId="42" hidden="1">#REF!</definedName>
    <definedName name="_Sort" localSheetId="43" hidden="1">#REF!</definedName>
    <definedName name="_Sort" localSheetId="83" hidden="1">#REF!</definedName>
    <definedName name="_Sort" localSheetId="30" hidden="1">#REF!</definedName>
    <definedName name="_Sort" localSheetId="31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76" hidden="1">#REF!</definedName>
    <definedName name="_Sort" localSheetId="77" hidden="1">#REF!</definedName>
    <definedName name="_Sort" localSheetId="88" hidden="1">#REF!</definedName>
    <definedName name="_Sort" localSheetId="64" hidden="1">#REF!</definedName>
    <definedName name="_Sort" localSheetId="65" hidden="1">#REF!</definedName>
    <definedName name="_Sort" localSheetId="89" hidden="1">#REF!</definedName>
    <definedName name="_Sort" localSheetId="78" hidden="1">#REF!</definedName>
    <definedName name="_Sort" localSheetId="79" hidden="1">#REF!</definedName>
    <definedName name="_Sort" localSheetId="60" hidden="1">#REF!</definedName>
    <definedName name="_Sort" localSheetId="61" hidden="1">#REF!</definedName>
    <definedName name="_Sort" localSheetId="23" hidden="1">#REF!</definedName>
    <definedName name="_Sort" localSheetId="24" hidden="1">#REF!</definedName>
    <definedName name="_Sort" localSheetId="48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49" hidden="1">#REF!</definedName>
    <definedName name="_Sort" localSheetId="97" hidden="1">#REF!</definedName>
    <definedName name="_Sort" localSheetId="54" hidden="1">#REF!</definedName>
    <definedName name="_Sort" localSheetId="55" hidden="1">#REF!</definedName>
    <definedName name="_Sort" localSheetId="4" hidden="1">#REF!</definedName>
    <definedName name="_Sort" localSheetId="3" hidden="1">#REF!</definedName>
    <definedName name="_Sort" localSheetId="68" hidden="1">#REF!</definedName>
    <definedName name="_Sort" localSheetId="70" hidden="1">#REF!</definedName>
    <definedName name="_Sort" localSheetId="71" hidden="1">#REF!</definedName>
    <definedName name="_Sort" localSheetId="69" hidden="1">#REF!</definedName>
    <definedName name="_Sort" localSheetId="38" hidden="1">#REF!</definedName>
    <definedName name="_Sort" localSheetId="39" hidden="1">#REF!</definedName>
    <definedName name="_Sort" hidden="1">#REF!</definedName>
    <definedName name="AMTLU" localSheetId="102">Names!$B$11:$L$70</definedName>
    <definedName name="AMTLU">Names!$B$11:$J$68</definedName>
    <definedName name="FTSELU" localSheetId="101">[1]FTSE!$C$8:$S$46</definedName>
    <definedName name="FTSELU" localSheetId="102">[1]FTSE!$C$8:$S$46</definedName>
    <definedName name="FTSELU">[2]FTSE!$C$8:$S$46</definedName>
    <definedName name="LUTTFTE" localSheetId="102">[3]FTSE!$C$8:$S$61</definedName>
    <definedName name="LUTTFTE" localSheetId="3">[4]FTSE!$C$8:$S$59</definedName>
    <definedName name="LUTTFTE">FTSE!$C$8:$S$59</definedName>
    <definedName name="NamesLU" localSheetId="102">[5]Names!$B$11:$B$71</definedName>
    <definedName name="NamesLU">[5]Names!$B$11:$B$71</definedName>
    <definedName name="_xlnm.Print_Area" localSheetId="10">ARL!$B$1:$O$59</definedName>
    <definedName name="_xlnm.Print_Area" localSheetId="11">ARLRR!$A$1:$L$27</definedName>
    <definedName name="_xlnm.Print_Area" localSheetId="66">ASU!$B$1:$O$59</definedName>
    <definedName name="_xlnm.Print_Area" localSheetId="67">ASURR!$A$1:$L$27</definedName>
    <definedName name="_xlnm.Print_Area" localSheetId="94">AUS!$B$1:$O$59</definedName>
    <definedName name="_xlnm.Print_Area" localSheetId="12">'AUS1'!$B$1:$O$60</definedName>
    <definedName name="_xlnm.Print_Area" localSheetId="80">Blank!$B$1:$O$59</definedName>
    <definedName name="_xlnm.Print_Area" localSheetId="13">DAL!$B$1:$O$59</definedName>
    <definedName name="_xlnm.Print_Area" localSheetId="14">DALRR!$A$1:$L$27</definedName>
    <definedName name="_xlnm.Print_Area" localSheetId="15">'E-P'!$B$1:$O$59</definedName>
    <definedName name="_xlnm.Print_Area" localSheetId="16">'E-PRR'!$A$1:$L$27</definedName>
    <definedName name="_xlnm.Print_Area" localSheetId="5">[6]FY92!$A$1</definedName>
    <definedName name="_xlnm.Print_Area" localSheetId="7">List!$B$1:$I$67</definedName>
    <definedName name="_xlnm.Print_Area" localSheetId="6">'List RR'!$B$1:$Q$46</definedName>
    <definedName name="_xlnm.Print_Area" localSheetId="56">LU!$B$1:$O$59</definedName>
    <definedName name="_xlnm.Print_Area" localSheetId="57">LURR!$A$1:$L$27</definedName>
    <definedName name="_xlnm.Print_Area" localSheetId="72">MidWST!$B$1:$O$59</definedName>
    <definedName name="_xlnm.Print_Area" localSheetId="73">MidWSTRR!$A$1:$L$27</definedName>
    <definedName name="_xlnm.Print_Area" localSheetId="19">'P-B'!$B$1:$O$59</definedName>
    <definedName name="_xlnm.Print_Area" localSheetId="20">'P-BRR'!$A$1:$L$27</definedName>
    <definedName name="_xlnm.Print_Area" localSheetId="28">PVAMU!$B$1:$O$59</definedName>
    <definedName name="_xlnm.Print_Area" localSheetId="29">PVAMURR!$A$1:$L$27</definedName>
    <definedName name="_xlnm.Print_Area" localSheetId="95">RGV!$B$1:$O$59</definedName>
    <definedName name="_xlnm.Print_Area" localSheetId="17">'RGV1'!$B$1:$O$59</definedName>
    <definedName name="_xlnm.Print_Area" localSheetId="18">'RGV1-RR'!$A$1:$L$27</definedName>
    <definedName name="_xlnm.Print_Area" localSheetId="96">'RGV-RR'!$A$1:$L$27</definedName>
    <definedName name="_xlnm.Print_Area" localSheetId="21">'S-A'!$B$1:$O$59</definedName>
    <definedName name="_xlnm.Print_Area" localSheetId="22">'S-ARR'!$A$1:$L$27</definedName>
    <definedName name="_xlnm.Print_Area" localSheetId="74">SFA!$B$1:$O$59</definedName>
    <definedName name="_xlnm.Print_Area" localSheetId="75">SFARR!$A$1:$L$27</definedName>
    <definedName name="_xlnm.Print_Area" localSheetId="58">SHSU!$B$1:$O$59</definedName>
    <definedName name="_xlnm.Print_Area" localSheetId="59">SHSURR!$A$1:$L$27</definedName>
    <definedName name="_xlnm.Print_Area" localSheetId="62">SRSU!$B$1:$O$59</definedName>
    <definedName name="_xlnm.Print_Area" localSheetId="63">SRSURR!$A$1:$L$27</definedName>
    <definedName name="_xlnm.Print_Area" localSheetId="9">Summary!$B$1:$O$1787</definedName>
    <definedName name="_xlnm.Print_Area" localSheetId="105">'Summary (2)'!$B$1:$O$57</definedName>
    <definedName name="_xlnm.Print_Area" localSheetId="84">TAES!$B$1:$O$59</definedName>
    <definedName name="_xlnm.Print_Area" localSheetId="36">TAMIU!$B$1:$O$59</definedName>
    <definedName name="_xlnm.Print_Area" localSheetId="37">TAMIURR!$A$1:$L$27</definedName>
    <definedName name="_xlnm.Print_Area" localSheetId="90">TAMRF!$B$1:$O$59</definedName>
    <definedName name="_xlnm.Print_Area" localSheetId="91">TAMSR!$B$1:$O$59</definedName>
    <definedName name="_xlnm.Print_Area" localSheetId="92">TAMTC!$B$1:$O$59</definedName>
    <definedName name="_xlnm.Print_Area" localSheetId="82">TAMU!$B$1:$O$59</definedName>
    <definedName name="_xlnm.Print_Area" localSheetId="81">'TAMU Smmy'!$B$1:$O$539</definedName>
    <definedName name="_xlnm.Print_Area" localSheetId="104">'TAMU Smmy (2)'!$B$1:$O$57</definedName>
    <definedName name="_xlnm.Print_Area" localSheetId="40">TAMUC!$B$1:$O$59</definedName>
    <definedName name="_xlnm.Print_Area" localSheetId="32">TAMUCC!$B$1:$O$59</definedName>
    <definedName name="_xlnm.Print_Area" localSheetId="33">TAMUCCRR!$A$1:$L$27</definedName>
    <definedName name="_xlnm.Print_Area" localSheetId="25">TAMUComb!$B$1:$O$59</definedName>
    <definedName name="_xlnm.Print_Area" localSheetId="41">TAMUCRR!$A$1:$L$27</definedName>
    <definedName name="_xlnm.Print_Area" localSheetId="44">TAMUCT!$B$1:$O$59</definedName>
    <definedName name="_xlnm.Print_Area" localSheetId="45">TAMUCTRR!$A$1:$L$27</definedName>
    <definedName name="_xlnm.Print_Area" localSheetId="26">TAMUG!$B$1:$O$59</definedName>
    <definedName name="_xlnm.Print_Area" localSheetId="27">TAMUGRR!$A$1:$L$27</definedName>
    <definedName name="_xlnm.Print_Area" localSheetId="34">TAMUK!$B$1:$O$59</definedName>
    <definedName name="_xlnm.Print_Area" localSheetId="35">TAMUKRR!$A$1:$L$27</definedName>
    <definedName name="_xlnm.Print_Area" localSheetId="93">TAMUS!$B$1:$O$59</definedName>
    <definedName name="_xlnm.Print_Area" localSheetId="46">TAMUSA!$B$1:$O$59</definedName>
    <definedName name="_xlnm.Print_Area" localSheetId="47">TAMUSARR!$A$1:$L$27</definedName>
    <definedName name="_xlnm.Print_Area" localSheetId="42">TAMUT!$B$1:$O$59</definedName>
    <definedName name="_xlnm.Print_Area" localSheetId="43">TAMUTRR!$A$1:$L$27</definedName>
    <definedName name="_xlnm.Print_Area" localSheetId="83">TAR!$B$1:$O$59</definedName>
    <definedName name="_xlnm.Print_Area" localSheetId="30">TARLST!$B$1:$O$59</definedName>
    <definedName name="_xlnm.Print_Area" localSheetId="31">TARLSTRR!$A$1:$L$27</definedName>
    <definedName name="_xlnm.Print_Area" localSheetId="85">TEES1!$B$1:$O$59</definedName>
    <definedName name="_xlnm.Print_Area" localSheetId="86">TEES2!$B$1:$O$59</definedName>
    <definedName name="_xlnm.Print_Area" localSheetId="87">TFS!$B$1:$O$59</definedName>
    <definedName name="_xlnm.Print_Area" localSheetId="76">TSU!$B$1:$O$59</definedName>
    <definedName name="_xlnm.Print_Area" localSheetId="77">TSURR!$A$1:$L$27</definedName>
    <definedName name="_xlnm.Print_Area" localSheetId="88">TTI!$B$1:$O$59</definedName>
    <definedName name="_xlnm.Print_Area" localSheetId="64">TTU!$B$1:$O$59</definedName>
    <definedName name="_xlnm.Print_Area" localSheetId="65">TTURR!$A$1:$L$27</definedName>
    <definedName name="_xlnm.Print_Area" localSheetId="89">TVMDL!$B$1:$O$59</definedName>
    <definedName name="_xlnm.Print_Area" localSheetId="78">TWU!$B$1:$O$59</definedName>
    <definedName name="_xlnm.Print_Area" localSheetId="79">TWURR!$A$1:$L$27</definedName>
    <definedName name="_xlnm.Print_Area" localSheetId="60">TXST!$B$1:$O$59</definedName>
    <definedName name="_xlnm.Print_Area" localSheetId="61">TXSTRR!$A$1:$L$27</definedName>
    <definedName name="_xlnm.Print_Area" localSheetId="23">TYL!$B$1:$O$59</definedName>
    <definedName name="_xlnm.Print_Area" localSheetId="24">TYLRR!$A$1:$L$27</definedName>
    <definedName name="_xlnm.Print_Area" localSheetId="48">UH!$B$1:$O$59</definedName>
    <definedName name="_xlnm.Print_Area" localSheetId="50">UHCL!$B$1:$O$59</definedName>
    <definedName name="_xlnm.Print_Area" localSheetId="51">UHCLRR!$A$1:$L$27</definedName>
    <definedName name="_xlnm.Print_Area" localSheetId="52">UHD!$B$1:$O$59</definedName>
    <definedName name="_xlnm.Print_Area" localSheetId="53">UHDRR!$A$1:$L$27</definedName>
    <definedName name="_xlnm.Print_Area" localSheetId="49">UHRR!$A$1:$L$27</definedName>
    <definedName name="_xlnm.Print_Area" localSheetId="97">UHS!$B$1:$O$59</definedName>
    <definedName name="_xlnm.Print_Area" localSheetId="54">UHV!$B$1:$O$59</definedName>
    <definedName name="_xlnm.Print_Area" localSheetId="55">UHVRR!$A$1:$L$27</definedName>
    <definedName name="_xlnm.Print_Area" localSheetId="68">UNT!$B$1:$O$59</definedName>
    <definedName name="_xlnm.Print_Area" localSheetId="70">UNTD!$B$1:$O$59</definedName>
    <definedName name="_xlnm.Print_Area" localSheetId="71">UNTDRR!$A$1:$L$27</definedName>
    <definedName name="_xlnm.Print_Area" localSheetId="69">UNTRR!$A$1:$L$27</definedName>
    <definedName name="_xlnm.Print_Area" localSheetId="38">WTAMU!$B$1:$O$59</definedName>
    <definedName name="_xlnm.Print_Area" localSheetId="39">WTAMURR!$A$1:$L$27</definedName>
    <definedName name="_xlnm.Print_Area">[6]FY92!$A$1</definedName>
    <definedName name="Z_1FFC368C_FAAC_4C27_917C_33EB7F20D079_.wvu.PrintTitles" localSheetId="11" hidden="1">[7]Midwestern!$A$1:$B$65536,[7]Midwestern!$A$1:$IV$7</definedName>
    <definedName name="Z_1FFC368C_FAAC_4C27_917C_33EB7F20D079_.wvu.PrintTitles" localSheetId="67" hidden="1">[7]Midwestern!$A$1:$B$65536,[7]Midwestern!$A$1:$IV$7</definedName>
    <definedName name="Z_1FFC368C_FAAC_4C27_917C_33EB7F20D079_.wvu.PrintTitles" localSheetId="14" hidden="1">[7]Midwestern!$A$1:$B$65536,[7]Midwestern!$A$1:$IV$7</definedName>
    <definedName name="Z_1FFC368C_FAAC_4C27_917C_33EB7F20D079_.wvu.PrintTitles" localSheetId="16" hidden="1">[7]Midwestern!$A$1:$B$65536,[7]Midwestern!$A$1:$IV$7</definedName>
    <definedName name="Z_1FFC368C_FAAC_4C27_917C_33EB7F20D079_.wvu.PrintTitles" localSheetId="57" hidden="1">[7]Midwestern!$A$1:$B$65536,[7]Midwestern!$A$1:$IV$7</definedName>
    <definedName name="Z_1FFC368C_FAAC_4C27_917C_33EB7F20D079_.wvu.PrintTitles" localSheetId="73" hidden="1">[7]Midwestern!$A$1:$B$65536,[7]Midwestern!$A$1:$IV$7</definedName>
    <definedName name="Z_1FFC368C_FAAC_4C27_917C_33EB7F20D079_.wvu.PrintTitles" localSheetId="20" hidden="1">[7]Midwestern!$A$1:$B$65536,[7]Midwestern!$A$1:$IV$7</definedName>
    <definedName name="Z_1FFC368C_FAAC_4C27_917C_33EB7F20D079_.wvu.PrintTitles" localSheetId="29" hidden="1">[7]Midwestern!$A$1:$B$65536,[7]Midwestern!$A$1:$IV$7</definedName>
    <definedName name="Z_1FFC368C_FAAC_4C27_917C_33EB7F20D079_.wvu.PrintTitles" localSheetId="18" hidden="1">[7]Midwestern!$A$1:$B$65536,[7]Midwestern!$A$1:$IV$7</definedName>
    <definedName name="Z_1FFC368C_FAAC_4C27_917C_33EB7F20D079_.wvu.PrintTitles" localSheetId="96" hidden="1">[7]Midwestern!$A$1:$B$65536,[7]Midwestern!$A$1:$IV$7</definedName>
    <definedName name="Z_1FFC368C_FAAC_4C27_917C_33EB7F20D079_.wvu.PrintTitles" localSheetId="22" hidden="1">[7]Midwestern!$A$1:$B$65536,[7]Midwestern!$A$1:$IV$7</definedName>
    <definedName name="Z_1FFC368C_FAAC_4C27_917C_33EB7F20D079_.wvu.PrintTitles" localSheetId="75" hidden="1">[7]Midwestern!$A$1:$B$65536,[7]Midwestern!$A$1:$IV$7</definedName>
    <definedName name="Z_1FFC368C_FAAC_4C27_917C_33EB7F20D079_.wvu.PrintTitles" localSheetId="59" hidden="1">[7]Midwestern!$A$1:$B$65536,[7]Midwestern!$A$1:$IV$7</definedName>
    <definedName name="Z_1FFC368C_FAAC_4C27_917C_33EB7F20D079_.wvu.PrintTitles" localSheetId="63" hidden="1">[7]Midwestern!$A$1:$B$65536,[7]Midwestern!$A$1:$IV$7</definedName>
    <definedName name="Z_1FFC368C_FAAC_4C27_917C_33EB7F20D079_.wvu.PrintTitles" localSheetId="102" hidden="1">[8]Midwestern!$A$1:$B$65536,[8]Midwestern!$A$1:$IV$7</definedName>
    <definedName name="Z_1FFC368C_FAAC_4C27_917C_33EB7F20D079_.wvu.PrintTitles" localSheetId="37" hidden="1">[7]Midwestern!$A$1:$B$65536,[7]Midwestern!$A$1:$IV$7</definedName>
    <definedName name="Z_1FFC368C_FAAC_4C27_917C_33EB7F20D079_.wvu.PrintTitles" localSheetId="33" hidden="1">[7]Midwestern!$A$1:$B$65536,[7]Midwestern!$A$1:$IV$7</definedName>
    <definedName name="Z_1FFC368C_FAAC_4C27_917C_33EB7F20D079_.wvu.PrintTitles" localSheetId="41" hidden="1">[7]Midwestern!$A$1:$B$65536,[7]Midwestern!$A$1:$IV$7</definedName>
    <definedName name="Z_1FFC368C_FAAC_4C27_917C_33EB7F20D079_.wvu.PrintTitles" localSheetId="45" hidden="1">[7]Midwestern!$A$1:$B$65536,[7]Midwestern!$A$1:$IV$7</definedName>
    <definedName name="Z_1FFC368C_FAAC_4C27_917C_33EB7F20D079_.wvu.PrintTitles" localSheetId="27" hidden="1">[7]Midwestern!$A$1:$B$65536,[7]Midwestern!$A$1:$IV$7</definedName>
    <definedName name="Z_1FFC368C_FAAC_4C27_917C_33EB7F20D079_.wvu.PrintTitles" localSheetId="35" hidden="1">[7]Midwestern!$A$1:$B$65536,[7]Midwestern!$A$1:$IV$7</definedName>
    <definedName name="Z_1FFC368C_FAAC_4C27_917C_33EB7F20D079_.wvu.PrintTitles" localSheetId="47" hidden="1">[7]Midwestern!$A$1:$B$65536,[7]Midwestern!$A$1:$IV$7</definedName>
    <definedName name="Z_1FFC368C_FAAC_4C27_917C_33EB7F20D079_.wvu.PrintTitles" localSheetId="43" hidden="1">[7]Midwestern!$A$1:$B$65536,[7]Midwestern!$A$1:$IV$7</definedName>
    <definedName name="Z_1FFC368C_FAAC_4C27_917C_33EB7F20D079_.wvu.PrintTitles" localSheetId="31" hidden="1">[7]Midwestern!$A$1:$B$65536,[7]Midwestern!$A$1:$IV$7</definedName>
    <definedName name="Z_1FFC368C_FAAC_4C27_917C_33EB7F20D079_.wvu.PrintTitles" localSheetId="77" hidden="1">[7]Midwestern!$A$1:$B$65536,[7]Midwestern!$A$1:$IV$7</definedName>
    <definedName name="Z_1FFC368C_FAAC_4C27_917C_33EB7F20D079_.wvu.PrintTitles" localSheetId="65" hidden="1">[7]Midwestern!$A$1:$B$65536,[7]Midwestern!$A$1:$IV$7</definedName>
    <definedName name="Z_1FFC368C_FAAC_4C27_917C_33EB7F20D079_.wvu.PrintTitles" localSheetId="79" hidden="1">[7]Midwestern!$A$1:$B$65536,[7]Midwestern!$A$1:$IV$7</definedName>
    <definedName name="Z_1FFC368C_FAAC_4C27_917C_33EB7F20D079_.wvu.PrintTitles" localSheetId="61" hidden="1">[7]Midwestern!$A$1:$B$65536,[7]Midwestern!$A$1:$IV$7</definedName>
    <definedName name="Z_1FFC368C_FAAC_4C27_917C_33EB7F20D079_.wvu.PrintTitles" localSheetId="24" hidden="1">[7]Midwestern!$A$1:$B$65536,[7]Midwestern!$A$1:$IV$7</definedName>
    <definedName name="Z_1FFC368C_FAAC_4C27_917C_33EB7F20D079_.wvu.PrintTitles" localSheetId="51" hidden="1">[7]Midwestern!$A$1:$B$65536,[7]Midwestern!$A$1:$IV$7</definedName>
    <definedName name="Z_1FFC368C_FAAC_4C27_917C_33EB7F20D079_.wvu.PrintTitles" localSheetId="53" hidden="1">[7]Midwestern!$A$1:$B$65536,[7]Midwestern!$A$1:$IV$7</definedName>
    <definedName name="Z_1FFC368C_FAAC_4C27_917C_33EB7F20D079_.wvu.PrintTitles" localSheetId="49" hidden="1">[7]Midwestern!$A$1:$B$65536,[7]Midwestern!$A$1:$IV$7</definedName>
    <definedName name="Z_1FFC368C_FAAC_4C27_917C_33EB7F20D079_.wvu.PrintTitles" localSheetId="55" hidden="1">[7]Midwestern!$A$1:$B$65536,[7]Midwestern!$A$1:$IV$7</definedName>
    <definedName name="Z_1FFC368C_FAAC_4C27_917C_33EB7F20D079_.wvu.PrintTitles" localSheetId="71" hidden="1">[7]Midwestern!$A$1:$B$65536,[7]Midwestern!$A$1:$IV$7</definedName>
    <definedName name="Z_1FFC368C_FAAC_4C27_917C_33EB7F20D079_.wvu.PrintTitles" localSheetId="69" hidden="1">[7]Midwestern!$A$1:$B$65536,[7]Midwestern!$A$1:$IV$7</definedName>
    <definedName name="Z_1FFC368C_FAAC_4C27_917C_33EB7F20D079_.wvu.PrintTitles" localSheetId="39" hidden="1">[7]Midwestern!$A$1:$B$65536,[7]Midwestern!$A$1:$IV$7</definedName>
    <definedName name="Z_1FFC368C_FAAC_4C27_917C_33EB7F20D079_.wvu.PrintTitles" hidden="1">[9]Midwestern!$A$1:$B$65536,[9]Midwestern!$A$1:$IV$7</definedName>
    <definedName name="Z_390E69FE_30BF_46A8_BB03_D0C9901EA0FB_.wvu.PrintTitles" localSheetId="11" hidden="1">[7]Midwestern!$A$1:$B$65536,[7]Midwestern!$A$1:$IV$7</definedName>
    <definedName name="Z_390E69FE_30BF_46A8_BB03_D0C9901EA0FB_.wvu.PrintTitles" localSheetId="67" hidden="1">[7]Midwestern!$A$1:$B$65536,[7]Midwestern!$A$1:$IV$7</definedName>
    <definedName name="Z_390E69FE_30BF_46A8_BB03_D0C9901EA0FB_.wvu.PrintTitles" localSheetId="14" hidden="1">[7]Midwestern!$A$1:$B$65536,[7]Midwestern!$A$1:$IV$7</definedName>
    <definedName name="Z_390E69FE_30BF_46A8_BB03_D0C9901EA0FB_.wvu.PrintTitles" localSheetId="16" hidden="1">[7]Midwestern!$A$1:$B$65536,[7]Midwestern!$A$1:$IV$7</definedName>
    <definedName name="Z_390E69FE_30BF_46A8_BB03_D0C9901EA0FB_.wvu.PrintTitles" localSheetId="57" hidden="1">[7]Midwestern!$A$1:$B$65536,[7]Midwestern!$A$1:$IV$7</definedName>
    <definedName name="Z_390E69FE_30BF_46A8_BB03_D0C9901EA0FB_.wvu.PrintTitles" localSheetId="73" hidden="1">[7]Midwestern!$A$1:$B$65536,[7]Midwestern!$A$1:$IV$7</definedName>
    <definedName name="Z_390E69FE_30BF_46A8_BB03_D0C9901EA0FB_.wvu.PrintTitles" localSheetId="20" hidden="1">[7]Midwestern!$A$1:$B$65536,[7]Midwestern!$A$1:$IV$7</definedName>
    <definedName name="Z_390E69FE_30BF_46A8_BB03_D0C9901EA0FB_.wvu.PrintTitles" localSheetId="29" hidden="1">[7]Midwestern!$A$1:$B$65536,[7]Midwestern!$A$1:$IV$7</definedName>
    <definedName name="Z_390E69FE_30BF_46A8_BB03_D0C9901EA0FB_.wvu.PrintTitles" localSheetId="18" hidden="1">[7]Midwestern!$A$1:$B$65536,[7]Midwestern!$A$1:$IV$7</definedName>
    <definedName name="Z_390E69FE_30BF_46A8_BB03_D0C9901EA0FB_.wvu.PrintTitles" localSheetId="96" hidden="1">[7]Midwestern!$A$1:$B$65536,[7]Midwestern!$A$1:$IV$7</definedName>
    <definedName name="Z_390E69FE_30BF_46A8_BB03_D0C9901EA0FB_.wvu.PrintTitles" localSheetId="22" hidden="1">[7]Midwestern!$A$1:$B$65536,[7]Midwestern!$A$1:$IV$7</definedName>
    <definedName name="Z_390E69FE_30BF_46A8_BB03_D0C9901EA0FB_.wvu.PrintTitles" localSheetId="75" hidden="1">[7]Midwestern!$A$1:$B$65536,[7]Midwestern!$A$1:$IV$7</definedName>
    <definedName name="Z_390E69FE_30BF_46A8_BB03_D0C9901EA0FB_.wvu.PrintTitles" localSheetId="59" hidden="1">[7]Midwestern!$A$1:$B$65536,[7]Midwestern!$A$1:$IV$7</definedName>
    <definedName name="Z_390E69FE_30BF_46A8_BB03_D0C9901EA0FB_.wvu.PrintTitles" localSheetId="63" hidden="1">[7]Midwestern!$A$1:$B$65536,[7]Midwestern!$A$1:$IV$7</definedName>
    <definedName name="Z_390E69FE_30BF_46A8_BB03_D0C9901EA0FB_.wvu.PrintTitles" localSheetId="102" hidden="1">[8]Midwestern!$A$1:$B$65536,[8]Midwestern!$A$1:$IV$7</definedName>
    <definedName name="Z_390E69FE_30BF_46A8_BB03_D0C9901EA0FB_.wvu.PrintTitles" localSheetId="37" hidden="1">[7]Midwestern!$A$1:$B$65536,[7]Midwestern!$A$1:$IV$7</definedName>
    <definedName name="Z_390E69FE_30BF_46A8_BB03_D0C9901EA0FB_.wvu.PrintTitles" localSheetId="33" hidden="1">[7]Midwestern!$A$1:$B$65536,[7]Midwestern!$A$1:$IV$7</definedName>
    <definedName name="Z_390E69FE_30BF_46A8_BB03_D0C9901EA0FB_.wvu.PrintTitles" localSheetId="41" hidden="1">[7]Midwestern!$A$1:$B$65536,[7]Midwestern!$A$1:$IV$7</definedName>
    <definedName name="Z_390E69FE_30BF_46A8_BB03_D0C9901EA0FB_.wvu.PrintTitles" localSheetId="45" hidden="1">[7]Midwestern!$A$1:$B$65536,[7]Midwestern!$A$1:$IV$7</definedName>
    <definedName name="Z_390E69FE_30BF_46A8_BB03_D0C9901EA0FB_.wvu.PrintTitles" localSheetId="27" hidden="1">[7]Midwestern!$A$1:$B$65536,[7]Midwestern!$A$1:$IV$7</definedName>
    <definedName name="Z_390E69FE_30BF_46A8_BB03_D0C9901EA0FB_.wvu.PrintTitles" localSheetId="35" hidden="1">[7]Midwestern!$A$1:$B$65536,[7]Midwestern!$A$1:$IV$7</definedName>
    <definedName name="Z_390E69FE_30BF_46A8_BB03_D0C9901EA0FB_.wvu.PrintTitles" localSheetId="47" hidden="1">[7]Midwestern!$A$1:$B$65536,[7]Midwestern!$A$1:$IV$7</definedName>
    <definedName name="Z_390E69FE_30BF_46A8_BB03_D0C9901EA0FB_.wvu.PrintTitles" localSheetId="43" hidden="1">[7]Midwestern!$A$1:$B$65536,[7]Midwestern!$A$1:$IV$7</definedName>
    <definedName name="Z_390E69FE_30BF_46A8_BB03_D0C9901EA0FB_.wvu.PrintTitles" localSheetId="31" hidden="1">[7]Midwestern!$A$1:$B$65536,[7]Midwestern!$A$1:$IV$7</definedName>
    <definedName name="Z_390E69FE_30BF_46A8_BB03_D0C9901EA0FB_.wvu.PrintTitles" localSheetId="77" hidden="1">[7]Midwestern!$A$1:$B$65536,[7]Midwestern!$A$1:$IV$7</definedName>
    <definedName name="Z_390E69FE_30BF_46A8_BB03_D0C9901EA0FB_.wvu.PrintTitles" localSheetId="65" hidden="1">[7]Midwestern!$A$1:$B$65536,[7]Midwestern!$A$1:$IV$7</definedName>
    <definedName name="Z_390E69FE_30BF_46A8_BB03_D0C9901EA0FB_.wvu.PrintTitles" localSheetId="79" hidden="1">[7]Midwestern!$A$1:$B$65536,[7]Midwestern!$A$1:$IV$7</definedName>
    <definedName name="Z_390E69FE_30BF_46A8_BB03_D0C9901EA0FB_.wvu.PrintTitles" localSheetId="61" hidden="1">[7]Midwestern!$A$1:$B$65536,[7]Midwestern!$A$1:$IV$7</definedName>
    <definedName name="Z_390E69FE_30BF_46A8_BB03_D0C9901EA0FB_.wvu.PrintTitles" localSheetId="24" hidden="1">[7]Midwestern!$A$1:$B$65536,[7]Midwestern!$A$1:$IV$7</definedName>
    <definedName name="Z_390E69FE_30BF_46A8_BB03_D0C9901EA0FB_.wvu.PrintTitles" localSheetId="51" hidden="1">[7]Midwestern!$A$1:$B$65536,[7]Midwestern!$A$1:$IV$7</definedName>
    <definedName name="Z_390E69FE_30BF_46A8_BB03_D0C9901EA0FB_.wvu.PrintTitles" localSheetId="53" hidden="1">[7]Midwestern!$A$1:$B$65536,[7]Midwestern!$A$1:$IV$7</definedName>
    <definedName name="Z_390E69FE_30BF_46A8_BB03_D0C9901EA0FB_.wvu.PrintTitles" localSheetId="49" hidden="1">[7]Midwestern!$A$1:$B$65536,[7]Midwestern!$A$1:$IV$7</definedName>
    <definedName name="Z_390E69FE_30BF_46A8_BB03_D0C9901EA0FB_.wvu.PrintTitles" localSheetId="55" hidden="1">[7]Midwestern!$A$1:$B$65536,[7]Midwestern!$A$1:$IV$7</definedName>
    <definedName name="Z_390E69FE_30BF_46A8_BB03_D0C9901EA0FB_.wvu.PrintTitles" localSheetId="71" hidden="1">[7]Midwestern!$A$1:$B$65536,[7]Midwestern!$A$1:$IV$7</definedName>
    <definedName name="Z_390E69FE_30BF_46A8_BB03_D0C9901EA0FB_.wvu.PrintTitles" localSheetId="69" hidden="1">[7]Midwestern!$A$1:$B$65536,[7]Midwestern!$A$1:$IV$7</definedName>
    <definedName name="Z_390E69FE_30BF_46A8_BB03_D0C9901EA0FB_.wvu.PrintTitles" localSheetId="39" hidden="1">[7]Midwestern!$A$1:$B$65536,[7]Midwestern!$A$1:$IV$7</definedName>
    <definedName name="Z_390E69FE_30BF_46A8_BB03_D0C9901EA0FB_.wvu.PrintTitles" hidden="1">[9]Midwestern!$A$1:$B$65536,[9]Midwestern!$A$1:$IV$7</definedName>
    <definedName name="Z_4AC09102_7151_4BC1_97EC_C57915589D6D_.wvu.PrintTitles" localSheetId="11" hidden="1">[7]Midwestern!$A$1:$B$65536,[7]Midwestern!$A$1:$IV$7</definedName>
    <definedName name="Z_4AC09102_7151_4BC1_97EC_C57915589D6D_.wvu.PrintTitles" localSheetId="67" hidden="1">[7]Midwestern!$A$1:$B$65536,[7]Midwestern!$A$1:$IV$7</definedName>
    <definedName name="Z_4AC09102_7151_4BC1_97EC_C57915589D6D_.wvu.PrintTitles" localSheetId="14" hidden="1">[7]Midwestern!$A$1:$B$65536,[7]Midwestern!$A$1:$IV$7</definedName>
    <definedName name="Z_4AC09102_7151_4BC1_97EC_C57915589D6D_.wvu.PrintTitles" localSheetId="16" hidden="1">[7]Midwestern!$A$1:$B$65536,[7]Midwestern!$A$1:$IV$7</definedName>
    <definedName name="Z_4AC09102_7151_4BC1_97EC_C57915589D6D_.wvu.PrintTitles" localSheetId="57" hidden="1">[7]Midwestern!$A$1:$B$65536,[7]Midwestern!$A$1:$IV$7</definedName>
    <definedName name="Z_4AC09102_7151_4BC1_97EC_C57915589D6D_.wvu.PrintTitles" localSheetId="73" hidden="1">[7]Midwestern!$A$1:$B$65536,[7]Midwestern!$A$1:$IV$7</definedName>
    <definedName name="Z_4AC09102_7151_4BC1_97EC_C57915589D6D_.wvu.PrintTitles" localSheetId="20" hidden="1">[7]Midwestern!$A$1:$B$65536,[7]Midwestern!$A$1:$IV$7</definedName>
    <definedName name="Z_4AC09102_7151_4BC1_97EC_C57915589D6D_.wvu.PrintTitles" localSheetId="29" hidden="1">[7]Midwestern!$A$1:$B$65536,[7]Midwestern!$A$1:$IV$7</definedName>
    <definedName name="Z_4AC09102_7151_4BC1_97EC_C57915589D6D_.wvu.PrintTitles" localSheetId="18" hidden="1">[7]Midwestern!$A$1:$B$65536,[7]Midwestern!$A$1:$IV$7</definedName>
    <definedName name="Z_4AC09102_7151_4BC1_97EC_C57915589D6D_.wvu.PrintTitles" localSheetId="96" hidden="1">[7]Midwestern!$A$1:$B$65536,[7]Midwestern!$A$1:$IV$7</definedName>
    <definedName name="Z_4AC09102_7151_4BC1_97EC_C57915589D6D_.wvu.PrintTitles" localSheetId="22" hidden="1">[7]Midwestern!$A$1:$B$65536,[7]Midwestern!$A$1:$IV$7</definedName>
    <definedName name="Z_4AC09102_7151_4BC1_97EC_C57915589D6D_.wvu.PrintTitles" localSheetId="75" hidden="1">[7]Midwestern!$A$1:$B$65536,[7]Midwestern!$A$1:$IV$7</definedName>
    <definedName name="Z_4AC09102_7151_4BC1_97EC_C57915589D6D_.wvu.PrintTitles" localSheetId="59" hidden="1">[7]Midwestern!$A$1:$B$65536,[7]Midwestern!$A$1:$IV$7</definedName>
    <definedName name="Z_4AC09102_7151_4BC1_97EC_C57915589D6D_.wvu.PrintTitles" localSheetId="63" hidden="1">[7]Midwestern!$A$1:$B$65536,[7]Midwestern!$A$1:$IV$7</definedName>
    <definedName name="Z_4AC09102_7151_4BC1_97EC_C57915589D6D_.wvu.PrintTitles" localSheetId="102" hidden="1">[8]Midwestern!$A$1:$B$65536,[8]Midwestern!$A$1:$IV$7</definedName>
    <definedName name="Z_4AC09102_7151_4BC1_97EC_C57915589D6D_.wvu.PrintTitles" localSheetId="37" hidden="1">[7]Midwestern!$A$1:$B$65536,[7]Midwestern!$A$1:$IV$7</definedName>
    <definedName name="Z_4AC09102_7151_4BC1_97EC_C57915589D6D_.wvu.PrintTitles" localSheetId="33" hidden="1">[7]Midwestern!$A$1:$B$65536,[7]Midwestern!$A$1:$IV$7</definedName>
    <definedName name="Z_4AC09102_7151_4BC1_97EC_C57915589D6D_.wvu.PrintTitles" localSheetId="41" hidden="1">[7]Midwestern!$A$1:$B$65536,[7]Midwestern!$A$1:$IV$7</definedName>
    <definedName name="Z_4AC09102_7151_4BC1_97EC_C57915589D6D_.wvu.PrintTitles" localSheetId="45" hidden="1">[7]Midwestern!$A$1:$B$65536,[7]Midwestern!$A$1:$IV$7</definedName>
    <definedName name="Z_4AC09102_7151_4BC1_97EC_C57915589D6D_.wvu.PrintTitles" localSheetId="27" hidden="1">[7]Midwestern!$A$1:$B$65536,[7]Midwestern!$A$1:$IV$7</definedName>
    <definedName name="Z_4AC09102_7151_4BC1_97EC_C57915589D6D_.wvu.PrintTitles" localSheetId="35" hidden="1">[7]Midwestern!$A$1:$B$65536,[7]Midwestern!$A$1:$IV$7</definedName>
    <definedName name="Z_4AC09102_7151_4BC1_97EC_C57915589D6D_.wvu.PrintTitles" localSheetId="47" hidden="1">[7]Midwestern!$A$1:$B$65536,[7]Midwestern!$A$1:$IV$7</definedName>
    <definedName name="Z_4AC09102_7151_4BC1_97EC_C57915589D6D_.wvu.PrintTitles" localSheetId="43" hidden="1">[7]Midwestern!$A$1:$B$65536,[7]Midwestern!$A$1:$IV$7</definedName>
    <definedName name="Z_4AC09102_7151_4BC1_97EC_C57915589D6D_.wvu.PrintTitles" localSheetId="31" hidden="1">[7]Midwestern!$A$1:$B$65536,[7]Midwestern!$A$1:$IV$7</definedName>
    <definedName name="Z_4AC09102_7151_4BC1_97EC_C57915589D6D_.wvu.PrintTitles" localSheetId="77" hidden="1">[7]Midwestern!$A$1:$B$65536,[7]Midwestern!$A$1:$IV$7</definedName>
    <definedName name="Z_4AC09102_7151_4BC1_97EC_C57915589D6D_.wvu.PrintTitles" localSheetId="65" hidden="1">[7]Midwestern!$A$1:$B$65536,[7]Midwestern!$A$1:$IV$7</definedName>
    <definedName name="Z_4AC09102_7151_4BC1_97EC_C57915589D6D_.wvu.PrintTitles" localSheetId="79" hidden="1">[7]Midwestern!$A$1:$B$65536,[7]Midwestern!$A$1:$IV$7</definedName>
    <definedName name="Z_4AC09102_7151_4BC1_97EC_C57915589D6D_.wvu.PrintTitles" localSheetId="61" hidden="1">[7]Midwestern!$A$1:$B$65536,[7]Midwestern!$A$1:$IV$7</definedName>
    <definedName name="Z_4AC09102_7151_4BC1_97EC_C57915589D6D_.wvu.PrintTitles" localSheetId="24" hidden="1">[7]Midwestern!$A$1:$B$65536,[7]Midwestern!$A$1:$IV$7</definedName>
    <definedName name="Z_4AC09102_7151_4BC1_97EC_C57915589D6D_.wvu.PrintTitles" localSheetId="51" hidden="1">[7]Midwestern!$A$1:$B$65536,[7]Midwestern!$A$1:$IV$7</definedName>
    <definedName name="Z_4AC09102_7151_4BC1_97EC_C57915589D6D_.wvu.PrintTitles" localSheetId="53" hidden="1">[7]Midwestern!$A$1:$B$65536,[7]Midwestern!$A$1:$IV$7</definedName>
    <definedName name="Z_4AC09102_7151_4BC1_97EC_C57915589D6D_.wvu.PrintTitles" localSheetId="49" hidden="1">[7]Midwestern!$A$1:$B$65536,[7]Midwestern!$A$1:$IV$7</definedName>
    <definedName name="Z_4AC09102_7151_4BC1_97EC_C57915589D6D_.wvu.PrintTitles" localSheetId="55" hidden="1">[7]Midwestern!$A$1:$B$65536,[7]Midwestern!$A$1:$IV$7</definedName>
    <definedName name="Z_4AC09102_7151_4BC1_97EC_C57915589D6D_.wvu.PrintTitles" localSheetId="71" hidden="1">[7]Midwestern!$A$1:$B$65536,[7]Midwestern!$A$1:$IV$7</definedName>
    <definedName name="Z_4AC09102_7151_4BC1_97EC_C57915589D6D_.wvu.PrintTitles" localSheetId="69" hidden="1">[7]Midwestern!$A$1:$B$65536,[7]Midwestern!$A$1:$IV$7</definedName>
    <definedName name="Z_4AC09102_7151_4BC1_97EC_C57915589D6D_.wvu.PrintTitles" localSheetId="39" hidden="1">[7]Midwestern!$A$1:$B$65536,[7]Midwestern!$A$1:$IV$7</definedName>
    <definedName name="Z_4AC09102_7151_4BC1_97EC_C57915589D6D_.wvu.PrintTitles" hidden="1">[9]Midwestern!$A$1:$B$65536,[9]Midwestern!$A$1:$IV$7</definedName>
    <definedName name="Z_59C042EE_7BE0_46D7_83D3_48C0860AA9B7_.wvu.PrintTitles" localSheetId="11" hidden="1">[7]Midwestern!$A$1:$B$65536,[7]Midwestern!$A$1:$IV$7</definedName>
    <definedName name="Z_59C042EE_7BE0_46D7_83D3_48C0860AA9B7_.wvu.PrintTitles" localSheetId="67" hidden="1">[7]Midwestern!$A$1:$B$65536,[7]Midwestern!$A$1:$IV$7</definedName>
    <definedName name="Z_59C042EE_7BE0_46D7_83D3_48C0860AA9B7_.wvu.PrintTitles" localSheetId="14" hidden="1">[7]Midwestern!$A$1:$B$65536,[7]Midwestern!$A$1:$IV$7</definedName>
    <definedName name="Z_59C042EE_7BE0_46D7_83D3_48C0860AA9B7_.wvu.PrintTitles" localSheetId="16" hidden="1">[7]Midwestern!$A$1:$B$65536,[7]Midwestern!$A$1:$IV$7</definedName>
    <definedName name="Z_59C042EE_7BE0_46D7_83D3_48C0860AA9B7_.wvu.PrintTitles" localSheetId="57" hidden="1">[7]Midwestern!$A$1:$B$65536,[7]Midwestern!$A$1:$IV$7</definedName>
    <definedName name="Z_59C042EE_7BE0_46D7_83D3_48C0860AA9B7_.wvu.PrintTitles" localSheetId="73" hidden="1">[7]Midwestern!$A$1:$B$65536,[7]Midwestern!$A$1:$IV$7</definedName>
    <definedName name="Z_59C042EE_7BE0_46D7_83D3_48C0860AA9B7_.wvu.PrintTitles" localSheetId="20" hidden="1">[7]Midwestern!$A$1:$B$65536,[7]Midwestern!$A$1:$IV$7</definedName>
    <definedName name="Z_59C042EE_7BE0_46D7_83D3_48C0860AA9B7_.wvu.PrintTitles" localSheetId="29" hidden="1">[7]Midwestern!$A$1:$B$65536,[7]Midwestern!$A$1:$IV$7</definedName>
    <definedName name="Z_59C042EE_7BE0_46D7_83D3_48C0860AA9B7_.wvu.PrintTitles" localSheetId="18" hidden="1">[7]Midwestern!$A$1:$B$65536,[7]Midwestern!$A$1:$IV$7</definedName>
    <definedName name="Z_59C042EE_7BE0_46D7_83D3_48C0860AA9B7_.wvu.PrintTitles" localSheetId="96" hidden="1">[7]Midwestern!$A$1:$B$65536,[7]Midwestern!$A$1:$IV$7</definedName>
    <definedName name="Z_59C042EE_7BE0_46D7_83D3_48C0860AA9B7_.wvu.PrintTitles" localSheetId="22" hidden="1">[7]Midwestern!$A$1:$B$65536,[7]Midwestern!$A$1:$IV$7</definedName>
    <definedName name="Z_59C042EE_7BE0_46D7_83D3_48C0860AA9B7_.wvu.PrintTitles" localSheetId="75" hidden="1">[7]Midwestern!$A$1:$B$65536,[7]Midwestern!$A$1:$IV$7</definedName>
    <definedName name="Z_59C042EE_7BE0_46D7_83D3_48C0860AA9B7_.wvu.PrintTitles" localSheetId="59" hidden="1">[7]Midwestern!$A$1:$B$65536,[7]Midwestern!$A$1:$IV$7</definedName>
    <definedName name="Z_59C042EE_7BE0_46D7_83D3_48C0860AA9B7_.wvu.PrintTitles" localSheetId="63" hidden="1">[7]Midwestern!$A$1:$B$65536,[7]Midwestern!$A$1:$IV$7</definedName>
    <definedName name="Z_59C042EE_7BE0_46D7_83D3_48C0860AA9B7_.wvu.PrintTitles" localSheetId="102" hidden="1">[8]Midwestern!$A$1:$B$65536,[8]Midwestern!$A$1:$IV$7</definedName>
    <definedName name="Z_59C042EE_7BE0_46D7_83D3_48C0860AA9B7_.wvu.PrintTitles" localSheetId="37" hidden="1">[7]Midwestern!$A$1:$B$65536,[7]Midwestern!$A$1:$IV$7</definedName>
    <definedName name="Z_59C042EE_7BE0_46D7_83D3_48C0860AA9B7_.wvu.PrintTitles" localSheetId="33" hidden="1">[7]Midwestern!$A$1:$B$65536,[7]Midwestern!$A$1:$IV$7</definedName>
    <definedName name="Z_59C042EE_7BE0_46D7_83D3_48C0860AA9B7_.wvu.PrintTitles" localSheetId="41" hidden="1">[7]Midwestern!$A$1:$B$65536,[7]Midwestern!$A$1:$IV$7</definedName>
    <definedName name="Z_59C042EE_7BE0_46D7_83D3_48C0860AA9B7_.wvu.PrintTitles" localSheetId="45" hidden="1">[7]Midwestern!$A$1:$B$65536,[7]Midwestern!$A$1:$IV$7</definedName>
    <definedName name="Z_59C042EE_7BE0_46D7_83D3_48C0860AA9B7_.wvu.PrintTitles" localSheetId="27" hidden="1">[7]Midwestern!$A$1:$B$65536,[7]Midwestern!$A$1:$IV$7</definedName>
    <definedName name="Z_59C042EE_7BE0_46D7_83D3_48C0860AA9B7_.wvu.PrintTitles" localSheetId="35" hidden="1">[7]Midwestern!$A$1:$B$65536,[7]Midwestern!$A$1:$IV$7</definedName>
    <definedName name="Z_59C042EE_7BE0_46D7_83D3_48C0860AA9B7_.wvu.PrintTitles" localSheetId="47" hidden="1">[7]Midwestern!$A$1:$B$65536,[7]Midwestern!$A$1:$IV$7</definedName>
    <definedName name="Z_59C042EE_7BE0_46D7_83D3_48C0860AA9B7_.wvu.PrintTitles" localSheetId="43" hidden="1">[7]Midwestern!$A$1:$B$65536,[7]Midwestern!$A$1:$IV$7</definedName>
    <definedName name="Z_59C042EE_7BE0_46D7_83D3_48C0860AA9B7_.wvu.PrintTitles" localSheetId="31" hidden="1">[7]Midwestern!$A$1:$B$65536,[7]Midwestern!$A$1:$IV$7</definedName>
    <definedName name="Z_59C042EE_7BE0_46D7_83D3_48C0860AA9B7_.wvu.PrintTitles" localSheetId="77" hidden="1">[7]Midwestern!$A$1:$B$65536,[7]Midwestern!$A$1:$IV$7</definedName>
    <definedName name="Z_59C042EE_7BE0_46D7_83D3_48C0860AA9B7_.wvu.PrintTitles" localSheetId="65" hidden="1">[7]Midwestern!$A$1:$B$65536,[7]Midwestern!$A$1:$IV$7</definedName>
    <definedName name="Z_59C042EE_7BE0_46D7_83D3_48C0860AA9B7_.wvu.PrintTitles" localSheetId="79" hidden="1">[7]Midwestern!$A$1:$B$65536,[7]Midwestern!$A$1:$IV$7</definedName>
    <definedName name="Z_59C042EE_7BE0_46D7_83D3_48C0860AA9B7_.wvu.PrintTitles" localSheetId="61" hidden="1">[7]Midwestern!$A$1:$B$65536,[7]Midwestern!$A$1:$IV$7</definedName>
    <definedName name="Z_59C042EE_7BE0_46D7_83D3_48C0860AA9B7_.wvu.PrintTitles" localSheetId="24" hidden="1">[7]Midwestern!$A$1:$B$65536,[7]Midwestern!$A$1:$IV$7</definedName>
    <definedName name="Z_59C042EE_7BE0_46D7_83D3_48C0860AA9B7_.wvu.PrintTitles" localSheetId="51" hidden="1">[7]Midwestern!$A$1:$B$65536,[7]Midwestern!$A$1:$IV$7</definedName>
    <definedName name="Z_59C042EE_7BE0_46D7_83D3_48C0860AA9B7_.wvu.PrintTitles" localSheetId="53" hidden="1">[7]Midwestern!$A$1:$B$65536,[7]Midwestern!$A$1:$IV$7</definedName>
    <definedName name="Z_59C042EE_7BE0_46D7_83D3_48C0860AA9B7_.wvu.PrintTitles" localSheetId="49" hidden="1">[7]Midwestern!$A$1:$B$65536,[7]Midwestern!$A$1:$IV$7</definedName>
    <definedName name="Z_59C042EE_7BE0_46D7_83D3_48C0860AA9B7_.wvu.PrintTitles" localSheetId="55" hidden="1">[7]Midwestern!$A$1:$B$65536,[7]Midwestern!$A$1:$IV$7</definedName>
    <definedName name="Z_59C042EE_7BE0_46D7_83D3_48C0860AA9B7_.wvu.PrintTitles" localSheetId="71" hidden="1">[7]Midwestern!$A$1:$B$65536,[7]Midwestern!$A$1:$IV$7</definedName>
    <definedName name="Z_59C042EE_7BE0_46D7_83D3_48C0860AA9B7_.wvu.PrintTitles" localSheetId="69" hidden="1">[7]Midwestern!$A$1:$B$65536,[7]Midwestern!$A$1:$IV$7</definedName>
    <definedName name="Z_59C042EE_7BE0_46D7_83D3_48C0860AA9B7_.wvu.PrintTitles" localSheetId="39" hidden="1">[7]Midwestern!$A$1:$B$65536,[7]Midwestern!$A$1:$IV$7</definedName>
    <definedName name="Z_59C042EE_7BE0_46D7_83D3_48C0860AA9B7_.wvu.PrintTitles" hidden="1">[9]Midwestern!$A$1:$B$65536,[9]Midwestern!$A$1:$IV$7</definedName>
    <definedName name="Z_5DB122DC_76B1_4E56_B2C5_DC5B34D3FE31_.wvu.PrintTitles" localSheetId="11" hidden="1">[7]Midwestern!$A$1:$B$65536,[7]Midwestern!$A$1:$IV$7</definedName>
    <definedName name="Z_5DB122DC_76B1_4E56_B2C5_DC5B34D3FE31_.wvu.PrintTitles" localSheetId="67" hidden="1">[7]Midwestern!$A$1:$B$65536,[7]Midwestern!$A$1:$IV$7</definedName>
    <definedName name="Z_5DB122DC_76B1_4E56_B2C5_DC5B34D3FE31_.wvu.PrintTitles" localSheetId="14" hidden="1">[7]Midwestern!$A$1:$B$65536,[7]Midwestern!$A$1:$IV$7</definedName>
    <definedName name="Z_5DB122DC_76B1_4E56_B2C5_DC5B34D3FE31_.wvu.PrintTitles" localSheetId="16" hidden="1">[7]Midwestern!$A$1:$B$65536,[7]Midwestern!$A$1:$IV$7</definedName>
    <definedName name="Z_5DB122DC_76B1_4E56_B2C5_DC5B34D3FE31_.wvu.PrintTitles" localSheetId="57" hidden="1">[7]Midwestern!$A$1:$B$65536,[7]Midwestern!$A$1:$IV$7</definedName>
    <definedName name="Z_5DB122DC_76B1_4E56_B2C5_DC5B34D3FE31_.wvu.PrintTitles" localSheetId="73" hidden="1">[7]Midwestern!$A$1:$B$65536,[7]Midwestern!$A$1:$IV$7</definedName>
    <definedName name="Z_5DB122DC_76B1_4E56_B2C5_DC5B34D3FE31_.wvu.PrintTitles" localSheetId="20" hidden="1">[7]Midwestern!$A$1:$B$65536,[7]Midwestern!$A$1:$IV$7</definedName>
    <definedName name="Z_5DB122DC_76B1_4E56_B2C5_DC5B34D3FE31_.wvu.PrintTitles" localSheetId="29" hidden="1">[7]Midwestern!$A$1:$B$65536,[7]Midwestern!$A$1:$IV$7</definedName>
    <definedName name="Z_5DB122DC_76B1_4E56_B2C5_DC5B34D3FE31_.wvu.PrintTitles" localSheetId="18" hidden="1">[7]Midwestern!$A$1:$B$65536,[7]Midwestern!$A$1:$IV$7</definedName>
    <definedName name="Z_5DB122DC_76B1_4E56_B2C5_DC5B34D3FE31_.wvu.PrintTitles" localSheetId="96" hidden="1">[7]Midwestern!$A$1:$B$65536,[7]Midwestern!$A$1:$IV$7</definedName>
    <definedName name="Z_5DB122DC_76B1_4E56_B2C5_DC5B34D3FE31_.wvu.PrintTitles" localSheetId="22" hidden="1">[7]Midwestern!$A$1:$B$65536,[7]Midwestern!$A$1:$IV$7</definedName>
    <definedName name="Z_5DB122DC_76B1_4E56_B2C5_DC5B34D3FE31_.wvu.PrintTitles" localSheetId="75" hidden="1">[7]Midwestern!$A$1:$B$65536,[7]Midwestern!$A$1:$IV$7</definedName>
    <definedName name="Z_5DB122DC_76B1_4E56_B2C5_DC5B34D3FE31_.wvu.PrintTitles" localSheetId="59" hidden="1">[7]Midwestern!$A$1:$B$65536,[7]Midwestern!$A$1:$IV$7</definedName>
    <definedName name="Z_5DB122DC_76B1_4E56_B2C5_DC5B34D3FE31_.wvu.PrintTitles" localSheetId="63" hidden="1">[7]Midwestern!$A$1:$B$65536,[7]Midwestern!$A$1:$IV$7</definedName>
    <definedName name="Z_5DB122DC_76B1_4E56_B2C5_DC5B34D3FE31_.wvu.PrintTitles" localSheetId="102" hidden="1">[8]Midwestern!$A$1:$B$65536,[8]Midwestern!$A$1:$IV$7</definedName>
    <definedName name="Z_5DB122DC_76B1_4E56_B2C5_DC5B34D3FE31_.wvu.PrintTitles" localSheetId="37" hidden="1">[7]Midwestern!$A$1:$B$65536,[7]Midwestern!$A$1:$IV$7</definedName>
    <definedName name="Z_5DB122DC_76B1_4E56_B2C5_DC5B34D3FE31_.wvu.PrintTitles" localSheetId="33" hidden="1">[7]Midwestern!$A$1:$B$65536,[7]Midwestern!$A$1:$IV$7</definedName>
    <definedName name="Z_5DB122DC_76B1_4E56_B2C5_DC5B34D3FE31_.wvu.PrintTitles" localSheetId="41" hidden="1">[7]Midwestern!$A$1:$B$65536,[7]Midwestern!$A$1:$IV$7</definedName>
    <definedName name="Z_5DB122DC_76B1_4E56_B2C5_DC5B34D3FE31_.wvu.PrintTitles" localSheetId="45" hidden="1">[7]Midwestern!$A$1:$B$65536,[7]Midwestern!$A$1:$IV$7</definedName>
    <definedName name="Z_5DB122DC_76B1_4E56_B2C5_DC5B34D3FE31_.wvu.PrintTitles" localSheetId="27" hidden="1">[7]Midwestern!$A$1:$B$65536,[7]Midwestern!$A$1:$IV$7</definedName>
    <definedName name="Z_5DB122DC_76B1_4E56_B2C5_DC5B34D3FE31_.wvu.PrintTitles" localSheetId="35" hidden="1">[7]Midwestern!$A$1:$B$65536,[7]Midwestern!$A$1:$IV$7</definedName>
    <definedName name="Z_5DB122DC_76B1_4E56_B2C5_DC5B34D3FE31_.wvu.PrintTitles" localSheetId="47" hidden="1">[7]Midwestern!$A$1:$B$65536,[7]Midwestern!$A$1:$IV$7</definedName>
    <definedName name="Z_5DB122DC_76B1_4E56_B2C5_DC5B34D3FE31_.wvu.PrintTitles" localSheetId="43" hidden="1">[7]Midwestern!$A$1:$B$65536,[7]Midwestern!$A$1:$IV$7</definedName>
    <definedName name="Z_5DB122DC_76B1_4E56_B2C5_DC5B34D3FE31_.wvu.PrintTitles" localSheetId="31" hidden="1">[7]Midwestern!$A$1:$B$65536,[7]Midwestern!$A$1:$IV$7</definedName>
    <definedName name="Z_5DB122DC_76B1_4E56_B2C5_DC5B34D3FE31_.wvu.PrintTitles" localSheetId="77" hidden="1">[7]Midwestern!$A$1:$B$65536,[7]Midwestern!$A$1:$IV$7</definedName>
    <definedName name="Z_5DB122DC_76B1_4E56_B2C5_DC5B34D3FE31_.wvu.PrintTitles" localSheetId="65" hidden="1">[7]Midwestern!$A$1:$B$65536,[7]Midwestern!$A$1:$IV$7</definedName>
    <definedName name="Z_5DB122DC_76B1_4E56_B2C5_DC5B34D3FE31_.wvu.PrintTitles" localSheetId="79" hidden="1">[7]Midwestern!$A$1:$B$65536,[7]Midwestern!$A$1:$IV$7</definedName>
    <definedName name="Z_5DB122DC_76B1_4E56_B2C5_DC5B34D3FE31_.wvu.PrintTitles" localSheetId="61" hidden="1">[7]Midwestern!$A$1:$B$65536,[7]Midwestern!$A$1:$IV$7</definedName>
    <definedName name="Z_5DB122DC_76B1_4E56_B2C5_DC5B34D3FE31_.wvu.PrintTitles" localSheetId="24" hidden="1">[7]Midwestern!$A$1:$B$65536,[7]Midwestern!$A$1:$IV$7</definedName>
    <definedName name="Z_5DB122DC_76B1_4E56_B2C5_DC5B34D3FE31_.wvu.PrintTitles" localSheetId="51" hidden="1">[7]Midwestern!$A$1:$B$65536,[7]Midwestern!$A$1:$IV$7</definedName>
    <definedName name="Z_5DB122DC_76B1_4E56_B2C5_DC5B34D3FE31_.wvu.PrintTitles" localSheetId="53" hidden="1">[7]Midwestern!$A$1:$B$65536,[7]Midwestern!$A$1:$IV$7</definedName>
    <definedName name="Z_5DB122DC_76B1_4E56_B2C5_DC5B34D3FE31_.wvu.PrintTitles" localSheetId="49" hidden="1">[7]Midwestern!$A$1:$B$65536,[7]Midwestern!$A$1:$IV$7</definedName>
    <definedName name="Z_5DB122DC_76B1_4E56_B2C5_DC5B34D3FE31_.wvu.PrintTitles" localSheetId="55" hidden="1">[7]Midwestern!$A$1:$B$65536,[7]Midwestern!$A$1:$IV$7</definedName>
    <definedName name="Z_5DB122DC_76B1_4E56_B2C5_DC5B34D3FE31_.wvu.PrintTitles" localSheetId="71" hidden="1">[7]Midwestern!$A$1:$B$65536,[7]Midwestern!$A$1:$IV$7</definedName>
    <definedName name="Z_5DB122DC_76B1_4E56_B2C5_DC5B34D3FE31_.wvu.PrintTitles" localSheetId="69" hidden="1">[7]Midwestern!$A$1:$B$65536,[7]Midwestern!$A$1:$IV$7</definedName>
    <definedName name="Z_5DB122DC_76B1_4E56_B2C5_DC5B34D3FE31_.wvu.PrintTitles" localSheetId="39" hidden="1">[7]Midwestern!$A$1:$B$65536,[7]Midwestern!$A$1:$IV$7</definedName>
    <definedName name="Z_5DB122DC_76B1_4E56_B2C5_DC5B34D3FE31_.wvu.PrintTitles" hidden="1">[9]Midwestern!$A$1:$B$65536,[9]Midwestern!$A$1:$IV$7</definedName>
    <definedName name="Z_7E968537_F35A_46C0_AAAE_B8F2523DE409_.wvu.PrintTitles" localSheetId="11" hidden="1">[7]Midwestern!$A$1:$B$65536,[7]Midwestern!$A$1:$IV$7</definedName>
    <definedName name="Z_7E968537_F35A_46C0_AAAE_B8F2523DE409_.wvu.PrintTitles" localSheetId="67" hidden="1">[7]Midwestern!$A$1:$B$65536,[7]Midwestern!$A$1:$IV$7</definedName>
    <definedName name="Z_7E968537_F35A_46C0_AAAE_B8F2523DE409_.wvu.PrintTitles" localSheetId="14" hidden="1">[7]Midwestern!$A$1:$B$65536,[7]Midwestern!$A$1:$IV$7</definedName>
    <definedName name="Z_7E968537_F35A_46C0_AAAE_B8F2523DE409_.wvu.PrintTitles" localSheetId="16" hidden="1">[7]Midwestern!$A$1:$B$65536,[7]Midwestern!$A$1:$IV$7</definedName>
    <definedName name="Z_7E968537_F35A_46C0_AAAE_B8F2523DE409_.wvu.PrintTitles" localSheetId="57" hidden="1">[7]Midwestern!$A$1:$B$65536,[7]Midwestern!$A$1:$IV$7</definedName>
    <definedName name="Z_7E968537_F35A_46C0_AAAE_B8F2523DE409_.wvu.PrintTitles" localSheetId="73" hidden="1">[7]Midwestern!$A$1:$B$65536,[7]Midwestern!$A$1:$IV$7</definedName>
    <definedName name="Z_7E968537_F35A_46C0_AAAE_B8F2523DE409_.wvu.PrintTitles" localSheetId="20" hidden="1">[7]Midwestern!$A$1:$B$65536,[7]Midwestern!$A$1:$IV$7</definedName>
    <definedName name="Z_7E968537_F35A_46C0_AAAE_B8F2523DE409_.wvu.PrintTitles" localSheetId="29" hidden="1">[7]Midwestern!$A$1:$B$65536,[7]Midwestern!$A$1:$IV$7</definedName>
    <definedName name="Z_7E968537_F35A_46C0_AAAE_B8F2523DE409_.wvu.PrintTitles" localSheetId="18" hidden="1">[7]Midwestern!$A$1:$B$65536,[7]Midwestern!$A$1:$IV$7</definedName>
    <definedName name="Z_7E968537_F35A_46C0_AAAE_B8F2523DE409_.wvu.PrintTitles" localSheetId="96" hidden="1">[7]Midwestern!$A$1:$B$65536,[7]Midwestern!$A$1:$IV$7</definedName>
    <definedName name="Z_7E968537_F35A_46C0_AAAE_B8F2523DE409_.wvu.PrintTitles" localSheetId="22" hidden="1">[7]Midwestern!$A$1:$B$65536,[7]Midwestern!$A$1:$IV$7</definedName>
    <definedName name="Z_7E968537_F35A_46C0_AAAE_B8F2523DE409_.wvu.PrintTitles" localSheetId="75" hidden="1">[7]Midwestern!$A$1:$B$65536,[7]Midwestern!$A$1:$IV$7</definedName>
    <definedName name="Z_7E968537_F35A_46C0_AAAE_B8F2523DE409_.wvu.PrintTitles" localSheetId="59" hidden="1">[7]Midwestern!$A$1:$B$65536,[7]Midwestern!$A$1:$IV$7</definedName>
    <definedName name="Z_7E968537_F35A_46C0_AAAE_B8F2523DE409_.wvu.PrintTitles" localSheetId="63" hidden="1">[7]Midwestern!$A$1:$B$65536,[7]Midwestern!$A$1:$IV$7</definedName>
    <definedName name="Z_7E968537_F35A_46C0_AAAE_B8F2523DE409_.wvu.PrintTitles" localSheetId="102" hidden="1">[8]Midwestern!$A$1:$B$65536,[8]Midwestern!$A$1:$IV$7</definedName>
    <definedName name="Z_7E968537_F35A_46C0_AAAE_B8F2523DE409_.wvu.PrintTitles" localSheetId="37" hidden="1">[7]Midwestern!$A$1:$B$65536,[7]Midwestern!$A$1:$IV$7</definedName>
    <definedName name="Z_7E968537_F35A_46C0_AAAE_B8F2523DE409_.wvu.PrintTitles" localSheetId="33" hidden="1">[7]Midwestern!$A$1:$B$65536,[7]Midwestern!$A$1:$IV$7</definedName>
    <definedName name="Z_7E968537_F35A_46C0_AAAE_B8F2523DE409_.wvu.PrintTitles" localSheetId="41" hidden="1">[7]Midwestern!$A$1:$B$65536,[7]Midwestern!$A$1:$IV$7</definedName>
    <definedName name="Z_7E968537_F35A_46C0_AAAE_B8F2523DE409_.wvu.PrintTitles" localSheetId="45" hidden="1">[7]Midwestern!$A$1:$B$65536,[7]Midwestern!$A$1:$IV$7</definedName>
    <definedName name="Z_7E968537_F35A_46C0_AAAE_B8F2523DE409_.wvu.PrintTitles" localSheetId="27" hidden="1">[7]Midwestern!$A$1:$B$65536,[7]Midwestern!$A$1:$IV$7</definedName>
    <definedName name="Z_7E968537_F35A_46C0_AAAE_B8F2523DE409_.wvu.PrintTitles" localSheetId="35" hidden="1">[7]Midwestern!$A$1:$B$65536,[7]Midwestern!$A$1:$IV$7</definedName>
    <definedName name="Z_7E968537_F35A_46C0_AAAE_B8F2523DE409_.wvu.PrintTitles" localSheetId="47" hidden="1">[7]Midwestern!$A$1:$B$65536,[7]Midwestern!$A$1:$IV$7</definedName>
    <definedName name="Z_7E968537_F35A_46C0_AAAE_B8F2523DE409_.wvu.PrintTitles" localSheetId="43" hidden="1">[7]Midwestern!$A$1:$B$65536,[7]Midwestern!$A$1:$IV$7</definedName>
    <definedName name="Z_7E968537_F35A_46C0_AAAE_B8F2523DE409_.wvu.PrintTitles" localSheetId="31" hidden="1">[7]Midwestern!$A$1:$B$65536,[7]Midwestern!$A$1:$IV$7</definedName>
    <definedName name="Z_7E968537_F35A_46C0_AAAE_B8F2523DE409_.wvu.PrintTitles" localSheetId="77" hidden="1">[7]Midwestern!$A$1:$B$65536,[7]Midwestern!$A$1:$IV$7</definedName>
    <definedName name="Z_7E968537_F35A_46C0_AAAE_B8F2523DE409_.wvu.PrintTitles" localSheetId="65" hidden="1">[7]Midwestern!$A$1:$B$65536,[7]Midwestern!$A$1:$IV$7</definedName>
    <definedName name="Z_7E968537_F35A_46C0_AAAE_B8F2523DE409_.wvu.PrintTitles" localSheetId="79" hidden="1">[7]Midwestern!$A$1:$B$65536,[7]Midwestern!$A$1:$IV$7</definedName>
    <definedName name="Z_7E968537_F35A_46C0_AAAE_B8F2523DE409_.wvu.PrintTitles" localSheetId="61" hidden="1">[7]Midwestern!$A$1:$B$65536,[7]Midwestern!$A$1:$IV$7</definedName>
    <definedName name="Z_7E968537_F35A_46C0_AAAE_B8F2523DE409_.wvu.PrintTitles" localSheetId="24" hidden="1">[7]Midwestern!$A$1:$B$65536,[7]Midwestern!$A$1:$IV$7</definedName>
    <definedName name="Z_7E968537_F35A_46C0_AAAE_B8F2523DE409_.wvu.PrintTitles" localSheetId="51" hidden="1">[7]Midwestern!$A$1:$B$65536,[7]Midwestern!$A$1:$IV$7</definedName>
    <definedName name="Z_7E968537_F35A_46C0_AAAE_B8F2523DE409_.wvu.PrintTitles" localSheetId="53" hidden="1">[7]Midwestern!$A$1:$B$65536,[7]Midwestern!$A$1:$IV$7</definedName>
    <definedName name="Z_7E968537_F35A_46C0_AAAE_B8F2523DE409_.wvu.PrintTitles" localSheetId="49" hidden="1">[7]Midwestern!$A$1:$B$65536,[7]Midwestern!$A$1:$IV$7</definedName>
    <definedName name="Z_7E968537_F35A_46C0_AAAE_B8F2523DE409_.wvu.PrintTitles" localSheetId="55" hidden="1">[7]Midwestern!$A$1:$B$65536,[7]Midwestern!$A$1:$IV$7</definedName>
    <definedName name="Z_7E968537_F35A_46C0_AAAE_B8F2523DE409_.wvu.PrintTitles" localSheetId="71" hidden="1">[7]Midwestern!$A$1:$B$65536,[7]Midwestern!$A$1:$IV$7</definedName>
    <definedName name="Z_7E968537_F35A_46C0_AAAE_B8F2523DE409_.wvu.PrintTitles" localSheetId="69" hidden="1">[7]Midwestern!$A$1:$B$65536,[7]Midwestern!$A$1:$IV$7</definedName>
    <definedName name="Z_7E968537_F35A_46C0_AAAE_B8F2523DE409_.wvu.PrintTitles" localSheetId="39" hidden="1">[7]Midwestern!$A$1:$B$65536,[7]Midwestern!$A$1:$IV$7</definedName>
    <definedName name="Z_7E968537_F35A_46C0_AAAE_B8F2523DE409_.wvu.PrintTitles" hidden="1">[9]Midwestern!$A$1:$B$65536,[9]Midwestern!$A$1:$IV$7</definedName>
    <definedName name="Z_999D944D_85B2_4CAE_97DA_DC2EB4BF0AB0_.wvu.PrintTitles" localSheetId="11" hidden="1">[7]Midwestern!$A$1:$B$65536,[7]Midwestern!$A$1:$IV$7</definedName>
    <definedName name="Z_999D944D_85B2_4CAE_97DA_DC2EB4BF0AB0_.wvu.PrintTitles" localSheetId="67" hidden="1">[7]Midwestern!$A$1:$B$65536,[7]Midwestern!$A$1:$IV$7</definedName>
    <definedName name="Z_999D944D_85B2_4CAE_97DA_DC2EB4BF0AB0_.wvu.PrintTitles" localSheetId="14" hidden="1">[7]Midwestern!$A$1:$B$65536,[7]Midwestern!$A$1:$IV$7</definedName>
    <definedName name="Z_999D944D_85B2_4CAE_97DA_DC2EB4BF0AB0_.wvu.PrintTitles" localSheetId="16" hidden="1">[7]Midwestern!$A$1:$B$65536,[7]Midwestern!$A$1:$IV$7</definedName>
    <definedName name="Z_999D944D_85B2_4CAE_97DA_DC2EB4BF0AB0_.wvu.PrintTitles" localSheetId="57" hidden="1">[7]Midwestern!$A$1:$B$65536,[7]Midwestern!$A$1:$IV$7</definedName>
    <definedName name="Z_999D944D_85B2_4CAE_97DA_DC2EB4BF0AB0_.wvu.PrintTitles" localSheetId="73" hidden="1">[7]Midwestern!$A$1:$B$65536,[7]Midwestern!$A$1:$IV$7</definedName>
    <definedName name="Z_999D944D_85B2_4CAE_97DA_DC2EB4BF0AB0_.wvu.PrintTitles" localSheetId="20" hidden="1">[7]Midwestern!$A$1:$B$65536,[7]Midwestern!$A$1:$IV$7</definedName>
    <definedName name="Z_999D944D_85B2_4CAE_97DA_DC2EB4BF0AB0_.wvu.PrintTitles" localSheetId="29" hidden="1">[7]Midwestern!$A$1:$B$65536,[7]Midwestern!$A$1:$IV$7</definedName>
    <definedName name="Z_999D944D_85B2_4CAE_97DA_DC2EB4BF0AB0_.wvu.PrintTitles" localSheetId="18" hidden="1">[7]Midwestern!$A$1:$B$65536,[7]Midwestern!$A$1:$IV$7</definedName>
    <definedName name="Z_999D944D_85B2_4CAE_97DA_DC2EB4BF0AB0_.wvu.PrintTitles" localSheetId="96" hidden="1">[7]Midwestern!$A$1:$B$65536,[7]Midwestern!$A$1:$IV$7</definedName>
    <definedName name="Z_999D944D_85B2_4CAE_97DA_DC2EB4BF0AB0_.wvu.PrintTitles" localSheetId="22" hidden="1">[7]Midwestern!$A$1:$B$65536,[7]Midwestern!$A$1:$IV$7</definedName>
    <definedName name="Z_999D944D_85B2_4CAE_97DA_DC2EB4BF0AB0_.wvu.PrintTitles" localSheetId="75" hidden="1">[7]Midwestern!$A$1:$B$65536,[7]Midwestern!$A$1:$IV$7</definedName>
    <definedName name="Z_999D944D_85B2_4CAE_97DA_DC2EB4BF0AB0_.wvu.PrintTitles" localSheetId="59" hidden="1">[7]Midwestern!$A$1:$B$65536,[7]Midwestern!$A$1:$IV$7</definedName>
    <definedName name="Z_999D944D_85B2_4CAE_97DA_DC2EB4BF0AB0_.wvu.PrintTitles" localSheetId="63" hidden="1">[7]Midwestern!$A$1:$B$65536,[7]Midwestern!$A$1:$IV$7</definedName>
    <definedName name="Z_999D944D_85B2_4CAE_97DA_DC2EB4BF0AB0_.wvu.PrintTitles" localSheetId="102" hidden="1">[8]Midwestern!$A$1:$B$65536,[8]Midwestern!$A$1:$IV$7</definedName>
    <definedName name="Z_999D944D_85B2_4CAE_97DA_DC2EB4BF0AB0_.wvu.PrintTitles" localSheetId="37" hidden="1">[7]Midwestern!$A$1:$B$65536,[7]Midwestern!$A$1:$IV$7</definedName>
    <definedName name="Z_999D944D_85B2_4CAE_97DA_DC2EB4BF0AB0_.wvu.PrintTitles" localSheetId="33" hidden="1">[7]Midwestern!$A$1:$B$65536,[7]Midwestern!$A$1:$IV$7</definedName>
    <definedName name="Z_999D944D_85B2_4CAE_97DA_DC2EB4BF0AB0_.wvu.PrintTitles" localSheetId="41" hidden="1">[7]Midwestern!$A$1:$B$65536,[7]Midwestern!$A$1:$IV$7</definedName>
    <definedName name="Z_999D944D_85B2_4CAE_97DA_DC2EB4BF0AB0_.wvu.PrintTitles" localSheetId="45" hidden="1">[7]Midwestern!$A$1:$B$65536,[7]Midwestern!$A$1:$IV$7</definedName>
    <definedName name="Z_999D944D_85B2_4CAE_97DA_DC2EB4BF0AB0_.wvu.PrintTitles" localSheetId="27" hidden="1">[7]Midwestern!$A$1:$B$65536,[7]Midwestern!$A$1:$IV$7</definedName>
    <definedName name="Z_999D944D_85B2_4CAE_97DA_DC2EB4BF0AB0_.wvu.PrintTitles" localSheetId="35" hidden="1">[7]Midwestern!$A$1:$B$65536,[7]Midwestern!$A$1:$IV$7</definedName>
    <definedName name="Z_999D944D_85B2_4CAE_97DA_DC2EB4BF0AB0_.wvu.PrintTitles" localSheetId="47" hidden="1">[7]Midwestern!$A$1:$B$65536,[7]Midwestern!$A$1:$IV$7</definedName>
    <definedName name="Z_999D944D_85B2_4CAE_97DA_DC2EB4BF0AB0_.wvu.PrintTitles" localSheetId="43" hidden="1">[7]Midwestern!$A$1:$B$65536,[7]Midwestern!$A$1:$IV$7</definedName>
    <definedName name="Z_999D944D_85B2_4CAE_97DA_DC2EB4BF0AB0_.wvu.PrintTitles" localSheetId="31" hidden="1">[7]Midwestern!$A$1:$B$65536,[7]Midwestern!$A$1:$IV$7</definedName>
    <definedName name="Z_999D944D_85B2_4CAE_97DA_DC2EB4BF0AB0_.wvu.PrintTitles" localSheetId="77" hidden="1">[7]Midwestern!$A$1:$B$65536,[7]Midwestern!$A$1:$IV$7</definedName>
    <definedName name="Z_999D944D_85B2_4CAE_97DA_DC2EB4BF0AB0_.wvu.PrintTitles" localSheetId="65" hidden="1">[7]Midwestern!$A$1:$B$65536,[7]Midwestern!$A$1:$IV$7</definedName>
    <definedName name="Z_999D944D_85B2_4CAE_97DA_DC2EB4BF0AB0_.wvu.PrintTitles" localSheetId="79" hidden="1">[7]Midwestern!$A$1:$B$65536,[7]Midwestern!$A$1:$IV$7</definedName>
    <definedName name="Z_999D944D_85B2_4CAE_97DA_DC2EB4BF0AB0_.wvu.PrintTitles" localSheetId="61" hidden="1">[7]Midwestern!$A$1:$B$65536,[7]Midwestern!$A$1:$IV$7</definedName>
    <definedName name="Z_999D944D_85B2_4CAE_97DA_DC2EB4BF0AB0_.wvu.PrintTitles" localSheetId="24" hidden="1">[7]Midwestern!$A$1:$B$65536,[7]Midwestern!$A$1:$IV$7</definedName>
    <definedName name="Z_999D944D_85B2_4CAE_97DA_DC2EB4BF0AB0_.wvu.PrintTitles" localSheetId="51" hidden="1">[7]Midwestern!$A$1:$B$65536,[7]Midwestern!$A$1:$IV$7</definedName>
    <definedName name="Z_999D944D_85B2_4CAE_97DA_DC2EB4BF0AB0_.wvu.PrintTitles" localSheetId="53" hidden="1">[7]Midwestern!$A$1:$B$65536,[7]Midwestern!$A$1:$IV$7</definedName>
    <definedName name="Z_999D944D_85B2_4CAE_97DA_DC2EB4BF0AB0_.wvu.PrintTitles" localSheetId="49" hidden="1">[7]Midwestern!$A$1:$B$65536,[7]Midwestern!$A$1:$IV$7</definedName>
    <definedName name="Z_999D944D_85B2_4CAE_97DA_DC2EB4BF0AB0_.wvu.PrintTitles" localSheetId="55" hidden="1">[7]Midwestern!$A$1:$B$65536,[7]Midwestern!$A$1:$IV$7</definedName>
    <definedName name="Z_999D944D_85B2_4CAE_97DA_DC2EB4BF0AB0_.wvu.PrintTitles" localSheetId="71" hidden="1">[7]Midwestern!$A$1:$B$65536,[7]Midwestern!$A$1:$IV$7</definedName>
    <definedName name="Z_999D944D_85B2_4CAE_97DA_DC2EB4BF0AB0_.wvu.PrintTitles" localSheetId="69" hidden="1">[7]Midwestern!$A$1:$B$65536,[7]Midwestern!$A$1:$IV$7</definedName>
    <definedName name="Z_999D944D_85B2_4CAE_97DA_DC2EB4BF0AB0_.wvu.PrintTitles" localSheetId="39" hidden="1">[7]Midwestern!$A$1:$B$65536,[7]Midwestern!$A$1:$IV$7</definedName>
    <definedName name="Z_999D944D_85B2_4CAE_97DA_DC2EB4BF0AB0_.wvu.PrintTitles" hidden="1">[9]Midwestern!$A$1:$B$65536,[9]Midwestern!$A$1:$IV$7</definedName>
    <definedName name="Z_9A9AF875_8B7A_4EA5_9837_BF2AFF98C487_.wvu.PrintTitles" localSheetId="11" hidden="1">[7]Midwestern!$A$1:$B$65536,[7]Midwestern!$A$1:$IV$7</definedName>
    <definedName name="Z_9A9AF875_8B7A_4EA5_9837_BF2AFF98C487_.wvu.PrintTitles" localSheetId="67" hidden="1">[7]Midwestern!$A$1:$B$65536,[7]Midwestern!$A$1:$IV$7</definedName>
    <definedName name="Z_9A9AF875_8B7A_4EA5_9837_BF2AFF98C487_.wvu.PrintTitles" localSheetId="14" hidden="1">[7]Midwestern!$A$1:$B$65536,[7]Midwestern!$A$1:$IV$7</definedName>
    <definedName name="Z_9A9AF875_8B7A_4EA5_9837_BF2AFF98C487_.wvu.PrintTitles" localSheetId="16" hidden="1">[7]Midwestern!$A$1:$B$65536,[7]Midwestern!$A$1:$IV$7</definedName>
    <definedName name="Z_9A9AF875_8B7A_4EA5_9837_BF2AFF98C487_.wvu.PrintTitles" localSheetId="57" hidden="1">[7]Midwestern!$A$1:$B$65536,[7]Midwestern!$A$1:$IV$7</definedName>
    <definedName name="Z_9A9AF875_8B7A_4EA5_9837_BF2AFF98C487_.wvu.PrintTitles" localSheetId="73" hidden="1">[7]Midwestern!$A$1:$B$65536,[7]Midwestern!$A$1:$IV$7</definedName>
    <definedName name="Z_9A9AF875_8B7A_4EA5_9837_BF2AFF98C487_.wvu.PrintTitles" localSheetId="20" hidden="1">[7]Midwestern!$A$1:$B$65536,[7]Midwestern!$A$1:$IV$7</definedName>
    <definedName name="Z_9A9AF875_8B7A_4EA5_9837_BF2AFF98C487_.wvu.PrintTitles" localSheetId="29" hidden="1">[7]Midwestern!$A$1:$B$65536,[7]Midwestern!$A$1:$IV$7</definedName>
    <definedName name="Z_9A9AF875_8B7A_4EA5_9837_BF2AFF98C487_.wvu.PrintTitles" localSheetId="18" hidden="1">[7]Midwestern!$A$1:$B$65536,[7]Midwestern!$A$1:$IV$7</definedName>
    <definedName name="Z_9A9AF875_8B7A_4EA5_9837_BF2AFF98C487_.wvu.PrintTitles" localSheetId="96" hidden="1">[7]Midwestern!$A$1:$B$65536,[7]Midwestern!$A$1:$IV$7</definedName>
    <definedName name="Z_9A9AF875_8B7A_4EA5_9837_BF2AFF98C487_.wvu.PrintTitles" localSheetId="22" hidden="1">[7]Midwestern!$A$1:$B$65536,[7]Midwestern!$A$1:$IV$7</definedName>
    <definedName name="Z_9A9AF875_8B7A_4EA5_9837_BF2AFF98C487_.wvu.PrintTitles" localSheetId="75" hidden="1">[7]Midwestern!$A$1:$B$65536,[7]Midwestern!$A$1:$IV$7</definedName>
    <definedName name="Z_9A9AF875_8B7A_4EA5_9837_BF2AFF98C487_.wvu.PrintTitles" localSheetId="59" hidden="1">[7]Midwestern!$A$1:$B$65536,[7]Midwestern!$A$1:$IV$7</definedName>
    <definedName name="Z_9A9AF875_8B7A_4EA5_9837_BF2AFF98C487_.wvu.PrintTitles" localSheetId="63" hidden="1">[7]Midwestern!$A$1:$B$65536,[7]Midwestern!$A$1:$IV$7</definedName>
    <definedName name="Z_9A9AF875_8B7A_4EA5_9837_BF2AFF98C487_.wvu.PrintTitles" localSheetId="102" hidden="1">[8]Midwestern!$A$1:$B$65536,[8]Midwestern!$A$1:$IV$7</definedName>
    <definedName name="Z_9A9AF875_8B7A_4EA5_9837_BF2AFF98C487_.wvu.PrintTitles" localSheetId="37" hidden="1">[7]Midwestern!$A$1:$B$65536,[7]Midwestern!$A$1:$IV$7</definedName>
    <definedName name="Z_9A9AF875_8B7A_4EA5_9837_BF2AFF98C487_.wvu.PrintTitles" localSheetId="33" hidden="1">[7]Midwestern!$A$1:$B$65536,[7]Midwestern!$A$1:$IV$7</definedName>
    <definedName name="Z_9A9AF875_8B7A_4EA5_9837_BF2AFF98C487_.wvu.PrintTitles" localSheetId="41" hidden="1">[7]Midwestern!$A$1:$B$65536,[7]Midwestern!$A$1:$IV$7</definedName>
    <definedName name="Z_9A9AF875_8B7A_4EA5_9837_BF2AFF98C487_.wvu.PrintTitles" localSheetId="45" hidden="1">[7]Midwestern!$A$1:$B$65536,[7]Midwestern!$A$1:$IV$7</definedName>
    <definedName name="Z_9A9AF875_8B7A_4EA5_9837_BF2AFF98C487_.wvu.PrintTitles" localSheetId="27" hidden="1">[7]Midwestern!$A$1:$B$65536,[7]Midwestern!$A$1:$IV$7</definedName>
    <definedName name="Z_9A9AF875_8B7A_4EA5_9837_BF2AFF98C487_.wvu.PrintTitles" localSheetId="35" hidden="1">[7]Midwestern!$A$1:$B$65536,[7]Midwestern!$A$1:$IV$7</definedName>
    <definedName name="Z_9A9AF875_8B7A_4EA5_9837_BF2AFF98C487_.wvu.PrintTitles" localSheetId="47" hidden="1">[7]Midwestern!$A$1:$B$65536,[7]Midwestern!$A$1:$IV$7</definedName>
    <definedName name="Z_9A9AF875_8B7A_4EA5_9837_BF2AFF98C487_.wvu.PrintTitles" localSheetId="43" hidden="1">[7]Midwestern!$A$1:$B$65536,[7]Midwestern!$A$1:$IV$7</definedName>
    <definedName name="Z_9A9AF875_8B7A_4EA5_9837_BF2AFF98C487_.wvu.PrintTitles" localSheetId="31" hidden="1">[7]Midwestern!$A$1:$B$65536,[7]Midwestern!$A$1:$IV$7</definedName>
    <definedName name="Z_9A9AF875_8B7A_4EA5_9837_BF2AFF98C487_.wvu.PrintTitles" localSheetId="77" hidden="1">[7]Midwestern!$A$1:$B$65536,[7]Midwestern!$A$1:$IV$7</definedName>
    <definedName name="Z_9A9AF875_8B7A_4EA5_9837_BF2AFF98C487_.wvu.PrintTitles" localSheetId="65" hidden="1">[7]Midwestern!$A$1:$B$65536,[7]Midwestern!$A$1:$IV$7</definedName>
    <definedName name="Z_9A9AF875_8B7A_4EA5_9837_BF2AFF98C487_.wvu.PrintTitles" localSheetId="79" hidden="1">[7]Midwestern!$A$1:$B$65536,[7]Midwestern!$A$1:$IV$7</definedName>
    <definedName name="Z_9A9AF875_8B7A_4EA5_9837_BF2AFF98C487_.wvu.PrintTitles" localSheetId="61" hidden="1">[7]Midwestern!$A$1:$B$65536,[7]Midwestern!$A$1:$IV$7</definedName>
    <definedName name="Z_9A9AF875_8B7A_4EA5_9837_BF2AFF98C487_.wvu.PrintTitles" localSheetId="24" hidden="1">[7]Midwestern!$A$1:$B$65536,[7]Midwestern!$A$1:$IV$7</definedName>
    <definedName name="Z_9A9AF875_8B7A_4EA5_9837_BF2AFF98C487_.wvu.PrintTitles" localSheetId="51" hidden="1">[7]Midwestern!$A$1:$B$65536,[7]Midwestern!$A$1:$IV$7</definedName>
    <definedName name="Z_9A9AF875_8B7A_4EA5_9837_BF2AFF98C487_.wvu.PrintTitles" localSheetId="53" hidden="1">[7]Midwestern!$A$1:$B$65536,[7]Midwestern!$A$1:$IV$7</definedName>
    <definedName name="Z_9A9AF875_8B7A_4EA5_9837_BF2AFF98C487_.wvu.PrintTitles" localSheetId="49" hidden="1">[7]Midwestern!$A$1:$B$65536,[7]Midwestern!$A$1:$IV$7</definedName>
    <definedName name="Z_9A9AF875_8B7A_4EA5_9837_BF2AFF98C487_.wvu.PrintTitles" localSheetId="55" hidden="1">[7]Midwestern!$A$1:$B$65536,[7]Midwestern!$A$1:$IV$7</definedName>
    <definedName name="Z_9A9AF875_8B7A_4EA5_9837_BF2AFF98C487_.wvu.PrintTitles" localSheetId="71" hidden="1">[7]Midwestern!$A$1:$B$65536,[7]Midwestern!$A$1:$IV$7</definedName>
    <definedName name="Z_9A9AF875_8B7A_4EA5_9837_BF2AFF98C487_.wvu.PrintTitles" localSheetId="69" hidden="1">[7]Midwestern!$A$1:$B$65536,[7]Midwestern!$A$1:$IV$7</definedName>
    <definedName name="Z_9A9AF875_8B7A_4EA5_9837_BF2AFF98C487_.wvu.PrintTitles" localSheetId="39" hidden="1">[7]Midwestern!$A$1:$B$65536,[7]Midwestern!$A$1:$IV$7</definedName>
    <definedName name="Z_9A9AF875_8B7A_4EA5_9837_BF2AFF98C487_.wvu.PrintTitles" hidden="1">[9]Midwestern!$A$1:$B$65536,[9]Midwestern!$A$1:$IV$7</definedName>
    <definedName name="Z_C63CB8F7_18C4_4A70_94EC_26C8D6B5C80F_.wvu.PrintTitles" localSheetId="11" hidden="1">[7]Midwestern!$A$1:$B$65536,[7]Midwestern!$A$1:$IV$7</definedName>
    <definedName name="Z_C63CB8F7_18C4_4A70_94EC_26C8D6B5C80F_.wvu.PrintTitles" localSheetId="67" hidden="1">[7]Midwestern!$A$1:$B$65536,[7]Midwestern!$A$1:$IV$7</definedName>
    <definedName name="Z_C63CB8F7_18C4_4A70_94EC_26C8D6B5C80F_.wvu.PrintTitles" localSheetId="14" hidden="1">[7]Midwestern!$A$1:$B$65536,[7]Midwestern!$A$1:$IV$7</definedName>
    <definedName name="Z_C63CB8F7_18C4_4A70_94EC_26C8D6B5C80F_.wvu.PrintTitles" localSheetId="16" hidden="1">[7]Midwestern!$A$1:$B$65536,[7]Midwestern!$A$1:$IV$7</definedName>
    <definedName name="Z_C63CB8F7_18C4_4A70_94EC_26C8D6B5C80F_.wvu.PrintTitles" localSheetId="57" hidden="1">[7]Midwestern!$A$1:$B$65536,[7]Midwestern!$A$1:$IV$7</definedName>
    <definedName name="Z_C63CB8F7_18C4_4A70_94EC_26C8D6B5C80F_.wvu.PrintTitles" localSheetId="73" hidden="1">[7]Midwestern!$A$1:$B$65536,[7]Midwestern!$A$1:$IV$7</definedName>
    <definedName name="Z_C63CB8F7_18C4_4A70_94EC_26C8D6B5C80F_.wvu.PrintTitles" localSheetId="20" hidden="1">[7]Midwestern!$A$1:$B$65536,[7]Midwestern!$A$1:$IV$7</definedName>
    <definedName name="Z_C63CB8F7_18C4_4A70_94EC_26C8D6B5C80F_.wvu.PrintTitles" localSheetId="29" hidden="1">[7]Midwestern!$A$1:$B$65536,[7]Midwestern!$A$1:$IV$7</definedName>
    <definedName name="Z_C63CB8F7_18C4_4A70_94EC_26C8D6B5C80F_.wvu.PrintTitles" localSheetId="18" hidden="1">[7]Midwestern!$A$1:$B$65536,[7]Midwestern!$A$1:$IV$7</definedName>
    <definedName name="Z_C63CB8F7_18C4_4A70_94EC_26C8D6B5C80F_.wvu.PrintTitles" localSheetId="96" hidden="1">[7]Midwestern!$A$1:$B$65536,[7]Midwestern!$A$1:$IV$7</definedName>
    <definedName name="Z_C63CB8F7_18C4_4A70_94EC_26C8D6B5C80F_.wvu.PrintTitles" localSheetId="22" hidden="1">[7]Midwestern!$A$1:$B$65536,[7]Midwestern!$A$1:$IV$7</definedName>
    <definedName name="Z_C63CB8F7_18C4_4A70_94EC_26C8D6B5C80F_.wvu.PrintTitles" localSheetId="75" hidden="1">[7]Midwestern!$A$1:$B$65536,[7]Midwestern!$A$1:$IV$7</definedName>
    <definedName name="Z_C63CB8F7_18C4_4A70_94EC_26C8D6B5C80F_.wvu.PrintTitles" localSheetId="59" hidden="1">[7]Midwestern!$A$1:$B$65536,[7]Midwestern!$A$1:$IV$7</definedName>
    <definedName name="Z_C63CB8F7_18C4_4A70_94EC_26C8D6B5C80F_.wvu.PrintTitles" localSheetId="63" hidden="1">[7]Midwestern!$A$1:$B$65536,[7]Midwestern!$A$1:$IV$7</definedName>
    <definedName name="Z_C63CB8F7_18C4_4A70_94EC_26C8D6B5C80F_.wvu.PrintTitles" localSheetId="102" hidden="1">[8]Midwestern!$A$1:$B$65536,[8]Midwestern!$A$1:$IV$7</definedName>
    <definedName name="Z_C63CB8F7_18C4_4A70_94EC_26C8D6B5C80F_.wvu.PrintTitles" localSheetId="37" hidden="1">[7]Midwestern!$A$1:$B$65536,[7]Midwestern!$A$1:$IV$7</definedName>
    <definedName name="Z_C63CB8F7_18C4_4A70_94EC_26C8D6B5C80F_.wvu.PrintTitles" localSheetId="33" hidden="1">[7]Midwestern!$A$1:$B$65536,[7]Midwestern!$A$1:$IV$7</definedName>
    <definedName name="Z_C63CB8F7_18C4_4A70_94EC_26C8D6B5C80F_.wvu.PrintTitles" localSheetId="41" hidden="1">[7]Midwestern!$A$1:$B$65536,[7]Midwestern!$A$1:$IV$7</definedName>
    <definedName name="Z_C63CB8F7_18C4_4A70_94EC_26C8D6B5C80F_.wvu.PrintTitles" localSheetId="45" hidden="1">[7]Midwestern!$A$1:$B$65536,[7]Midwestern!$A$1:$IV$7</definedName>
    <definedName name="Z_C63CB8F7_18C4_4A70_94EC_26C8D6B5C80F_.wvu.PrintTitles" localSheetId="27" hidden="1">[7]Midwestern!$A$1:$B$65536,[7]Midwestern!$A$1:$IV$7</definedName>
    <definedName name="Z_C63CB8F7_18C4_4A70_94EC_26C8D6B5C80F_.wvu.PrintTitles" localSheetId="35" hidden="1">[7]Midwestern!$A$1:$B$65536,[7]Midwestern!$A$1:$IV$7</definedName>
    <definedName name="Z_C63CB8F7_18C4_4A70_94EC_26C8D6B5C80F_.wvu.PrintTitles" localSheetId="47" hidden="1">[7]Midwestern!$A$1:$B$65536,[7]Midwestern!$A$1:$IV$7</definedName>
    <definedName name="Z_C63CB8F7_18C4_4A70_94EC_26C8D6B5C80F_.wvu.PrintTitles" localSheetId="43" hidden="1">[7]Midwestern!$A$1:$B$65536,[7]Midwestern!$A$1:$IV$7</definedName>
    <definedName name="Z_C63CB8F7_18C4_4A70_94EC_26C8D6B5C80F_.wvu.PrintTitles" localSheetId="31" hidden="1">[7]Midwestern!$A$1:$B$65536,[7]Midwestern!$A$1:$IV$7</definedName>
    <definedName name="Z_C63CB8F7_18C4_4A70_94EC_26C8D6B5C80F_.wvu.PrintTitles" localSheetId="77" hidden="1">[7]Midwestern!$A$1:$B$65536,[7]Midwestern!$A$1:$IV$7</definedName>
    <definedName name="Z_C63CB8F7_18C4_4A70_94EC_26C8D6B5C80F_.wvu.PrintTitles" localSheetId="65" hidden="1">[7]Midwestern!$A$1:$B$65536,[7]Midwestern!$A$1:$IV$7</definedName>
    <definedName name="Z_C63CB8F7_18C4_4A70_94EC_26C8D6B5C80F_.wvu.PrintTitles" localSheetId="79" hidden="1">[7]Midwestern!$A$1:$B$65536,[7]Midwestern!$A$1:$IV$7</definedName>
    <definedName name="Z_C63CB8F7_18C4_4A70_94EC_26C8D6B5C80F_.wvu.PrintTitles" localSheetId="61" hidden="1">[7]Midwestern!$A$1:$B$65536,[7]Midwestern!$A$1:$IV$7</definedName>
    <definedName name="Z_C63CB8F7_18C4_4A70_94EC_26C8D6B5C80F_.wvu.PrintTitles" localSheetId="24" hidden="1">[7]Midwestern!$A$1:$B$65536,[7]Midwestern!$A$1:$IV$7</definedName>
    <definedName name="Z_C63CB8F7_18C4_4A70_94EC_26C8D6B5C80F_.wvu.PrintTitles" localSheetId="51" hidden="1">[7]Midwestern!$A$1:$B$65536,[7]Midwestern!$A$1:$IV$7</definedName>
    <definedName name="Z_C63CB8F7_18C4_4A70_94EC_26C8D6B5C80F_.wvu.PrintTitles" localSheetId="53" hidden="1">[7]Midwestern!$A$1:$B$65536,[7]Midwestern!$A$1:$IV$7</definedName>
    <definedName name="Z_C63CB8F7_18C4_4A70_94EC_26C8D6B5C80F_.wvu.PrintTitles" localSheetId="49" hidden="1">[7]Midwestern!$A$1:$B$65536,[7]Midwestern!$A$1:$IV$7</definedName>
    <definedName name="Z_C63CB8F7_18C4_4A70_94EC_26C8D6B5C80F_.wvu.PrintTitles" localSheetId="55" hidden="1">[7]Midwestern!$A$1:$B$65536,[7]Midwestern!$A$1:$IV$7</definedName>
    <definedName name="Z_C63CB8F7_18C4_4A70_94EC_26C8D6B5C80F_.wvu.PrintTitles" localSheetId="71" hidden="1">[7]Midwestern!$A$1:$B$65536,[7]Midwestern!$A$1:$IV$7</definedName>
    <definedName name="Z_C63CB8F7_18C4_4A70_94EC_26C8D6B5C80F_.wvu.PrintTitles" localSheetId="69" hidden="1">[7]Midwestern!$A$1:$B$65536,[7]Midwestern!$A$1:$IV$7</definedName>
    <definedName name="Z_C63CB8F7_18C4_4A70_94EC_26C8D6B5C80F_.wvu.PrintTitles" localSheetId="39" hidden="1">[7]Midwestern!$A$1:$B$65536,[7]Midwestern!$A$1:$IV$7</definedName>
    <definedName name="Z_C63CB8F7_18C4_4A70_94EC_26C8D6B5C80F_.wvu.PrintTitles" hidden="1">[9]Midwestern!$A$1:$B$65536,[9]Midwestern!$A$1:$IV$7</definedName>
    <definedName name="Z_D8EE2E15_379C_4027_9083_08D90932B4E1_.wvu.PrintTitles" localSheetId="11" hidden="1">[7]Midwestern!$A$1:$B$65536,[7]Midwestern!$A$1:$IV$7</definedName>
    <definedName name="Z_D8EE2E15_379C_4027_9083_08D90932B4E1_.wvu.PrintTitles" localSheetId="67" hidden="1">[7]Midwestern!$A$1:$B$65536,[7]Midwestern!$A$1:$IV$7</definedName>
    <definedName name="Z_D8EE2E15_379C_4027_9083_08D90932B4E1_.wvu.PrintTitles" localSheetId="14" hidden="1">[7]Midwestern!$A$1:$B$65536,[7]Midwestern!$A$1:$IV$7</definedName>
    <definedName name="Z_D8EE2E15_379C_4027_9083_08D90932B4E1_.wvu.PrintTitles" localSheetId="16" hidden="1">[7]Midwestern!$A$1:$B$65536,[7]Midwestern!$A$1:$IV$7</definedName>
    <definedName name="Z_D8EE2E15_379C_4027_9083_08D90932B4E1_.wvu.PrintTitles" localSheetId="57" hidden="1">[7]Midwestern!$A$1:$B$65536,[7]Midwestern!$A$1:$IV$7</definedName>
    <definedName name="Z_D8EE2E15_379C_4027_9083_08D90932B4E1_.wvu.PrintTitles" localSheetId="73" hidden="1">[7]Midwestern!$A$1:$B$65536,[7]Midwestern!$A$1:$IV$7</definedName>
    <definedName name="Z_D8EE2E15_379C_4027_9083_08D90932B4E1_.wvu.PrintTitles" localSheetId="20" hidden="1">[7]Midwestern!$A$1:$B$65536,[7]Midwestern!$A$1:$IV$7</definedName>
    <definedName name="Z_D8EE2E15_379C_4027_9083_08D90932B4E1_.wvu.PrintTitles" localSheetId="29" hidden="1">[7]Midwestern!$A$1:$B$65536,[7]Midwestern!$A$1:$IV$7</definedName>
    <definedName name="Z_D8EE2E15_379C_4027_9083_08D90932B4E1_.wvu.PrintTitles" localSheetId="18" hidden="1">[7]Midwestern!$A$1:$B$65536,[7]Midwestern!$A$1:$IV$7</definedName>
    <definedName name="Z_D8EE2E15_379C_4027_9083_08D90932B4E1_.wvu.PrintTitles" localSheetId="96" hidden="1">[7]Midwestern!$A$1:$B$65536,[7]Midwestern!$A$1:$IV$7</definedName>
    <definedName name="Z_D8EE2E15_379C_4027_9083_08D90932B4E1_.wvu.PrintTitles" localSheetId="22" hidden="1">[7]Midwestern!$A$1:$B$65536,[7]Midwestern!$A$1:$IV$7</definedName>
    <definedName name="Z_D8EE2E15_379C_4027_9083_08D90932B4E1_.wvu.PrintTitles" localSheetId="75" hidden="1">[7]Midwestern!$A$1:$B$65536,[7]Midwestern!$A$1:$IV$7</definedName>
    <definedName name="Z_D8EE2E15_379C_4027_9083_08D90932B4E1_.wvu.PrintTitles" localSheetId="59" hidden="1">[7]Midwestern!$A$1:$B$65536,[7]Midwestern!$A$1:$IV$7</definedName>
    <definedName name="Z_D8EE2E15_379C_4027_9083_08D90932B4E1_.wvu.PrintTitles" localSheetId="63" hidden="1">[7]Midwestern!$A$1:$B$65536,[7]Midwestern!$A$1:$IV$7</definedName>
    <definedName name="Z_D8EE2E15_379C_4027_9083_08D90932B4E1_.wvu.PrintTitles" localSheetId="102" hidden="1">[8]Midwestern!$A$1:$B$65536,[8]Midwestern!$A$1:$IV$7</definedName>
    <definedName name="Z_D8EE2E15_379C_4027_9083_08D90932B4E1_.wvu.PrintTitles" localSheetId="37" hidden="1">[7]Midwestern!$A$1:$B$65536,[7]Midwestern!$A$1:$IV$7</definedName>
    <definedName name="Z_D8EE2E15_379C_4027_9083_08D90932B4E1_.wvu.PrintTitles" localSheetId="33" hidden="1">[7]Midwestern!$A$1:$B$65536,[7]Midwestern!$A$1:$IV$7</definedName>
    <definedName name="Z_D8EE2E15_379C_4027_9083_08D90932B4E1_.wvu.PrintTitles" localSheetId="41" hidden="1">[7]Midwestern!$A$1:$B$65536,[7]Midwestern!$A$1:$IV$7</definedName>
    <definedName name="Z_D8EE2E15_379C_4027_9083_08D90932B4E1_.wvu.PrintTitles" localSheetId="45" hidden="1">[7]Midwestern!$A$1:$B$65536,[7]Midwestern!$A$1:$IV$7</definedName>
    <definedName name="Z_D8EE2E15_379C_4027_9083_08D90932B4E1_.wvu.PrintTitles" localSheetId="27" hidden="1">[7]Midwestern!$A$1:$B$65536,[7]Midwestern!$A$1:$IV$7</definedName>
    <definedName name="Z_D8EE2E15_379C_4027_9083_08D90932B4E1_.wvu.PrintTitles" localSheetId="35" hidden="1">[7]Midwestern!$A$1:$B$65536,[7]Midwestern!$A$1:$IV$7</definedName>
    <definedName name="Z_D8EE2E15_379C_4027_9083_08D90932B4E1_.wvu.PrintTitles" localSheetId="47" hidden="1">[7]Midwestern!$A$1:$B$65536,[7]Midwestern!$A$1:$IV$7</definedName>
    <definedName name="Z_D8EE2E15_379C_4027_9083_08D90932B4E1_.wvu.PrintTitles" localSheetId="43" hidden="1">[7]Midwestern!$A$1:$B$65536,[7]Midwestern!$A$1:$IV$7</definedName>
    <definedName name="Z_D8EE2E15_379C_4027_9083_08D90932B4E1_.wvu.PrintTitles" localSheetId="31" hidden="1">[7]Midwestern!$A$1:$B$65536,[7]Midwestern!$A$1:$IV$7</definedName>
    <definedName name="Z_D8EE2E15_379C_4027_9083_08D90932B4E1_.wvu.PrintTitles" localSheetId="77" hidden="1">[7]Midwestern!$A$1:$B$65536,[7]Midwestern!$A$1:$IV$7</definedName>
    <definedName name="Z_D8EE2E15_379C_4027_9083_08D90932B4E1_.wvu.PrintTitles" localSheetId="65" hidden="1">[7]Midwestern!$A$1:$B$65536,[7]Midwestern!$A$1:$IV$7</definedName>
    <definedName name="Z_D8EE2E15_379C_4027_9083_08D90932B4E1_.wvu.PrintTitles" localSheetId="79" hidden="1">[7]Midwestern!$A$1:$B$65536,[7]Midwestern!$A$1:$IV$7</definedName>
    <definedName name="Z_D8EE2E15_379C_4027_9083_08D90932B4E1_.wvu.PrintTitles" localSheetId="61" hidden="1">[7]Midwestern!$A$1:$B$65536,[7]Midwestern!$A$1:$IV$7</definedName>
    <definedName name="Z_D8EE2E15_379C_4027_9083_08D90932B4E1_.wvu.PrintTitles" localSheetId="24" hidden="1">[7]Midwestern!$A$1:$B$65536,[7]Midwestern!$A$1:$IV$7</definedName>
    <definedName name="Z_D8EE2E15_379C_4027_9083_08D90932B4E1_.wvu.PrintTitles" localSheetId="51" hidden="1">[7]Midwestern!$A$1:$B$65536,[7]Midwestern!$A$1:$IV$7</definedName>
    <definedName name="Z_D8EE2E15_379C_4027_9083_08D90932B4E1_.wvu.PrintTitles" localSheetId="53" hidden="1">[7]Midwestern!$A$1:$B$65536,[7]Midwestern!$A$1:$IV$7</definedName>
    <definedName name="Z_D8EE2E15_379C_4027_9083_08D90932B4E1_.wvu.PrintTitles" localSheetId="49" hidden="1">[7]Midwestern!$A$1:$B$65536,[7]Midwestern!$A$1:$IV$7</definedName>
    <definedName name="Z_D8EE2E15_379C_4027_9083_08D90932B4E1_.wvu.PrintTitles" localSheetId="55" hidden="1">[7]Midwestern!$A$1:$B$65536,[7]Midwestern!$A$1:$IV$7</definedName>
    <definedName name="Z_D8EE2E15_379C_4027_9083_08D90932B4E1_.wvu.PrintTitles" localSheetId="71" hidden="1">[7]Midwestern!$A$1:$B$65536,[7]Midwestern!$A$1:$IV$7</definedName>
    <definedName name="Z_D8EE2E15_379C_4027_9083_08D90932B4E1_.wvu.PrintTitles" localSheetId="69" hidden="1">[7]Midwestern!$A$1:$B$65536,[7]Midwestern!$A$1:$IV$7</definedName>
    <definedName name="Z_D8EE2E15_379C_4027_9083_08D90932B4E1_.wvu.PrintTitles" localSheetId="39" hidden="1">[7]Midwestern!$A$1:$B$65536,[7]Midwestern!$A$1:$IV$7</definedName>
    <definedName name="Z_D8EE2E15_379C_4027_9083_08D90932B4E1_.wvu.PrintTitles" hidden="1">[9]Midwestern!$A$1:$B$65536,[9]Midwestern!$A$1:$IV$7</definedName>
  </definedNames>
  <calcPr calcId="152511"/>
</workbook>
</file>

<file path=xl/calcChain.xml><?xml version="1.0" encoding="utf-8"?>
<calcChain xmlns="http://schemas.openxmlformats.org/spreadsheetml/2006/main">
  <c r="F101" i="56" l="1"/>
  <c r="F100" i="56"/>
  <c r="F99" i="56"/>
  <c r="F98" i="56"/>
  <c r="F97" i="56"/>
  <c r="M130" i="56" l="1"/>
  <c r="M129" i="56"/>
  <c r="M128" i="56"/>
  <c r="M127" i="56"/>
  <c r="M126" i="56"/>
  <c r="M125" i="56"/>
  <c r="M124" i="56"/>
  <c r="M123" i="56"/>
  <c r="M131" i="56" s="1"/>
  <c r="F58" i="56"/>
  <c r="F57" i="56"/>
  <c r="F56" i="56"/>
  <c r="F55" i="56"/>
  <c r="F54" i="56"/>
  <c r="F53" i="56"/>
  <c r="F52" i="56"/>
  <c r="F51" i="56"/>
  <c r="F50" i="56"/>
  <c r="F49" i="56"/>
  <c r="F48" i="56"/>
  <c r="V637" i="118"/>
  <c r="V636" i="118"/>
  <c r="V635" i="118"/>
  <c r="V634" i="118"/>
  <c r="V638" i="118"/>
  <c r="V631" i="118"/>
  <c r="V630" i="118"/>
  <c r="V629" i="118"/>
  <c r="V628" i="118"/>
  <c r="V627" i="118"/>
  <c r="V632" i="118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I59" i="4"/>
  <c r="I58" i="4"/>
  <c r="I57" i="4"/>
  <c r="I56" i="4"/>
  <c r="I55" i="4"/>
  <c r="I54" i="4"/>
  <c r="I52" i="4"/>
  <c r="I51" i="4"/>
  <c r="I49" i="4"/>
  <c r="I48" i="4"/>
  <c r="I47" i="4"/>
  <c r="I46" i="4"/>
  <c r="I44" i="4"/>
  <c r="I43" i="4"/>
  <c r="I42" i="4"/>
  <c r="I41" i="4"/>
  <c r="I32" i="4"/>
  <c r="I31" i="4"/>
  <c r="I30" i="4"/>
  <c r="I29" i="4"/>
  <c r="I28" i="4"/>
  <c r="I27" i="4"/>
  <c r="I26" i="4"/>
  <c r="I25" i="4"/>
  <c r="I24" i="4"/>
  <c r="I23" i="4"/>
  <c r="I22" i="4"/>
  <c r="I21" i="4"/>
  <c r="I72" i="4"/>
  <c r="F56" i="119"/>
  <c r="I19" i="4"/>
  <c r="I18" i="4"/>
  <c r="I17" i="4"/>
  <c r="I16" i="4"/>
  <c r="I15" i="4"/>
  <c r="I14" i="4"/>
  <c r="I13" i="4"/>
  <c r="I12" i="4"/>
  <c r="J43" i="68"/>
  <c r="I43" i="68"/>
  <c r="H43" i="68"/>
  <c r="L68" i="121"/>
  <c r="K58" i="121"/>
  <c r="J58" i="121"/>
  <c r="I58" i="121"/>
  <c r="H58" i="121"/>
  <c r="G58" i="121"/>
  <c r="F58" i="121"/>
  <c r="K57" i="121"/>
  <c r="J57" i="121"/>
  <c r="I57" i="121"/>
  <c r="H57" i="121"/>
  <c r="G57" i="121"/>
  <c r="F57" i="121"/>
  <c r="K56" i="121"/>
  <c r="J56" i="121"/>
  <c r="I56" i="121"/>
  <c r="H56" i="121"/>
  <c r="G56" i="121"/>
  <c r="F56" i="121"/>
  <c r="K55" i="121"/>
  <c r="J55" i="121"/>
  <c r="I55" i="121"/>
  <c r="H55" i="121"/>
  <c r="G55" i="121"/>
  <c r="F55" i="121"/>
  <c r="K54" i="121"/>
  <c r="J54" i="121"/>
  <c r="I54" i="121"/>
  <c r="H54" i="121"/>
  <c r="G54" i="121"/>
  <c r="F54" i="121"/>
  <c r="K53" i="121"/>
  <c r="J53" i="121"/>
  <c r="I53" i="121"/>
  <c r="H53" i="121"/>
  <c r="G53" i="121"/>
  <c r="F53" i="121"/>
  <c r="K52" i="121"/>
  <c r="J52" i="121"/>
  <c r="I52" i="121"/>
  <c r="H52" i="121"/>
  <c r="G52" i="121"/>
  <c r="F52" i="121"/>
  <c r="K51" i="121"/>
  <c r="J51" i="121"/>
  <c r="I51" i="121"/>
  <c r="H51" i="121"/>
  <c r="G51" i="121"/>
  <c r="F51" i="121"/>
  <c r="K50" i="121"/>
  <c r="J50" i="121"/>
  <c r="I50" i="121"/>
  <c r="H50" i="121"/>
  <c r="G50" i="121"/>
  <c r="F50" i="121"/>
  <c r="K49" i="121"/>
  <c r="J49" i="121"/>
  <c r="I49" i="121"/>
  <c r="H49" i="121"/>
  <c r="G49" i="121"/>
  <c r="F49" i="121"/>
  <c r="K48" i="121"/>
  <c r="J48" i="121"/>
  <c r="I48" i="121"/>
  <c r="H48" i="121"/>
  <c r="G48" i="121"/>
  <c r="F48" i="121"/>
  <c r="K47" i="121"/>
  <c r="J47" i="121"/>
  <c r="I47" i="121"/>
  <c r="H47" i="121"/>
  <c r="G47" i="121"/>
  <c r="F47" i="121"/>
  <c r="K46" i="121"/>
  <c r="J46" i="121"/>
  <c r="I46" i="121"/>
  <c r="H46" i="121"/>
  <c r="G46" i="121"/>
  <c r="F46" i="121"/>
  <c r="P44" i="121"/>
  <c r="K42" i="121"/>
  <c r="J42" i="121"/>
  <c r="I42" i="121"/>
  <c r="H42" i="121"/>
  <c r="G42" i="121"/>
  <c r="F42" i="121"/>
  <c r="K41" i="121"/>
  <c r="J41" i="121"/>
  <c r="I41" i="121"/>
  <c r="H41" i="121"/>
  <c r="G41" i="121"/>
  <c r="F41" i="121"/>
  <c r="K40" i="121"/>
  <c r="J40" i="121"/>
  <c r="I40" i="121"/>
  <c r="H40" i="121"/>
  <c r="G40" i="121"/>
  <c r="F40" i="121"/>
  <c r="K39" i="121"/>
  <c r="J39" i="121"/>
  <c r="I39" i="121"/>
  <c r="H39" i="121"/>
  <c r="G39" i="121"/>
  <c r="F39" i="121"/>
  <c r="K38" i="121"/>
  <c r="J38" i="121"/>
  <c r="I38" i="121"/>
  <c r="H38" i="121"/>
  <c r="G38" i="121"/>
  <c r="F38" i="121"/>
  <c r="K37" i="121"/>
  <c r="J37" i="121"/>
  <c r="I37" i="121"/>
  <c r="H37" i="121"/>
  <c r="G37" i="121"/>
  <c r="F37" i="121"/>
  <c r="K36" i="121"/>
  <c r="J36" i="121"/>
  <c r="I36" i="121"/>
  <c r="H36" i="121"/>
  <c r="G36" i="121"/>
  <c r="F36" i="121"/>
  <c r="K35" i="121"/>
  <c r="J35" i="121"/>
  <c r="I35" i="121"/>
  <c r="H35" i="121"/>
  <c r="G35" i="121"/>
  <c r="F35" i="121"/>
  <c r="K34" i="121"/>
  <c r="J34" i="121"/>
  <c r="I34" i="121"/>
  <c r="H34" i="121"/>
  <c r="G34" i="121"/>
  <c r="F34" i="121"/>
  <c r="K33" i="121"/>
  <c r="J33" i="121"/>
  <c r="I33" i="121"/>
  <c r="H33" i="121"/>
  <c r="G33" i="121"/>
  <c r="F33" i="121"/>
  <c r="K32" i="121"/>
  <c r="J32" i="121"/>
  <c r="I32" i="121"/>
  <c r="H32" i="121"/>
  <c r="G32" i="121"/>
  <c r="F32" i="121"/>
  <c r="K31" i="121"/>
  <c r="J31" i="121"/>
  <c r="I31" i="121"/>
  <c r="H31" i="121"/>
  <c r="G31" i="121"/>
  <c r="F31" i="121"/>
  <c r="K30" i="121"/>
  <c r="J30" i="121"/>
  <c r="I30" i="121"/>
  <c r="H30" i="121"/>
  <c r="G30" i="121"/>
  <c r="F30" i="121"/>
  <c r="K29" i="121"/>
  <c r="J29" i="121"/>
  <c r="I29" i="121"/>
  <c r="H29" i="121"/>
  <c r="G29" i="121"/>
  <c r="F29" i="121"/>
  <c r="K28" i="121"/>
  <c r="J28" i="121"/>
  <c r="I28" i="121"/>
  <c r="H28" i="121"/>
  <c r="G28" i="121"/>
  <c r="F28" i="121"/>
  <c r="K27" i="121"/>
  <c r="J27" i="121"/>
  <c r="I27" i="121"/>
  <c r="H27" i="121"/>
  <c r="G27" i="121"/>
  <c r="F27" i="121"/>
  <c r="K26" i="121"/>
  <c r="J26" i="121"/>
  <c r="I26" i="121"/>
  <c r="H26" i="121"/>
  <c r="G26" i="121"/>
  <c r="F26" i="121"/>
  <c r="K25" i="121"/>
  <c r="J25" i="121"/>
  <c r="I25" i="121"/>
  <c r="H25" i="121"/>
  <c r="G25" i="121"/>
  <c r="F25" i="121"/>
  <c r="K24" i="121"/>
  <c r="J24" i="121"/>
  <c r="I24" i="121"/>
  <c r="H24" i="121"/>
  <c r="G24" i="121"/>
  <c r="F24" i="121"/>
  <c r="K23" i="121"/>
  <c r="J23" i="121"/>
  <c r="I23" i="121"/>
  <c r="H23" i="121"/>
  <c r="G23" i="121"/>
  <c r="F23" i="121"/>
  <c r="K22" i="121"/>
  <c r="J22" i="121"/>
  <c r="I22" i="121"/>
  <c r="H22" i="121"/>
  <c r="G22" i="121"/>
  <c r="F22" i="121"/>
  <c r="L19" i="121"/>
  <c r="L18" i="121"/>
  <c r="L16" i="121"/>
  <c r="K16" i="121"/>
  <c r="AB16" i="121"/>
  <c r="L15" i="121"/>
  <c r="K15" i="121"/>
  <c r="AB15" i="121"/>
  <c r="L14" i="121"/>
  <c r="K14" i="121"/>
  <c r="L13" i="121"/>
  <c r="K13" i="121"/>
  <c r="AB13" i="121"/>
  <c r="K12" i="121"/>
  <c r="K9" i="121"/>
  <c r="AB9" i="121"/>
  <c r="L8" i="121"/>
  <c r="K8" i="121"/>
  <c r="O48" i="121"/>
  <c r="Z44" i="121"/>
  <c r="AB17" i="121"/>
  <c r="AB12" i="121"/>
  <c r="H10" i="121"/>
  <c r="B6" i="121"/>
  <c r="B3" i="121"/>
  <c r="B2" i="121"/>
  <c r="L29" i="121"/>
  <c r="L37" i="121"/>
  <c r="L50" i="121"/>
  <c r="L58" i="121"/>
  <c r="L36" i="121"/>
  <c r="AB8" i="121"/>
  <c r="K10" i="121"/>
  <c r="K17" i="121"/>
  <c r="L67" i="121"/>
  <c r="H69" i="121"/>
  <c r="L51" i="121"/>
  <c r="L38" i="121"/>
  <c r="L49" i="121"/>
  <c r="I43" i="121"/>
  <c r="I66" i="121"/>
  <c r="L35" i="121"/>
  <c r="J59" i="121"/>
  <c r="L56" i="121"/>
  <c r="J43" i="121"/>
  <c r="J66" i="121"/>
  <c r="I59" i="121"/>
  <c r="L55" i="121"/>
  <c r="G69" i="121"/>
  <c r="L33" i="121"/>
  <c r="K43" i="121"/>
  <c r="L54" i="121"/>
  <c r="L32" i="121"/>
  <c r="L41" i="121"/>
  <c r="L53" i="121"/>
  <c r="G43" i="121"/>
  <c r="G66" i="121"/>
  <c r="H59" i="121"/>
  <c r="H43" i="121"/>
  <c r="H66" i="121"/>
  <c r="L28" i="121"/>
  <c r="L17" i="121"/>
  <c r="S17" i="121"/>
  <c r="L31" i="121"/>
  <c r="L40" i="121"/>
  <c r="F59" i="121"/>
  <c r="L30" i="121"/>
  <c r="L39" i="121"/>
  <c r="L48" i="121"/>
  <c r="G59" i="121"/>
  <c r="L57" i="121"/>
  <c r="L46" i="121"/>
  <c r="AB46" i="121"/>
  <c r="AB59" i="121"/>
  <c r="AB14" i="121"/>
  <c r="L34" i="121"/>
  <c r="L42" i="121"/>
  <c r="AB42" i="121"/>
  <c r="L47" i="121"/>
  <c r="F43" i="121"/>
  <c r="F66" i="121"/>
  <c r="L22" i="121"/>
  <c r="AB22" i="121"/>
  <c r="L23" i="121"/>
  <c r="AB23" i="121"/>
  <c r="L24" i="121"/>
  <c r="AB24" i="121"/>
  <c r="L25" i="121"/>
  <c r="AB25" i="121"/>
  <c r="L26" i="121"/>
  <c r="AB26" i="121"/>
  <c r="L27" i="121"/>
  <c r="AB27" i="121"/>
  <c r="L52" i="121"/>
  <c r="K59" i="121"/>
  <c r="HM59" i="2"/>
  <c r="HM62" i="2"/>
  <c r="AB11" i="121"/>
  <c r="H70" i="121"/>
  <c r="K44" i="121"/>
  <c r="N44" i="121"/>
  <c r="K66" i="121"/>
  <c r="L59" i="121"/>
  <c r="G87" i="4"/>
  <c r="U637" i="118"/>
  <c r="U636" i="118"/>
  <c r="U635" i="118"/>
  <c r="U634" i="118"/>
  <c r="U638" i="118"/>
  <c r="U631" i="118"/>
  <c r="U630" i="118"/>
  <c r="U629" i="118"/>
  <c r="U628" i="118"/>
  <c r="U627" i="118"/>
  <c r="U632" i="118"/>
  <c r="S59" i="121"/>
  <c r="K87" i="4"/>
  <c r="K72" i="4"/>
  <c r="K89" i="4"/>
  <c r="K93" i="4"/>
  <c r="G72" i="4"/>
  <c r="G89" i="4"/>
  <c r="G93" i="4"/>
  <c r="J66" i="4"/>
  <c r="J67" i="4"/>
  <c r="H69" i="58"/>
  <c r="H70" i="58"/>
  <c r="G69" i="58"/>
  <c r="B63" i="120"/>
  <c r="B60" i="120"/>
  <c r="B57" i="120"/>
  <c r="B56" i="120"/>
  <c r="B55" i="120"/>
  <c r="B54" i="120"/>
  <c r="B53" i="120"/>
  <c r="B52" i="120"/>
  <c r="B51" i="120"/>
  <c r="B50" i="120"/>
  <c r="B43" i="120"/>
  <c r="B42" i="120"/>
  <c r="B41" i="120"/>
  <c r="B40" i="120"/>
  <c r="B39" i="120"/>
  <c r="B38" i="120"/>
  <c r="B37" i="120"/>
  <c r="B36" i="120"/>
  <c r="B35" i="120"/>
  <c r="B34" i="120"/>
  <c r="B33" i="120"/>
  <c r="B32" i="120"/>
  <c r="B31" i="120"/>
  <c r="B30" i="120"/>
  <c r="B29" i="120"/>
  <c r="B28" i="120"/>
  <c r="B27" i="120"/>
  <c r="B26" i="120"/>
  <c r="B25" i="120"/>
  <c r="B24" i="120"/>
  <c r="B23" i="120"/>
  <c r="B22" i="120"/>
  <c r="B21" i="120"/>
  <c r="B20" i="120"/>
  <c r="B19" i="120"/>
  <c r="B18" i="120"/>
  <c r="B17" i="120"/>
  <c r="B16" i="120"/>
  <c r="B15" i="120"/>
  <c r="B14" i="120"/>
  <c r="B13" i="120"/>
  <c r="B10" i="120"/>
  <c r="B9" i="120"/>
  <c r="B7" i="120"/>
  <c r="B8" i="120"/>
  <c r="B47" i="120"/>
  <c r="A43" i="75"/>
  <c r="A45" i="75"/>
  <c r="A44" i="75"/>
  <c r="A43" i="50"/>
  <c r="B51" i="55"/>
  <c r="B52" i="55"/>
  <c r="A47" i="70"/>
  <c r="A46" i="70"/>
  <c r="A48" i="70"/>
  <c r="H64" i="56"/>
  <c r="B53" i="55"/>
  <c r="D100" i="119"/>
  <c r="D99" i="119"/>
  <c r="D73" i="119"/>
  <c r="D69" i="119"/>
  <c r="D68" i="119"/>
  <c r="D67" i="119"/>
  <c r="D66" i="119"/>
  <c r="D65" i="119"/>
  <c r="D64" i="119"/>
  <c r="D63" i="119"/>
  <c r="D62" i="119"/>
  <c r="D61" i="119"/>
  <c r="D59" i="119"/>
  <c r="D47" i="119"/>
  <c r="D46" i="119"/>
  <c r="D45" i="119"/>
  <c r="D17" i="119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6" i="119"/>
  <c r="D15" i="119"/>
  <c r="D14" i="119"/>
  <c r="D13" i="119"/>
  <c r="D12" i="119"/>
  <c r="E100" i="119"/>
  <c r="E99" i="119"/>
  <c r="F80" i="119"/>
  <c r="F83" i="119"/>
  <c r="E48" i="119"/>
  <c r="E47" i="119"/>
  <c r="E46" i="119"/>
  <c r="E45" i="119"/>
  <c r="E17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6" i="119"/>
  <c r="E15" i="119"/>
  <c r="E14" i="119"/>
  <c r="E13" i="119"/>
  <c r="E12" i="119"/>
  <c r="E11" i="119"/>
  <c r="F55" i="119"/>
  <c r="F57" i="119"/>
  <c r="D49" i="119"/>
  <c r="I72" i="118"/>
  <c r="H72" i="118"/>
  <c r="G72" i="118"/>
  <c r="F72" i="118"/>
  <c r="E72" i="118"/>
  <c r="D72" i="118"/>
  <c r="C72" i="70"/>
  <c r="G70" i="70"/>
  <c r="F70" i="70"/>
  <c r="G69" i="70"/>
  <c r="F69" i="70"/>
  <c r="G68" i="70"/>
  <c r="F68" i="70"/>
  <c r="G67" i="70"/>
  <c r="F67" i="70"/>
  <c r="G66" i="70"/>
  <c r="F66" i="70"/>
  <c r="G65" i="70"/>
  <c r="F65" i="70"/>
  <c r="G64" i="70"/>
  <c r="F64" i="70"/>
  <c r="L68" i="116"/>
  <c r="L69" i="116" s="1"/>
  <c r="L70" i="116" s="1"/>
  <c r="R12" i="61"/>
  <c r="R59" i="61"/>
  <c r="O48" i="9" s="1"/>
  <c r="R44" i="61"/>
  <c r="O48" i="48"/>
  <c r="O1370" i="67" s="1"/>
  <c r="R43" i="61"/>
  <c r="R42" i="61"/>
  <c r="R41" i="61"/>
  <c r="R40" i="61"/>
  <c r="R39" i="61"/>
  <c r="R38" i="61"/>
  <c r="O48" i="42"/>
  <c r="R37" i="61"/>
  <c r="O48" i="41"/>
  <c r="R36" i="61"/>
  <c r="S36" i="61"/>
  <c r="O48" i="40"/>
  <c r="R35" i="61"/>
  <c r="R34" i="61"/>
  <c r="R33" i="61"/>
  <c r="R32" i="61"/>
  <c r="R31" i="61"/>
  <c r="O48" i="36"/>
  <c r="R30" i="61"/>
  <c r="O48" i="35"/>
  <c r="R29" i="61"/>
  <c r="O48" i="34"/>
  <c r="O46" i="34" s="1"/>
  <c r="R28" i="61"/>
  <c r="O48" i="33"/>
  <c r="R27" i="61"/>
  <c r="R26" i="61"/>
  <c r="R25" i="61"/>
  <c r="O48" i="22"/>
  <c r="R24" i="61"/>
  <c r="R23" i="61"/>
  <c r="O48" i="20"/>
  <c r="R22" i="61"/>
  <c r="O48" i="19"/>
  <c r="R21" i="61"/>
  <c r="O48" i="18"/>
  <c r="O1364" i="67" s="1"/>
  <c r="R20" i="61"/>
  <c r="O48" i="17"/>
  <c r="O46" i="17" s="1"/>
  <c r="O1286" i="67" s="1"/>
  <c r="R19" i="61"/>
  <c r="R18" i="61"/>
  <c r="R17" i="61"/>
  <c r="R16" i="61"/>
  <c r="R15" i="61"/>
  <c r="O48" i="12"/>
  <c r="O1372" i="67" s="1"/>
  <c r="R14" i="61"/>
  <c r="O48" i="11"/>
  <c r="O1354" i="67" s="1"/>
  <c r="R13" i="61"/>
  <c r="O48" i="10"/>
  <c r="R11" i="61"/>
  <c r="O48" i="7"/>
  <c r="R10" i="61"/>
  <c r="R9" i="61"/>
  <c r="R8" i="61"/>
  <c r="O48" i="1"/>
  <c r="O1344" i="67" s="1"/>
  <c r="V47" i="61"/>
  <c r="N84" i="56"/>
  <c r="O84" i="56"/>
  <c r="T637" i="118"/>
  <c r="S637" i="118"/>
  <c r="R637" i="118"/>
  <c r="T636" i="118"/>
  <c r="S636" i="118"/>
  <c r="R636" i="118"/>
  <c r="T635" i="118"/>
  <c r="S635" i="118"/>
  <c r="R635" i="118"/>
  <c r="T634" i="118"/>
  <c r="S634" i="118"/>
  <c r="S638" i="118"/>
  <c r="R634" i="118"/>
  <c r="R638" i="118"/>
  <c r="T631" i="118"/>
  <c r="S631" i="118"/>
  <c r="R631" i="118"/>
  <c r="T630" i="118"/>
  <c r="S630" i="118"/>
  <c r="R630" i="118"/>
  <c r="T629" i="118"/>
  <c r="S629" i="118"/>
  <c r="R629" i="118"/>
  <c r="T628" i="118"/>
  <c r="S628" i="118"/>
  <c r="R628" i="118"/>
  <c r="T627" i="118"/>
  <c r="S627" i="118"/>
  <c r="R627" i="118"/>
  <c r="I91" i="118"/>
  <c r="H91" i="118"/>
  <c r="G91" i="118"/>
  <c r="F91" i="118"/>
  <c r="E91" i="118"/>
  <c r="D91" i="118"/>
  <c r="I90" i="118"/>
  <c r="H90" i="118"/>
  <c r="G90" i="118"/>
  <c r="F90" i="118"/>
  <c r="E90" i="118"/>
  <c r="D90" i="118"/>
  <c r="I89" i="118"/>
  <c r="H89" i="118"/>
  <c r="G89" i="118"/>
  <c r="F89" i="118"/>
  <c r="E89" i="118"/>
  <c r="D89" i="118"/>
  <c r="I88" i="118"/>
  <c r="H88" i="118"/>
  <c r="G88" i="118"/>
  <c r="F88" i="118"/>
  <c r="E88" i="118"/>
  <c r="D88" i="118"/>
  <c r="I87" i="118"/>
  <c r="H87" i="118"/>
  <c r="G87" i="118"/>
  <c r="F87" i="118"/>
  <c r="E87" i="118"/>
  <c r="D87" i="118"/>
  <c r="I86" i="118"/>
  <c r="H86" i="118"/>
  <c r="G86" i="118"/>
  <c r="F86" i="118"/>
  <c r="E86" i="118"/>
  <c r="D86" i="118"/>
  <c r="I85" i="118"/>
  <c r="H85" i="118"/>
  <c r="G85" i="118"/>
  <c r="F85" i="118"/>
  <c r="E85" i="118"/>
  <c r="D85" i="118"/>
  <c r="I84" i="118"/>
  <c r="H84" i="118"/>
  <c r="G84" i="118"/>
  <c r="F84" i="118"/>
  <c r="E84" i="118"/>
  <c r="D84" i="118"/>
  <c r="I83" i="118"/>
  <c r="H83" i="118"/>
  <c r="G83" i="118"/>
  <c r="F83" i="118"/>
  <c r="E83" i="118"/>
  <c r="D83" i="118"/>
  <c r="I82" i="118"/>
  <c r="H82" i="118"/>
  <c r="G82" i="118"/>
  <c r="F82" i="118"/>
  <c r="E82" i="118"/>
  <c r="D82" i="118"/>
  <c r="I81" i="118"/>
  <c r="H81" i="118"/>
  <c r="G81" i="118"/>
  <c r="F81" i="118"/>
  <c r="E81" i="118"/>
  <c r="D81" i="118"/>
  <c r="I80" i="118"/>
  <c r="H80" i="118"/>
  <c r="G80" i="118"/>
  <c r="F80" i="118"/>
  <c r="E80" i="118"/>
  <c r="D80" i="118"/>
  <c r="I79" i="118"/>
  <c r="H79" i="118"/>
  <c r="G79" i="118"/>
  <c r="F79" i="118"/>
  <c r="E79" i="118"/>
  <c r="D79" i="118"/>
  <c r="I78" i="118"/>
  <c r="H78" i="118"/>
  <c r="G78" i="118"/>
  <c r="F78" i="118"/>
  <c r="E78" i="118"/>
  <c r="D78" i="118"/>
  <c r="I77" i="118"/>
  <c r="H77" i="118"/>
  <c r="G77" i="118"/>
  <c r="F77" i="118"/>
  <c r="E77" i="118"/>
  <c r="D77" i="118"/>
  <c r="I76" i="118"/>
  <c r="H76" i="118"/>
  <c r="G76" i="118"/>
  <c r="F76" i="118"/>
  <c r="E76" i="118"/>
  <c r="D76" i="118"/>
  <c r="I75" i="118"/>
  <c r="H75" i="118"/>
  <c r="G75" i="118"/>
  <c r="F75" i="118"/>
  <c r="E75" i="118"/>
  <c r="D75" i="118"/>
  <c r="I74" i="118"/>
  <c r="H74" i="118"/>
  <c r="G74" i="118"/>
  <c r="F74" i="118"/>
  <c r="E74" i="118"/>
  <c r="D74" i="118"/>
  <c r="I73" i="118"/>
  <c r="H73" i="118"/>
  <c r="G73" i="118"/>
  <c r="F73" i="118"/>
  <c r="E73" i="118"/>
  <c r="D73" i="118"/>
  <c r="I71" i="118"/>
  <c r="H71" i="118"/>
  <c r="G71" i="118"/>
  <c r="F71" i="118"/>
  <c r="E71" i="118"/>
  <c r="D71" i="118"/>
  <c r="I70" i="118"/>
  <c r="H70" i="118"/>
  <c r="G70" i="118"/>
  <c r="F70" i="118"/>
  <c r="E70" i="118"/>
  <c r="D70" i="118"/>
  <c r="I69" i="118"/>
  <c r="H69" i="118"/>
  <c r="G69" i="118"/>
  <c r="F69" i="118"/>
  <c r="E69" i="118"/>
  <c r="D69" i="118"/>
  <c r="I68" i="118"/>
  <c r="H68" i="118"/>
  <c r="G68" i="118"/>
  <c r="F68" i="118"/>
  <c r="E68" i="118"/>
  <c r="D68" i="118"/>
  <c r="I67" i="118"/>
  <c r="H67" i="118"/>
  <c r="G67" i="118"/>
  <c r="F67" i="118"/>
  <c r="E67" i="118"/>
  <c r="D67" i="118"/>
  <c r="I66" i="118"/>
  <c r="H66" i="118"/>
  <c r="G66" i="118"/>
  <c r="F66" i="118"/>
  <c r="E66" i="118"/>
  <c r="D66" i="118"/>
  <c r="I65" i="118"/>
  <c r="H65" i="118"/>
  <c r="G65" i="118"/>
  <c r="F65" i="118"/>
  <c r="E65" i="118"/>
  <c r="D65" i="118"/>
  <c r="I64" i="118"/>
  <c r="H64" i="118"/>
  <c r="G64" i="118"/>
  <c r="F64" i="118"/>
  <c r="E64" i="118"/>
  <c r="D64" i="118"/>
  <c r="I63" i="118"/>
  <c r="H63" i="118"/>
  <c r="G63" i="118"/>
  <c r="F63" i="118"/>
  <c r="E63" i="118"/>
  <c r="D63" i="118"/>
  <c r="I62" i="118"/>
  <c r="H62" i="118"/>
  <c r="G62" i="118"/>
  <c r="F62" i="118"/>
  <c r="E62" i="118"/>
  <c r="D62" i="118"/>
  <c r="I61" i="118"/>
  <c r="H61" i="118"/>
  <c r="G61" i="118"/>
  <c r="F61" i="118"/>
  <c r="E61" i="118"/>
  <c r="D61" i="118"/>
  <c r="I60" i="118"/>
  <c r="H60" i="118"/>
  <c r="G60" i="118"/>
  <c r="F60" i="118"/>
  <c r="E60" i="118"/>
  <c r="D60" i="118"/>
  <c r="I59" i="118"/>
  <c r="H59" i="118"/>
  <c r="G59" i="118"/>
  <c r="F59" i="118"/>
  <c r="E59" i="118"/>
  <c r="D59" i="118"/>
  <c r="I58" i="118"/>
  <c r="H58" i="118"/>
  <c r="G58" i="118"/>
  <c r="F58" i="118"/>
  <c r="E58" i="118"/>
  <c r="D58" i="118"/>
  <c r="I57" i="118"/>
  <c r="H57" i="118"/>
  <c r="G57" i="118"/>
  <c r="F57" i="118"/>
  <c r="E57" i="118"/>
  <c r="D57" i="118"/>
  <c r="I56" i="118"/>
  <c r="H56" i="118"/>
  <c r="G56" i="118"/>
  <c r="F56" i="118"/>
  <c r="E56" i="118"/>
  <c r="D56" i="118"/>
  <c r="I55" i="118"/>
  <c r="H55" i="118"/>
  <c r="G55" i="118"/>
  <c r="F55" i="118"/>
  <c r="E55" i="118"/>
  <c r="D55" i="118"/>
  <c r="I54" i="118"/>
  <c r="H54" i="118"/>
  <c r="G54" i="118"/>
  <c r="F54" i="118"/>
  <c r="E54" i="118"/>
  <c r="D54" i="118"/>
  <c r="I53" i="118"/>
  <c r="H53" i="118"/>
  <c r="G53" i="118"/>
  <c r="F53" i="118"/>
  <c r="E53" i="118"/>
  <c r="D53" i="118"/>
  <c r="I52" i="118"/>
  <c r="H52" i="118"/>
  <c r="G52" i="118"/>
  <c r="F52" i="118"/>
  <c r="E52" i="118"/>
  <c r="D52" i="118"/>
  <c r="I51" i="118"/>
  <c r="H51" i="118"/>
  <c r="G51" i="118"/>
  <c r="F51" i="118"/>
  <c r="E51" i="118"/>
  <c r="D51" i="118"/>
  <c r="I50" i="118"/>
  <c r="H50" i="118"/>
  <c r="G50" i="118"/>
  <c r="F50" i="118"/>
  <c r="E50" i="118"/>
  <c r="D50" i="118"/>
  <c r="I49" i="118"/>
  <c r="H49" i="118"/>
  <c r="G49" i="118"/>
  <c r="F49" i="118"/>
  <c r="E49" i="118"/>
  <c r="D49" i="118"/>
  <c r="I48" i="118"/>
  <c r="H48" i="118"/>
  <c r="G48" i="118"/>
  <c r="F48" i="118"/>
  <c r="E48" i="118"/>
  <c r="D48" i="118"/>
  <c r="I47" i="118"/>
  <c r="H47" i="118"/>
  <c r="G47" i="118"/>
  <c r="F47" i="118"/>
  <c r="E47" i="118"/>
  <c r="D47" i="118"/>
  <c r="I46" i="118"/>
  <c r="H46" i="118"/>
  <c r="G46" i="118"/>
  <c r="F46" i="118"/>
  <c r="E46" i="118"/>
  <c r="D46" i="118"/>
  <c r="I45" i="118"/>
  <c r="H45" i="118"/>
  <c r="G45" i="118"/>
  <c r="F45" i="118"/>
  <c r="E45" i="118"/>
  <c r="D45" i="118"/>
  <c r="I44" i="118"/>
  <c r="H44" i="118"/>
  <c r="G44" i="118"/>
  <c r="F44" i="118"/>
  <c r="E44" i="118"/>
  <c r="D44" i="118"/>
  <c r="I43" i="118"/>
  <c r="H43" i="118"/>
  <c r="G43" i="118"/>
  <c r="F43" i="118"/>
  <c r="E43" i="118"/>
  <c r="D43" i="118"/>
  <c r="I42" i="118"/>
  <c r="H42" i="118"/>
  <c r="G42" i="118"/>
  <c r="F42" i="118"/>
  <c r="E42" i="118"/>
  <c r="D42" i="118"/>
  <c r="I41" i="118"/>
  <c r="H41" i="118"/>
  <c r="G41" i="118"/>
  <c r="F41" i="118"/>
  <c r="E41" i="118"/>
  <c r="D41" i="118"/>
  <c r="I40" i="118"/>
  <c r="H40" i="118"/>
  <c r="G40" i="118"/>
  <c r="F40" i="118"/>
  <c r="E40" i="118"/>
  <c r="D40" i="118"/>
  <c r="I39" i="118"/>
  <c r="H39" i="118"/>
  <c r="G39" i="118"/>
  <c r="F39" i="118"/>
  <c r="E39" i="118"/>
  <c r="D39" i="118"/>
  <c r="I38" i="118"/>
  <c r="H38" i="118"/>
  <c r="G38" i="118"/>
  <c r="F38" i="118"/>
  <c r="E38" i="118"/>
  <c r="D38" i="118"/>
  <c r="I37" i="118"/>
  <c r="H37" i="118"/>
  <c r="G37" i="118"/>
  <c r="F37" i="118"/>
  <c r="E37" i="118"/>
  <c r="D37" i="118"/>
  <c r="I36" i="118"/>
  <c r="H36" i="118"/>
  <c r="G36" i="118"/>
  <c r="F36" i="118"/>
  <c r="E36" i="118"/>
  <c r="D36" i="118"/>
  <c r="I35" i="118"/>
  <c r="H35" i="118"/>
  <c r="G35" i="118"/>
  <c r="F35" i="118"/>
  <c r="E35" i="118"/>
  <c r="D35" i="118"/>
  <c r="I34" i="118"/>
  <c r="H34" i="118"/>
  <c r="G34" i="118"/>
  <c r="F34" i="118"/>
  <c r="E34" i="118"/>
  <c r="D34" i="118"/>
  <c r="I33" i="118"/>
  <c r="H33" i="118"/>
  <c r="G33" i="118"/>
  <c r="F33" i="118"/>
  <c r="E33" i="118"/>
  <c r="D33" i="118"/>
  <c r="I32" i="118"/>
  <c r="H32" i="118"/>
  <c r="G32" i="118"/>
  <c r="F32" i="118"/>
  <c r="E32" i="118"/>
  <c r="D32" i="118"/>
  <c r="I31" i="118"/>
  <c r="H31" i="118"/>
  <c r="G31" i="118"/>
  <c r="F31" i="118"/>
  <c r="E31" i="118"/>
  <c r="D31" i="118"/>
  <c r="I30" i="118"/>
  <c r="H30" i="118"/>
  <c r="G30" i="118"/>
  <c r="F30" i="118"/>
  <c r="E30" i="118"/>
  <c r="D30" i="118"/>
  <c r="I29" i="118"/>
  <c r="H29" i="118"/>
  <c r="G29" i="118"/>
  <c r="F29" i="118"/>
  <c r="E29" i="118"/>
  <c r="D29" i="118"/>
  <c r="I28" i="118"/>
  <c r="H28" i="118"/>
  <c r="G28" i="118"/>
  <c r="F28" i="118"/>
  <c r="E28" i="118"/>
  <c r="D28" i="118"/>
  <c r="I27" i="118"/>
  <c r="H27" i="118"/>
  <c r="G27" i="118"/>
  <c r="F27" i="118"/>
  <c r="E27" i="118"/>
  <c r="D27" i="118"/>
  <c r="I26" i="118"/>
  <c r="H26" i="118"/>
  <c r="G26" i="118"/>
  <c r="F26" i="118"/>
  <c r="E26" i="118"/>
  <c r="D26" i="118"/>
  <c r="I25" i="118"/>
  <c r="H25" i="118"/>
  <c r="G25" i="118"/>
  <c r="F25" i="118"/>
  <c r="E25" i="118"/>
  <c r="D25" i="118"/>
  <c r="I24" i="118"/>
  <c r="H24" i="118"/>
  <c r="G24" i="118"/>
  <c r="F24" i="118"/>
  <c r="E24" i="118"/>
  <c r="D24" i="118"/>
  <c r="I23" i="118"/>
  <c r="H23" i="118"/>
  <c r="G23" i="118"/>
  <c r="F23" i="118"/>
  <c r="E23" i="118"/>
  <c r="D23" i="118"/>
  <c r="I22" i="118"/>
  <c r="H22" i="118"/>
  <c r="G22" i="118"/>
  <c r="F22" i="118"/>
  <c r="E22" i="118"/>
  <c r="D22" i="118"/>
  <c r="I21" i="118"/>
  <c r="H21" i="118"/>
  <c r="G21" i="118"/>
  <c r="F21" i="118"/>
  <c r="E21" i="118"/>
  <c r="D21" i="118"/>
  <c r="I20" i="118"/>
  <c r="H20" i="118"/>
  <c r="G20" i="118"/>
  <c r="F20" i="118"/>
  <c r="E20" i="118"/>
  <c r="D20" i="118"/>
  <c r="I19" i="118"/>
  <c r="H19" i="118"/>
  <c r="G19" i="118"/>
  <c r="F19" i="118"/>
  <c r="E19" i="118"/>
  <c r="D19" i="118"/>
  <c r="I18" i="118"/>
  <c r="H18" i="118"/>
  <c r="G18" i="118"/>
  <c r="F18" i="118"/>
  <c r="E18" i="118"/>
  <c r="D18" i="118"/>
  <c r="I17" i="118"/>
  <c r="H17" i="118"/>
  <c r="G17" i="118"/>
  <c r="F17" i="118"/>
  <c r="E17" i="118"/>
  <c r="D17" i="118"/>
  <c r="I16" i="118"/>
  <c r="H16" i="118"/>
  <c r="G16" i="118"/>
  <c r="F16" i="118"/>
  <c r="E16" i="118"/>
  <c r="D16" i="118"/>
  <c r="I15" i="118"/>
  <c r="H15" i="118"/>
  <c r="G15" i="118"/>
  <c r="F15" i="118"/>
  <c r="E15" i="118"/>
  <c r="D15" i="118"/>
  <c r="I14" i="118"/>
  <c r="H14" i="118"/>
  <c r="G14" i="118"/>
  <c r="F14" i="118"/>
  <c r="E14" i="118"/>
  <c r="D14" i="118"/>
  <c r="I13" i="118"/>
  <c r="H13" i="118"/>
  <c r="G13" i="118"/>
  <c r="F13" i="118"/>
  <c r="E13" i="118"/>
  <c r="D13" i="118"/>
  <c r="I12" i="118"/>
  <c r="H12" i="118"/>
  <c r="G12" i="118"/>
  <c r="F12" i="118"/>
  <c r="E12" i="118"/>
  <c r="D12" i="118"/>
  <c r="I11" i="118"/>
  <c r="H11" i="118"/>
  <c r="G11" i="118"/>
  <c r="F11" i="118"/>
  <c r="E11" i="118"/>
  <c r="D11" i="118"/>
  <c r="I10" i="118"/>
  <c r="H10" i="118"/>
  <c r="G10" i="118"/>
  <c r="F10" i="118"/>
  <c r="E10" i="118"/>
  <c r="D10" i="118"/>
  <c r="I9" i="118"/>
  <c r="H9" i="118"/>
  <c r="G9" i="118"/>
  <c r="F9" i="118"/>
  <c r="E9" i="118"/>
  <c r="D9" i="118"/>
  <c r="I8" i="118"/>
  <c r="H8" i="118"/>
  <c r="G8" i="118"/>
  <c r="F8" i="118"/>
  <c r="E8" i="118"/>
  <c r="D8" i="118"/>
  <c r="S632" i="118"/>
  <c r="R632" i="118"/>
  <c r="T632" i="118"/>
  <c r="T638" i="118"/>
  <c r="B46" i="56"/>
  <c r="D46" i="56" s="1"/>
  <c r="B45" i="56"/>
  <c r="D45" i="56" s="1"/>
  <c r="B44" i="56"/>
  <c r="D44" i="56" s="1"/>
  <c r="B16" i="56"/>
  <c r="D16" i="56" s="1"/>
  <c r="B43" i="56"/>
  <c r="D43" i="56" s="1"/>
  <c r="B42" i="56"/>
  <c r="D42" i="56" s="1"/>
  <c r="B41" i="56"/>
  <c r="D41" i="56" s="1"/>
  <c r="B40" i="56"/>
  <c r="D40" i="56" s="1"/>
  <c r="B39" i="56"/>
  <c r="D39" i="56" s="1"/>
  <c r="B38" i="56"/>
  <c r="D38" i="56" s="1"/>
  <c r="B37" i="56"/>
  <c r="D37" i="56" s="1"/>
  <c r="B36" i="56"/>
  <c r="D36" i="56" s="1"/>
  <c r="B35" i="56"/>
  <c r="D35" i="56" s="1"/>
  <c r="B34" i="56"/>
  <c r="D34" i="56" s="1"/>
  <c r="B33" i="56"/>
  <c r="D33" i="56" s="1"/>
  <c r="B32" i="56"/>
  <c r="D32" i="56" s="1"/>
  <c r="B31" i="56"/>
  <c r="D31" i="56" s="1"/>
  <c r="B30" i="56"/>
  <c r="D30" i="56" s="1"/>
  <c r="B29" i="56"/>
  <c r="D29" i="56" s="1"/>
  <c r="B28" i="56"/>
  <c r="D28" i="56" s="1"/>
  <c r="B27" i="56"/>
  <c r="D27" i="56" s="1"/>
  <c r="B26" i="56"/>
  <c r="D26" i="56" s="1"/>
  <c r="B25" i="56"/>
  <c r="D25" i="56" s="1"/>
  <c r="B24" i="56"/>
  <c r="D24" i="56" s="1"/>
  <c r="B23" i="56"/>
  <c r="D23" i="56" s="1"/>
  <c r="B22" i="56"/>
  <c r="D22" i="56" s="1"/>
  <c r="B21" i="56"/>
  <c r="D21" i="56" s="1"/>
  <c r="B20" i="56"/>
  <c r="D20" i="56" s="1"/>
  <c r="B19" i="56"/>
  <c r="D19" i="56" s="1"/>
  <c r="B18" i="56"/>
  <c r="D18" i="56" s="1"/>
  <c r="B17" i="56"/>
  <c r="D17" i="56" s="1"/>
  <c r="B15" i="56"/>
  <c r="D15" i="56" s="1"/>
  <c r="B14" i="56"/>
  <c r="D14" i="56" s="1"/>
  <c r="B13" i="56"/>
  <c r="D13" i="56" s="1"/>
  <c r="B12" i="56"/>
  <c r="D12" i="56" s="1"/>
  <c r="B11" i="56"/>
  <c r="E110" i="56"/>
  <c r="F110" i="56"/>
  <c r="G54" i="70"/>
  <c r="F54" i="70"/>
  <c r="G52" i="70"/>
  <c r="F52" i="70"/>
  <c r="C54" i="70"/>
  <c r="C52" i="70"/>
  <c r="D81" i="55"/>
  <c r="C81" i="55"/>
  <c r="F109" i="56"/>
  <c r="E109" i="56"/>
  <c r="B60" i="75"/>
  <c r="B81" i="50"/>
  <c r="B48" i="115"/>
  <c r="O48" i="13"/>
  <c r="B43" i="67"/>
  <c r="B42" i="67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26" i="67"/>
  <c r="B25" i="67"/>
  <c r="B24" i="67"/>
  <c r="B23" i="67"/>
  <c r="B22" i="67"/>
  <c r="B21" i="67"/>
  <c r="B20" i="67"/>
  <c r="B19" i="67"/>
  <c r="B18" i="67"/>
  <c r="B17" i="67"/>
  <c r="B16" i="67"/>
  <c r="B15" i="67"/>
  <c r="B14" i="67"/>
  <c r="B13" i="67"/>
  <c r="B12" i="67"/>
  <c r="B11" i="67"/>
  <c r="B10" i="67"/>
  <c r="B9" i="67"/>
  <c r="B8" i="67"/>
  <c r="J86" i="68"/>
  <c r="I86" i="68"/>
  <c r="H86" i="68"/>
  <c r="K23" i="117"/>
  <c r="P60" i="75"/>
  <c r="E23" i="117"/>
  <c r="O60" i="75"/>
  <c r="K22" i="117"/>
  <c r="N60" i="75"/>
  <c r="Q60" i="75"/>
  <c r="S60" i="75"/>
  <c r="E22" i="117"/>
  <c r="M60" i="75"/>
  <c r="K21" i="117"/>
  <c r="L60" i="75"/>
  <c r="E21" i="117"/>
  <c r="K60" i="75"/>
  <c r="K18" i="117"/>
  <c r="K17" i="117"/>
  <c r="K14" i="117"/>
  <c r="H60" i="75"/>
  <c r="K12" i="117"/>
  <c r="G60" i="75"/>
  <c r="K9" i="117"/>
  <c r="K8" i="117"/>
  <c r="K7" i="117"/>
  <c r="C60" i="75"/>
  <c r="K58" i="116"/>
  <c r="J58" i="116"/>
  <c r="I58" i="116"/>
  <c r="H58" i="116"/>
  <c r="G58" i="116"/>
  <c r="F58" i="116"/>
  <c r="K57" i="116"/>
  <c r="J57" i="116"/>
  <c r="I57" i="116"/>
  <c r="H57" i="116"/>
  <c r="G57" i="116"/>
  <c r="F57" i="116"/>
  <c r="K56" i="116"/>
  <c r="J56" i="116"/>
  <c r="I56" i="116"/>
  <c r="H56" i="116"/>
  <c r="G56" i="116"/>
  <c r="F56" i="116"/>
  <c r="K55" i="116"/>
  <c r="J55" i="116"/>
  <c r="I55" i="116"/>
  <c r="H55" i="116"/>
  <c r="G55" i="116"/>
  <c r="F55" i="116"/>
  <c r="K54" i="116"/>
  <c r="J54" i="116"/>
  <c r="I54" i="116"/>
  <c r="H54" i="116"/>
  <c r="G54" i="116"/>
  <c r="F54" i="116"/>
  <c r="K53" i="116"/>
  <c r="J53" i="116"/>
  <c r="I53" i="116"/>
  <c r="H53" i="116"/>
  <c r="G53" i="116"/>
  <c r="F53" i="116"/>
  <c r="K52" i="116"/>
  <c r="J52" i="116"/>
  <c r="I52" i="116"/>
  <c r="H52" i="116"/>
  <c r="G52" i="116"/>
  <c r="F52" i="116"/>
  <c r="K51" i="116"/>
  <c r="J51" i="116"/>
  <c r="I51" i="116"/>
  <c r="H51" i="116"/>
  <c r="G51" i="116"/>
  <c r="F51" i="116"/>
  <c r="K50" i="116"/>
  <c r="J50" i="116"/>
  <c r="I50" i="116"/>
  <c r="H50" i="116"/>
  <c r="G50" i="116"/>
  <c r="F50" i="116"/>
  <c r="K49" i="116"/>
  <c r="J49" i="116"/>
  <c r="I49" i="116"/>
  <c r="H49" i="116"/>
  <c r="G49" i="116"/>
  <c r="F49" i="116"/>
  <c r="K48" i="116"/>
  <c r="J48" i="116"/>
  <c r="I48" i="116"/>
  <c r="H48" i="116"/>
  <c r="G48" i="116"/>
  <c r="F48" i="116"/>
  <c r="K47" i="116"/>
  <c r="J47" i="116"/>
  <c r="I47" i="116"/>
  <c r="H47" i="116"/>
  <c r="G47" i="116"/>
  <c r="F47" i="116"/>
  <c r="K46" i="116"/>
  <c r="J46" i="116"/>
  <c r="G48" i="115"/>
  <c r="I46" i="116"/>
  <c r="F48" i="115"/>
  <c r="H46" i="116"/>
  <c r="E48" i="115"/>
  <c r="G46" i="116"/>
  <c r="F46" i="116"/>
  <c r="C48" i="115"/>
  <c r="P44" i="116"/>
  <c r="K42" i="116"/>
  <c r="J42" i="116"/>
  <c r="I42" i="116"/>
  <c r="H42" i="116"/>
  <c r="G42" i="116"/>
  <c r="F42" i="116"/>
  <c r="K41" i="116"/>
  <c r="J41" i="116"/>
  <c r="I41" i="116"/>
  <c r="H41" i="116"/>
  <c r="G41" i="116"/>
  <c r="F41" i="116"/>
  <c r="K40" i="116"/>
  <c r="J40" i="116"/>
  <c r="I40" i="116"/>
  <c r="H40" i="116"/>
  <c r="G40" i="116"/>
  <c r="F40" i="116"/>
  <c r="K39" i="116"/>
  <c r="J39" i="116"/>
  <c r="I39" i="116"/>
  <c r="H39" i="116"/>
  <c r="G39" i="116"/>
  <c r="F39" i="116"/>
  <c r="K38" i="116"/>
  <c r="J38" i="116"/>
  <c r="I38" i="116"/>
  <c r="H38" i="116"/>
  <c r="G38" i="116"/>
  <c r="F38" i="116"/>
  <c r="K37" i="116"/>
  <c r="J37" i="116"/>
  <c r="I37" i="116"/>
  <c r="H37" i="116"/>
  <c r="G37" i="116"/>
  <c r="F37" i="116"/>
  <c r="K36" i="116"/>
  <c r="J36" i="116"/>
  <c r="I36" i="116"/>
  <c r="H36" i="116"/>
  <c r="G36" i="116"/>
  <c r="F36" i="116"/>
  <c r="K35" i="116"/>
  <c r="J35" i="116"/>
  <c r="I35" i="116"/>
  <c r="H35" i="116"/>
  <c r="G35" i="116"/>
  <c r="F35" i="116"/>
  <c r="K34" i="116"/>
  <c r="J34" i="116"/>
  <c r="I34" i="116"/>
  <c r="H34" i="116"/>
  <c r="G34" i="116"/>
  <c r="F34" i="116"/>
  <c r="K33" i="116"/>
  <c r="J33" i="116"/>
  <c r="I33" i="116"/>
  <c r="H33" i="116"/>
  <c r="G33" i="116"/>
  <c r="F33" i="116"/>
  <c r="K32" i="116"/>
  <c r="J32" i="116"/>
  <c r="I32" i="116"/>
  <c r="H32" i="116"/>
  <c r="G32" i="116"/>
  <c r="F32" i="116"/>
  <c r="K31" i="116"/>
  <c r="J31" i="116"/>
  <c r="I31" i="116"/>
  <c r="H31" i="116"/>
  <c r="G31" i="116"/>
  <c r="F31" i="116"/>
  <c r="K30" i="116"/>
  <c r="J30" i="116"/>
  <c r="I30" i="116"/>
  <c r="H30" i="116"/>
  <c r="G30" i="116"/>
  <c r="F30" i="116"/>
  <c r="K29" i="116"/>
  <c r="J29" i="116"/>
  <c r="I29" i="116"/>
  <c r="H29" i="116"/>
  <c r="G29" i="116"/>
  <c r="F29" i="116"/>
  <c r="K28" i="116"/>
  <c r="J28" i="116"/>
  <c r="I28" i="116"/>
  <c r="H28" i="116"/>
  <c r="G28" i="116"/>
  <c r="F28" i="116"/>
  <c r="K27" i="116"/>
  <c r="J27" i="116"/>
  <c r="I27" i="116"/>
  <c r="H27" i="116"/>
  <c r="G27" i="116"/>
  <c r="F27" i="116"/>
  <c r="K26" i="116"/>
  <c r="J26" i="116"/>
  <c r="I26" i="116"/>
  <c r="H26" i="116"/>
  <c r="G26" i="116"/>
  <c r="F26" i="116"/>
  <c r="K25" i="116"/>
  <c r="J25" i="116"/>
  <c r="I25" i="116"/>
  <c r="H25" i="116"/>
  <c r="G25" i="116"/>
  <c r="F25" i="116"/>
  <c r="K24" i="116"/>
  <c r="J24" i="116"/>
  <c r="I24" i="116"/>
  <c r="H24" i="116"/>
  <c r="G24" i="116"/>
  <c r="F24" i="116"/>
  <c r="K23" i="116"/>
  <c r="J23" i="116"/>
  <c r="I23" i="116"/>
  <c r="H23" i="116"/>
  <c r="G23" i="116"/>
  <c r="F23" i="116"/>
  <c r="K22" i="116"/>
  <c r="J22" i="116"/>
  <c r="I22" i="116"/>
  <c r="H22" i="116"/>
  <c r="G22" i="116"/>
  <c r="F22" i="116"/>
  <c r="L19" i="116"/>
  <c r="L81" i="50"/>
  <c r="L18" i="116"/>
  <c r="K81" i="50"/>
  <c r="L16" i="116"/>
  <c r="K16" i="116"/>
  <c r="AB16" i="116"/>
  <c r="L15" i="116"/>
  <c r="L14" i="116"/>
  <c r="F81" i="50"/>
  <c r="L13" i="116"/>
  <c r="E81" i="50"/>
  <c r="K12" i="116"/>
  <c r="K9" i="116"/>
  <c r="L8" i="116"/>
  <c r="K8" i="116"/>
  <c r="K50" i="117"/>
  <c r="O21" i="117"/>
  <c r="B6" i="117"/>
  <c r="B2" i="117"/>
  <c r="B1" i="117"/>
  <c r="F58" i="117"/>
  <c r="Z44" i="116"/>
  <c r="AB17" i="116"/>
  <c r="AB12" i="116"/>
  <c r="H10" i="116"/>
  <c r="B6" i="116"/>
  <c r="B3" i="116"/>
  <c r="B2" i="116"/>
  <c r="O48" i="6"/>
  <c r="O1348" i="67" s="1"/>
  <c r="O48" i="8"/>
  <c r="O46" i="8" s="1"/>
  <c r="O48" i="14"/>
  <c r="O48" i="15"/>
  <c r="O48" i="16"/>
  <c r="O1367" i="67" s="1"/>
  <c r="O48" i="21"/>
  <c r="O48" i="23"/>
  <c r="O48" i="24"/>
  <c r="O1365" i="67" s="1"/>
  <c r="O48" i="37"/>
  <c r="O1350" i="67" s="1"/>
  <c r="O48" i="38"/>
  <c r="O1356" i="67" s="1"/>
  <c r="O48" i="39"/>
  <c r="O1371" i="67" s="1"/>
  <c r="O48" i="43"/>
  <c r="O1377" i="67" s="1"/>
  <c r="O48" i="44"/>
  <c r="O48" i="45"/>
  <c r="O46" i="45" s="1"/>
  <c r="O48" i="46"/>
  <c r="O1355" i="67" s="1"/>
  <c r="O48" i="47"/>
  <c r="O1368" i="67" s="1"/>
  <c r="R56" i="61"/>
  <c r="O48" i="5" s="1"/>
  <c r="L28" i="116"/>
  <c r="L32" i="116"/>
  <c r="L36" i="116"/>
  <c r="L40" i="116"/>
  <c r="O22" i="117"/>
  <c r="G69" i="116"/>
  <c r="H70" i="116"/>
  <c r="H69" i="116"/>
  <c r="L51" i="116"/>
  <c r="O12" i="117"/>
  <c r="I43" i="116"/>
  <c r="L48" i="116"/>
  <c r="O14" i="117"/>
  <c r="L58" i="116"/>
  <c r="J43" i="116"/>
  <c r="L110" i="56"/>
  <c r="K13" i="116"/>
  <c r="AB13" i="116"/>
  <c r="K43" i="116"/>
  <c r="K44" i="116"/>
  <c r="N44" i="116"/>
  <c r="O44" i="116"/>
  <c r="H59" i="116"/>
  <c r="K14" i="116"/>
  <c r="AB14" i="116"/>
  <c r="H43" i="116"/>
  <c r="J110" i="56"/>
  <c r="G43" i="116"/>
  <c r="L54" i="116"/>
  <c r="O23" i="117"/>
  <c r="O17" i="117"/>
  <c r="I60" i="75"/>
  <c r="K15" i="116"/>
  <c r="AB15" i="116"/>
  <c r="D54" i="70"/>
  <c r="G81" i="50"/>
  <c r="L29" i="116"/>
  <c r="L33" i="116"/>
  <c r="L37" i="116"/>
  <c r="L41" i="116"/>
  <c r="K59" i="116"/>
  <c r="K66" i="116"/>
  <c r="H48" i="115"/>
  <c r="L49" i="116"/>
  <c r="L52" i="116"/>
  <c r="L53" i="116"/>
  <c r="L56" i="116"/>
  <c r="L57" i="116"/>
  <c r="O18" i="117"/>
  <c r="J60" i="75"/>
  <c r="E54" i="70"/>
  <c r="H81" i="50"/>
  <c r="K49" i="117"/>
  <c r="K51" i="117"/>
  <c r="K52" i="117"/>
  <c r="D60" i="75"/>
  <c r="J59" i="116"/>
  <c r="AB9" i="116"/>
  <c r="D81" i="50"/>
  <c r="L30" i="116"/>
  <c r="L31" i="116"/>
  <c r="L34" i="116"/>
  <c r="L35" i="116"/>
  <c r="L38" i="116"/>
  <c r="L39" i="116"/>
  <c r="G59" i="116"/>
  <c r="D48" i="115"/>
  <c r="I59" i="116"/>
  <c r="L50" i="116"/>
  <c r="L55" i="116"/>
  <c r="O9" i="117"/>
  <c r="E60" i="75"/>
  <c r="L47" i="116"/>
  <c r="F55" i="117"/>
  <c r="F52" i="117"/>
  <c r="F50" i="117"/>
  <c r="F59" i="117"/>
  <c r="K10" i="116"/>
  <c r="AB8" i="116"/>
  <c r="L46" i="116"/>
  <c r="F59" i="116"/>
  <c r="F56" i="117"/>
  <c r="F43" i="116"/>
  <c r="I110" i="56"/>
  <c r="P110" i="56"/>
  <c r="L17" i="116"/>
  <c r="L22" i="116"/>
  <c r="L23" i="116"/>
  <c r="AB23" i="116"/>
  <c r="L24" i="116"/>
  <c r="AB24" i="116"/>
  <c r="L25" i="116"/>
  <c r="AB25" i="116"/>
  <c r="L26" i="116"/>
  <c r="AB26" i="116"/>
  <c r="L27" i="116"/>
  <c r="AB27" i="116"/>
  <c r="L42" i="116"/>
  <c r="AB42" i="116"/>
  <c r="F51" i="117"/>
  <c r="F53" i="117"/>
  <c r="F57" i="117"/>
  <c r="K10" i="117"/>
  <c r="K24" i="117"/>
  <c r="F54" i="117"/>
  <c r="I66" i="116"/>
  <c r="L100" i="119"/>
  <c r="K110" i="56"/>
  <c r="M100" i="119"/>
  <c r="N100" i="119"/>
  <c r="G100" i="119"/>
  <c r="J66" i="116"/>
  <c r="O5" i="117"/>
  <c r="E5" i="117"/>
  <c r="G66" i="116"/>
  <c r="F60" i="75"/>
  <c r="L67" i="116"/>
  <c r="K17" i="116"/>
  <c r="C81" i="50"/>
  <c r="I81" i="50"/>
  <c r="Q110" i="56"/>
  <c r="E81" i="55"/>
  <c r="L59" i="116"/>
  <c r="S59" i="116"/>
  <c r="I48" i="115"/>
  <c r="F49" i="117"/>
  <c r="E1" i="117"/>
  <c r="S17" i="116"/>
  <c r="AB46" i="116"/>
  <c r="AB59" i="116"/>
  <c r="AB11" i="116"/>
  <c r="B6" i="72"/>
  <c r="B6" i="73"/>
  <c r="B6" i="74"/>
  <c r="B6" i="77"/>
  <c r="B6" i="78"/>
  <c r="B6" i="79"/>
  <c r="B6" i="80"/>
  <c r="B6" i="81"/>
  <c r="B6" i="82"/>
  <c r="B6" i="83"/>
  <c r="B6" i="84"/>
  <c r="B6" i="85"/>
  <c r="B6" i="86"/>
  <c r="B6" i="87"/>
  <c r="B6" i="88"/>
  <c r="B6" i="89"/>
  <c r="B6" i="90"/>
  <c r="B6" i="91"/>
  <c r="B6" i="92"/>
  <c r="B6" i="93"/>
  <c r="B6" i="94"/>
  <c r="B6" i="95"/>
  <c r="B6" i="96"/>
  <c r="B6" i="97"/>
  <c r="B6" i="98"/>
  <c r="B6" i="99"/>
  <c r="B6" i="100"/>
  <c r="B6" i="101"/>
  <c r="B6" i="102"/>
  <c r="B6" i="103"/>
  <c r="B6" i="104"/>
  <c r="B6" i="105"/>
  <c r="B6" i="106"/>
  <c r="B6" i="48"/>
  <c r="B6" i="107"/>
  <c r="B3" i="115"/>
  <c r="B40" i="115"/>
  <c r="B39" i="115"/>
  <c r="B38" i="115"/>
  <c r="B37" i="115"/>
  <c r="B36" i="115"/>
  <c r="B35" i="115"/>
  <c r="B34" i="115"/>
  <c r="B33" i="115"/>
  <c r="B32" i="115"/>
  <c r="B31" i="115"/>
  <c r="B30" i="115"/>
  <c r="B29" i="115"/>
  <c r="B28" i="115"/>
  <c r="B27" i="115"/>
  <c r="B26" i="115"/>
  <c r="B25" i="115"/>
  <c r="B24" i="115"/>
  <c r="B23" i="115"/>
  <c r="B22" i="115"/>
  <c r="B21" i="115"/>
  <c r="B20" i="115"/>
  <c r="B19" i="115"/>
  <c r="B18" i="115"/>
  <c r="B17" i="115"/>
  <c r="B16" i="115"/>
  <c r="B15" i="115"/>
  <c r="B14" i="115"/>
  <c r="B13" i="115"/>
  <c r="B47" i="115"/>
  <c r="B12" i="115"/>
  <c r="B11" i="115"/>
  <c r="B10" i="115"/>
  <c r="B9" i="115"/>
  <c r="B8" i="115"/>
  <c r="B7" i="115"/>
  <c r="B6" i="115"/>
  <c r="B5" i="115"/>
  <c r="HT59" i="2"/>
  <c r="HU59" i="2"/>
  <c r="IC61" i="2"/>
  <c r="L1802" i="67"/>
  <c r="HV59" i="2"/>
  <c r="HW59" i="2"/>
  <c r="HX59" i="2"/>
  <c r="HY59" i="2"/>
  <c r="HZ59" i="2"/>
  <c r="IA59" i="2"/>
  <c r="IB59" i="2"/>
  <c r="IC59" i="2"/>
  <c r="L60" i="2"/>
  <c r="M60" i="2"/>
  <c r="K50" i="107"/>
  <c r="K50" i="106"/>
  <c r="K50" i="105"/>
  <c r="K50" i="104"/>
  <c r="K50" i="103"/>
  <c r="K50" i="102"/>
  <c r="K50" i="101"/>
  <c r="K50" i="100"/>
  <c r="K50" i="99"/>
  <c r="K50" i="98"/>
  <c r="K50" i="97"/>
  <c r="K50" i="96"/>
  <c r="K50" i="95"/>
  <c r="K50" i="94"/>
  <c r="K50" i="93"/>
  <c r="K50" i="92"/>
  <c r="K50" i="91"/>
  <c r="K50" i="90"/>
  <c r="K50" i="89"/>
  <c r="K50" i="88"/>
  <c r="K50" i="87"/>
  <c r="K50" i="86"/>
  <c r="K50" i="85"/>
  <c r="K50" i="84"/>
  <c r="K50" i="83"/>
  <c r="K8" i="83"/>
  <c r="K50" i="82"/>
  <c r="K50" i="81"/>
  <c r="K50" i="80"/>
  <c r="K50" i="79"/>
  <c r="K50" i="78"/>
  <c r="K50" i="77"/>
  <c r="K50" i="74"/>
  <c r="K50" i="73"/>
  <c r="K50" i="72"/>
  <c r="HN59" i="2"/>
  <c r="HN62" i="2"/>
  <c r="HL59" i="2"/>
  <c r="L1801" i="67"/>
  <c r="M65" i="2"/>
  <c r="O60" i="2"/>
  <c r="N60" i="2"/>
  <c r="L68" i="1"/>
  <c r="L69" i="1" s="1"/>
  <c r="L68" i="5"/>
  <c r="L69" i="5" s="1"/>
  <c r="L68" i="6"/>
  <c r="L68" i="44"/>
  <c r="L69" i="44" s="1"/>
  <c r="L68" i="43"/>
  <c r="L69" i="43" s="1"/>
  <c r="O1784" i="67" s="1"/>
  <c r="E30" i="56"/>
  <c r="F30" i="56"/>
  <c r="K8" i="103"/>
  <c r="K8" i="102"/>
  <c r="K8" i="80"/>
  <c r="L68" i="12"/>
  <c r="K8" i="79"/>
  <c r="L68" i="11"/>
  <c r="L69" i="11" s="1"/>
  <c r="K8" i="78"/>
  <c r="L68" i="10"/>
  <c r="K8" i="77"/>
  <c r="L68" i="9"/>
  <c r="L69" i="9" s="1"/>
  <c r="L68" i="8"/>
  <c r="L69" i="8" s="1"/>
  <c r="L70" i="8" s="1"/>
  <c r="E11" i="71" s="1"/>
  <c r="K8" i="74"/>
  <c r="L68" i="7"/>
  <c r="L69" i="7" s="1"/>
  <c r="O1756" i="67" s="1"/>
  <c r="K8" i="73"/>
  <c r="L68" i="19"/>
  <c r="K8" i="72"/>
  <c r="K8" i="95"/>
  <c r="L68" i="36"/>
  <c r="K8" i="94"/>
  <c r="L68" i="35"/>
  <c r="L69" i="35" s="1"/>
  <c r="L70" i="35" s="1"/>
  <c r="K8" i="93"/>
  <c r="L68" i="34"/>
  <c r="L69" i="34" s="1"/>
  <c r="K8" i="92"/>
  <c r="L68" i="33"/>
  <c r="L69" i="33" s="1"/>
  <c r="K8" i="107"/>
  <c r="L68" i="48"/>
  <c r="L69" i="48" s="1"/>
  <c r="K8" i="106"/>
  <c r="L68" i="47"/>
  <c r="L69" i="47" s="1"/>
  <c r="K8" i="105"/>
  <c r="L68" i="46"/>
  <c r="L69" i="46" s="1"/>
  <c r="L70" i="46" s="1"/>
  <c r="K8" i="104"/>
  <c r="L68" i="45"/>
  <c r="K8" i="101"/>
  <c r="L68" i="42"/>
  <c r="L69" i="42" s="1"/>
  <c r="K8" i="100"/>
  <c r="L68" i="41"/>
  <c r="L69" i="41" s="1"/>
  <c r="K8" i="99"/>
  <c r="L68" i="40"/>
  <c r="L69" i="40" s="1"/>
  <c r="O1764" i="67" s="1"/>
  <c r="K8" i="98"/>
  <c r="D32" i="75"/>
  <c r="D43" i="75"/>
  <c r="D54" i="75"/>
  <c r="L68" i="39"/>
  <c r="L69" i="39" s="1"/>
  <c r="K8" i="97"/>
  <c r="L68" i="38"/>
  <c r="L69" i="38" s="1"/>
  <c r="K8" i="96"/>
  <c r="L68" i="37"/>
  <c r="K8" i="91"/>
  <c r="L68" i="24"/>
  <c r="L69" i="24" s="1"/>
  <c r="L68" i="23"/>
  <c r="L69" i="23" s="1"/>
  <c r="L68" i="22"/>
  <c r="L69" i="22" s="1"/>
  <c r="K8" i="90"/>
  <c r="K8" i="88"/>
  <c r="K8" i="85"/>
  <c r="L68" i="21"/>
  <c r="L68" i="20"/>
  <c r="K8" i="86"/>
  <c r="K8" i="87"/>
  <c r="L68" i="18"/>
  <c r="L69" i="18" s="1"/>
  <c r="K8" i="81"/>
  <c r="K8" i="82"/>
  <c r="L68" i="17"/>
  <c r="L69" i="17" s="1"/>
  <c r="O1767" i="67" s="1"/>
  <c r="L68" i="16"/>
  <c r="L68" i="15"/>
  <c r="L68" i="14"/>
  <c r="L69" i="14" s="1"/>
  <c r="L70" i="14" s="1"/>
  <c r="L68" i="13"/>
  <c r="L69" i="13" s="1"/>
  <c r="L68" i="25"/>
  <c r="L69" i="25" s="1"/>
  <c r="O533" i="65" s="1"/>
  <c r="L68" i="26"/>
  <c r="L69" i="26" s="1"/>
  <c r="P44" i="32"/>
  <c r="L68" i="28"/>
  <c r="L69" i="28" s="1"/>
  <c r="O535" i="65" s="1"/>
  <c r="L68" i="27"/>
  <c r="L68" i="29"/>
  <c r="L68" i="30"/>
  <c r="L69" i="30" s="1"/>
  <c r="O537" i="65" s="1"/>
  <c r="L68" i="31"/>
  <c r="L69" i="31" s="1"/>
  <c r="L70" i="31" s="1"/>
  <c r="L68" i="57"/>
  <c r="L69" i="57" s="1"/>
  <c r="L70" i="57" s="1"/>
  <c r="P44" i="31"/>
  <c r="R78" i="56"/>
  <c r="L68" i="114"/>
  <c r="L69" i="114" s="1"/>
  <c r="L70" i="114" s="1"/>
  <c r="P44" i="114"/>
  <c r="K58" i="114"/>
  <c r="J58" i="114"/>
  <c r="I58" i="114"/>
  <c r="H58" i="114"/>
  <c r="G58" i="114"/>
  <c r="F58" i="114"/>
  <c r="K57" i="114"/>
  <c r="J57" i="114"/>
  <c r="I57" i="114"/>
  <c r="H57" i="114"/>
  <c r="G57" i="114"/>
  <c r="F57" i="114"/>
  <c r="K56" i="114"/>
  <c r="J56" i="114"/>
  <c r="I56" i="114"/>
  <c r="H56" i="114"/>
  <c r="G56" i="114"/>
  <c r="F56" i="114"/>
  <c r="K55" i="114"/>
  <c r="J55" i="114"/>
  <c r="I55" i="114"/>
  <c r="H55" i="114"/>
  <c r="G55" i="114"/>
  <c r="F55" i="114"/>
  <c r="K54" i="114"/>
  <c r="J54" i="114"/>
  <c r="I54" i="114"/>
  <c r="H54" i="114"/>
  <c r="G54" i="114"/>
  <c r="F54" i="114"/>
  <c r="K53" i="114"/>
  <c r="J53" i="114"/>
  <c r="I53" i="114"/>
  <c r="H53" i="114"/>
  <c r="G53" i="114"/>
  <c r="F53" i="114"/>
  <c r="K52" i="114"/>
  <c r="J52" i="114"/>
  <c r="I52" i="114"/>
  <c r="H52" i="114"/>
  <c r="G52" i="114"/>
  <c r="F52" i="114"/>
  <c r="K51" i="114"/>
  <c r="J51" i="114"/>
  <c r="I51" i="114"/>
  <c r="H51" i="114"/>
  <c r="G51" i="114"/>
  <c r="F51" i="114"/>
  <c r="K50" i="114"/>
  <c r="J50" i="114"/>
  <c r="I50" i="114"/>
  <c r="H50" i="114"/>
  <c r="G50" i="114"/>
  <c r="F50" i="114"/>
  <c r="K49" i="114"/>
  <c r="J49" i="114"/>
  <c r="I49" i="114"/>
  <c r="H49" i="114"/>
  <c r="G49" i="114"/>
  <c r="F49" i="114"/>
  <c r="K48" i="114"/>
  <c r="J48" i="114"/>
  <c r="I48" i="114"/>
  <c r="H48" i="114"/>
  <c r="G48" i="114"/>
  <c r="F48" i="114"/>
  <c r="K47" i="114"/>
  <c r="J47" i="114"/>
  <c r="I47" i="114"/>
  <c r="H47" i="114"/>
  <c r="G47" i="114"/>
  <c r="F47" i="114"/>
  <c r="K46" i="114"/>
  <c r="J46" i="114"/>
  <c r="I46" i="114"/>
  <c r="H46" i="114"/>
  <c r="G46" i="114"/>
  <c r="F46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K35" i="114"/>
  <c r="J35" i="114"/>
  <c r="I35" i="114"/>
  <c r="H35" i="114"/>
  <c r="G35" i="114"/>
  <c r="F35" i="114"/>
  <c r="K34" i="114"/>
  <c r="J34" i="114"/>
  <c r="I34" i="114"/>
  <c r="H34" i="114"/>
  <c r="G34" i="114"/>
  <c r="F34" i="114"/>
  <c r="K33" i="114"/>
  <c r="J33" i="114"/>
  <c r="I33" i="114"/>
  <c r="H33" i="114"/>
  <c r="G33" i="114"/>
  <c r="F33" i="114"/>
  <c r="K32" i="114"/>
  <c r="J32" i="114"/>
  <c r="I32" i="114"/>
  <c r="H32" i="114"/>
  <c r="G32" i="114"/>
  <c r="F32" i="114"/>
  <c r="K31" i="114"/>
  <c r="J31" i="114"/>
  <c r="I31" i="114"/>
  <c r="H31" i="114"/>
  <c r="G31" i="114"/>
  <c r="F31" i="114"/>
  <c r="K30" i="114"/>
  <c r="J30" i="114"/>
  <c r="I30" i="114"/>
  <c r="H30" i="114"/>
  <c r="G30" i="114"/>
  <c r="F30" i="114"/>
  <c r="K29" i="114"/>
  <c r="J29" i="114"/>
  <c r="I29" i="114"/>
  <c r="H29" i="114"/>
  <c r="G29" i="114"/>
  <c r="F29" i="114"/>
  <c r="K28" i="114"/>
  <c r="J28" i="114"/>
  <c r="I28" i="114"/>
  <c r="H28" i="114"/>
  <c r="G28" i="114"/>
  <c r="F28" i="114"/>
  <c r="K27" i="114"/>
  <c r="J27" i="114"/>
  <c r="I27" i="114"/>
  <c r="H27" i="114"/>
  <c r="G27" i="114"/>
  <c r="F27" i="114"/>
  <c r="K26" i="114"/>
  <c r="J26" i="114"/>
  <c r="I26" i="114"/>
  <c r="H26" i="114"/>
  <c r="G26" i="114"/>
  <c r="F26" i="114"/>
  <c r="K25" i="114"/>
  <c r="J25" i="114"/>
  <c r="I25" i="114"/>
  <c r="H25" i="114"/>
  <c r="G25" i="114"/>
  <c r="F25" i="114"/>
  <c r="K24" i="114"/>
  <c r="J24" i="114"/>
  <c r="I24" i="114"/>
  <c r="H24" i="114"/>
  <c r="G24" i="114"/>
  <c r="F24" i="114"/>
  <c r="K23" i="114"/>
  <c r="J23" i="114"/>
  <c r="I23" i="114"/>
  <c r="H23" i="114"/>
  <c r="G23" i="114"/>
  <c r="F23" i="114"/>
  <c r="K22" i="114"/>
  <c r="J22" i="114"/>
  <c r="I22" i="114"/>
  <c r="H22" i="114"/>
  <c r="G22" i="114"/>
  <c r="F22" i="114"/>
  <c r="L19" i="114"/>
  <c r="L18" i="114"/>
  <c r="L16" i="114"/>
  <c r="K16" i="114"/>
  <c r="AB16" i="114"/>
  <c r="L15" i="114"/>
  <c r="K15" i="114"/>
  <c r="AB15" i="114"/>
  <c r="L14" i="114"/>
  <c r="K14" i="114"/>
  <c r="AB14" i="114"/>
  <c r="L13" i="114"/>
  <c r="K13" i="114"/>
  <c r="AB13" i="114"/>
  <c r="K12" i="114"/>
  <c r="K9" i="114"/>
  <c r="AB9" i="114"/>
  <c r="L8" i="114"/>
  <c r="K8" i="114"/>
  <c r="O48" i="114"/>
  <c r="Z44" i="114"/>
  <c r="AB17" i="114"/>
  <c r="AB12" i="114"/>
  <c r="H10" i="114"/>
  <c r="B6" i="114"/>
  <c r="B3" i="114"/>
  <c r="B2" i="114"/>
  <c r="F59" i="114"/>
  <c r="K59" i="114"/>
  <c r="H43" i="114"/>
  <c r="J59" i="114"/>
  <c r="G59" i="114"/>
  <c r="K43" i="114"/>
  <c r="K66" i="114"/>
  <c r="I43" i="114"/>
  <c r="L28" i="114"/>
  <c r="I59" i="114"/>
  <c r="L55" i="114"/>
  <c r="L29" i="114"/>
  <c r="L31" i="114"/>
  <c r="L32" i="114"/>
  <c r="L36" i="114"/>
  <c r="L40" i="114"/>
  <c r="L49" i="114"/>
  <c r="L23" i="114"/>
  <c r="AB23" i="114"/>
  <c r="L25" i="114"/>
  <c r="AB25" i="114"/>
  <c r="L33" i="114"/>
  <c r="L35" i="114"/>
  <c r="L37" i="114"/>
  <c r="L39" i="114"/>
  <c r="L41" i="114"/>
  <c r="L50" i="114"/>
  <c r="L52" i="114"/>
  <c r="L54" i="114"/>
  <c r="L56" i="114"/>
  <c r="L58" i="114"/>
  <c r="L22" i="114"/>
  <c r="AB22" i="114"/>
  <c r="J43" i="114"/>
  <c r="K44" i="114"/>
  <c r="L24" i="114"/>
  <c r="AB24" i="114"/>
  <c r="L30" i="114"/>
  <c r="L34" i="114"/>
  <c r="L38" i="114"/>
  <c r="L46" i="114"/>
  <c r="L47" i="114"/>
  <c r="L48" i="114"/>
  <c r="L51" i="114"/>
  <c r="L53" i="114"/>
  <c r="L57" i="114"/>
  <c r="AB8" i="114"/>
  <c r="K10" i="114"/>
  <c r="K17" i="114"/>
  <c r="L67" i="114"/>
  <c r="G43" i="114"/>
  <c r="F43" i="114"/>
  <c r="F66" i="114"/>
  <c r="L17" i="114"/>
  <c r="L26" i="114"/>
  <c r="AB26" i="114"/>
  <c r="L27" i="114"/>
  <c r="L42" i="114"/>
  <c r="AB42" i="114"/>
  <c r="H59" i="114"/>
  <c r="H44" i="114"/>
  <c r="H66" i="114"/>
  <c r="I66" i="114"/>
  <c r="L59" i="114"/>
  <c r="S59" i="114"/>
  <c r="AB46" i="114"/>
  <c r="AB59" i="114"/>
  <c r="N44" i="114"/>
  <c r="O44" i="114"/>
  <c r="J66" i="114"/>
  <c r="L43" i="114"/>
  <c r="S43" i="114"/>
  <c r="AB11" i="114"/>
  <c r="AB27" i="114"/>
  <c r="AB43" i="114"/>
  <c r="G66" i="114"/>
  <c r="S17" i="114"/>
  <c r="L66" i="114"/>
  <c r="F20" i="114"/>
  <c r="O28" i="114"/>
  <c r="N28" i="114"/>
  <c r="P44" i="26"/>
  <c r="R73" i="56"/>
  <c r="P44" i="27"/>
  <c r="R74" i="56"/>
  <c r="P44" i="28"/>
  <c r="R75" i="56"/>
  <c r="P44" i="29"/>
  <c r="R76" i="56"/>
  <c r="P44" i="30"/>
  <c r="R77" i="56"/>
  <c r="P44" i="112"/>
  <c r="L68" i="112"/>
  <c r="L69" i="112" s="1"/>
  <c r="L70" i="112" s="1"/>
  <c r="K58" i="112"/>
  <c r="J58" i="112"/>
  <c r="I58" i="112"/>
  <c r="H58" i="112"/>
  <c r="G58" i="112"/>
  <c r="F58" i="112"/>
  <c r="K57" i="112"/>
  <c r="J57" i="112"/>
  <c r="I57" i="112"/>
  <c r="H57" i="112"/>
  <c r="G57" i="112"/>
  <c r="F57" i="112"/>
  <c r="K56" i="112"/>
  <c r="J56" i="112"/>
  <c r="I56" i="112"/>
  <c r="H56" i="112"/>
  <c r="G56" i="112"/>
  <c r="F56" i="112"/>
  <c r="K55" i="112"/>
  <c r="J55" i="112"/>
  <c r="I55" i="112"/>
  <c r="H55" i="112"/>
  <c r="G55" i="112"/>
  <c r="F55" i="112"/>
  <c r="K54" i="112"/>
  <c r="J54" i="112"/>
  <c r="I54" i="112"/>
  <c r="H54" i="112"/>
  <c r="G54" i="112"/>
  <c r="F54" i="112"/>
  <c r="K53" i="112"/>
  <c r="J53" i="112"/>
  <c r="I53" i="112"/>
  <c r="H53" i="112"/>
  <c r="G53" i="112"/>
  <c r="F53" i="112"/>
  <c r="K52" i="112"/>
  <c r="J52" i="112"/>
  <c r="I52" i="112"/>
  <c r="H52" i="112"/>
  <c r="G52" i="112"/>
  <c r="F52" i="112"/>
  <c r="K51" i="112"/>
  <c r="J51" i="112"/>
  <c r="I51" i="112"/>
  <c r="H51" i="112"/>
  <c r="G51" i="112"/>
  <c r="F51" i="112"/>
  <c r="K50" i="112"/>
  <c r="J50" i="112"/>
  <c r="I50" i="112"/>
  <c r="H50" i="112"/>
  <c r="G50" i="112"/>
  <c r="F50" i="112"/>
  <c r="K49" i="112"/>
  <c r="J49" i="112"/>
  <c r="I49" i="112"/>
  <c r="H49" i="112"/>
  <c r="G49" i="112"/>
  <c r="F49" i="112"/>
  <c r="K48" i="112"/>
  <c r="J48" i="112"/>
  <c r="I48" i="112"/>
  <c r="H48" i="112"/>
  <c r="G48" i="112"/>
  <c r="F48" i="112"/>
  <c r="K47" i="112"/>
  <c r="J47" i="112"/>
  <c r="I47" i="112"/>
  <c r="H47" i="112"/>
  <c r="G47" i="112"/>
  <c r="F47" i="112"/>
  <c r="K46" i="112"/>
  <c r="J46" i="112"/>
  <c r="I46" i="112"/>
  <c r="H46" i="112"/>
  <c r="G46" i="112"/>
  <c r="F46" i="112"/>
  <c r="K42" i="112"/>
  <c r="J42" i="112"/>
  <c r="I42" i="112"/>
  <c r="H42" i="112"/>
  <c r="G42" i="112"/>
  <c r="F42" i="112"/>
  <c r="K41" i="112"/>
  <c r="J41" i="112"/>
  <c r="I41" i="112"/>
  <c r="H41" i="112"/>
  <c r="G41" i="112"/>
  <c r="F41" i="112"/>
  <c r="K40" i="112"/>
  <c r="J40" i="112"/>
  <c r="I40" i="112"/>
  <c r="H40" i="112"/>
  <c r="G40" i="112"/>
  <c r="F40" i="112"/>
  <c r="K39" i="112"/>
  <c r="J39" i="112"/>
  <c r="I39" i="112"/>
  <c r="H39" i="112"/>
  <c r="G39" i="112"/>
  <c r="F39" i="112"/>
  <c r="K38" i="112"/>
  <c r="J38" i="112"/>
  <c r="I38" i="112"/>
  <c r="H38" i="112"/>
  <c r="G38" i="112"/>
  <c r="F38" i="112"/>
  <c r="K37" i="112"/>
  <c r="J37" i="112"/>
  <c r="I37" i="112"/>
  <c r="H37" i="112"/>
  <c r="G37" i="112"/>
  <c r="F37" i="112"/>
  <c r="K36" i="112"/>
  <c r="J36" i="112"/>
  <c r="I36" i="112"/>
  <c r="H36" i="112"/>
  <c r="G36" i="112"/>
  <c r="F36" i="112"/>
  <c r="K35" i="112"/>
  <c r="J35" i="112"/>
  <c r="I35" i="112"/>
  <c r="H35" i="112"/>
  <c r="G35" i="112"/>
  <c r="F35" i="112"/>
  <c r="K34" i="112"/>
  <c r="J34" i="112"/>
  <c r="I34" i="112"/>
  <c r="H34" i="112"/>
  <c r="G34" i="112"/>
  <c r="F34" i="112"/>
  <c r="K33" i="112"/>
  <c r="J33" i="112"/>
  <c r="I33" i="112"/>
  <c r="H33" i="112"/>
  <c r="G33" i="112"/>
  <c r="F33" i="112"/>
  <c r="K32" i="112"/>
  <c r="J32" i="112"/>
  <c r="I32" i="112"/>
  <c r="H32" i="112"/>
  <c r="G32" i="112"/>
  <c r="F32" i="112"/>
  <c r="K31" i="112"/>
  <c r="J31" i="112"/>
  <c r="I31" i="112"/>
  <c r="H31" i="112"/>
  <c r="G31" i="112"/>
  <c r="F31" i="112"/>
  <c r="K30" i="112"/>
  <c r="J30" i="112"/>
  <c r="I30" i="112"/>
  <c r="H30" i="112"/>
  <c r="G30" i="112"/>
  <c r="F30" i="112"/>
  <c r="K29" i="112"/>
  <c r="J29" i="112"/>
  <c r="I29" i="112"/>
  <c r="H29" i="112"/>
  <c r="G29" i="112"/>
  <c r="F29" i="112"/>
  <c r="K28" i="112"/>
  <c r="J28" i="112"/>
  <c r="I28" i="112"/>
  <c r="H28" i="112"/>
  <c r="G28" i="112"/>
  <c r="F28" i="112"/>
  <c r="K27" i="112"/>
  <c r="J27" i="112"/>
  <c r="I27" i="112"/>
  <c r="H27" i="112"/>
  <c r="G27" i="112"/>
  <c r="F27" i="112"/>
  <c r="K26" i="112"/>
  <c r="J26" i="112"/>
  <c r="I26" i="112"/>
  <c r="H26" i="112"/>
  <c r="G26" i="112"/>
  <c r="F26" i="112"/>
  <c r="K25" i="112"/>
  <c r="J25" i="112"/>
  <c r="I25" i="112"/>
  <c r="H25" i="112"/>
  <c r="G25" i="112"/>
  <c r="F25" i="112"/>
  <c r="K24" i="112"/>
  <c r="J24" i="112"/>
  <c r="I24" i="112"/>
  <c r="H24" i="112"/>
  <c r="G24" i="112"/>
  <c r="F24" i="112"/>
  <c r="K23" i="112"/>
  <c r="J23" i="112"/>
  <c r="I23" i="112"/>
  <c r="H23" i="112"/>
  <c r="G23" i="112"/>
  <c r="F23" i="112"/>
  <c r="K22" i="112"/>
  <c r="J22" i="112"/>
  <c r="I22" i="112"/>
  <c r="H22" i="112"/>
  <c r="G22" i="112"/>
  <c r="F22" i="112"/>
  <c r="L19" i="112"/>
  <c r="L18" i="112"/>
  <c r="L16" i="112"/>
  <c r="K16" i="112"/>
  <c r="AB16" i="112"/>
  <c r="L15" i="112"/>
  <c r="K15" i="112"/>
  <c r="AB15" i="112"/>
  <c r="L14" i="112"/>
  <c r="K14" i="112"/>
  <c r="AB14" i="112"/>
  <c r="L13" i="112"/>
  <c r="K13" i="112"/>
  <c r="AB13" i="112"/>
  <c r="K12" i="112"/>
  <c r="K9" i="112"/>
  <c r="L8" i="112"/>
  <c r="K8" i="112"/>
  <c r="O48" i="112"/>
  <c r="Z44" i="112"/>
  <c r="AB17" i="112"/>
  <c r="AB12" i="112"/>
  <c r="H10" i="112"/>
  <c r="B6" i="112"/>
  <c r="B3" i="112"/>
  <c r="B2" i="112"/>
  <c r="I59" i="112"/>
  <c r="L54" i="112"/>
  <c r="L33" i="112"/>
  <c r="L37" i="112"/>
  <c r="L50" i="112"/>
  <c r="L29" i="112"/>
  <c r="K59" i="112"/>
  <c r="G43" i="112"/>
  <c r="K43" i="112"/>
  <c r="I43" i="112"/>
  <c r="I66" i="112"/>
  <c r="L28" i="112"/>
  <c r="J43" i="112"/>
  <c r="L30" i="112"/>
  <c r="L31" i="112"/>
  <c r="L32" i="112"/>
  <c r="L34" i="112"/>
  <c r="L35" i="112"/>
  <c r="L36" i="112"/>
  <c r="L38" i="112"/>
  <c r="L39" i="112"/>
  <c r="L40" i="112"/>
  <c r="L41" i="112"/>
  <c r="H59" i="112"/>
  <c r="L47" i="112"/>
  <c r="J59" i="112"/>
  <c r="L48" i="112"/>
  <c r="L49" i="112"/>
  <c r="L51" i="112"/>
  <c r="L52" i="112"/>
  <c r="L53" i="112"/>
  <c r="L58" i="112"/>
  <c r="L55" i="112"/>
  <c r="L56" i="112"/>
  <c r="L57" i="112"/>
  <c r="L67" i="112"/>
  <c r="AB9" i="112"/>
  <c r="H43" i="112"/>
  <c r="F59" i="112"/>
  <c r="K10" i="112"/>
  <c r="K17" i="112"/>
  <c r="AB8" i="112"/>
  <c r="F43" i="112"/>
  <c r="L46" i="112"/>
  <c r="G59" i="112"/>
  <c r="L42" i="112"/>
  <c r="AB42" i="112"/>
  <c r="L17" i="112"/>
  <c r="L22" i="112"/>
  <c r="L23" i="112"/>
  <c r="AB23" i="112"/>
  <c r="L24" i="112"/>
  <c r="AB24" i="112"/>
  <c r="L25" i="112"/>
  <c r="AB25" i="112"/>
  <c r="L26" i="112"/>
  <c r="AB26" i="112"/>
  <c r="L27" i="112"/>
  <c r="AB27" i="112"/>
  <c r="H44" i="112"/>
  <c r="J66" i="112"/>
  <c r="K66" i="112"/>
  <c r="G66" i="112"/>
  <c r="K44" i="112"/>
  <c r="N44" i="112"/>
  <c r="O44" i="112"/>
  <c r="L59" i="112"/>
  <c r="L66" i="112"/>
  <c r="H66" i="112"/>
  <c r="F66" i="112"/>
  <c r="L43" i="112"/>
  <c r="S43" i="112"/>
  <c r="S17" i="112"/>
  <c r="AB22" i="112"/>
  <c r="AB43" i="112"/>
  <c r="AB46" i="112"/>
  <c r="AB59" i="112"/>
  <c r="AB11" i="112"/>
  <c r="S59" i="112"/>
  <c r="F20" i="112"/>
  <c r="O28" i="112"/>
  <c r="N28" i="112"/>
  <c r="B1" i="107"/>
  <c r="K8" i="89"/>
  <c r="K8" i="84"/>
  <c r="B6" i="75"/>
  <c r="K23" i="73"/>
  <c r="P8" i="75"/>
  <c r="E23" i="73"/>
  <c r="O8" i="75"/>
  <c r="K22" i="73"/>
  <c r="N8" i="75"/>
  <c r="E22" i="73"/>
  <c r="M8" i="75"/>
  <c r="K21" i="73"/>
  <c r="L8" i="75"/>
  <c r="E21" i="73"/>
  <c r="K8" i="75"/>
  <c r="K18" i="73"/>
  <c r="J8" i="75"/>
  <c r="K17" i="73"/>
  <c r="I8" i="75"/>
  <c r="K14" i="73"/>
  <c r="H8" i="75"/>
  <c r="K12" i="73"/>
  <c r="G8" i="75"/>
  <c r="K9" i="73"/>
  <c r="E8" i="75"/>
  <c r="K7" i="73"/>
  <c r="K23" i="74"/>
  <c r="P9" i="75"/>
  <c r="E23" i="74"/>
  <c r="O9" i="75"/>
  <c r="K22" i="74"/>
  <c r="N9" i="75"/>
  <c r="E22" i="74"/>
  <c r="M9" i="75"/>
  <c r="K21" i="74"/>
  <c r="L9" i="75"/>
  <c r="E21" i="74"/>
  <c r="K9" i="75"/>
  <c r="K18" i="74"/>
  <c r="J9" i="75"/>
  <c r="K17" i="74"/>
  <c r="I9" i="75"/>
  <c r="K14" i="74"/>
  <c r="H9" i="75"/>
  <c r="K12" i="74"/>
  <c r="G9" i="75"/>
  <c r="K9" i="74"/>
  <c r="E9" i="75"/>
  <c r="K7" i="74"/>
  <c r="K23" i="77"/>
  <c r="P10" i="75"/>
  <c r="E23" i="77"/>
  <c r="O10" i="75"/>
  <c r="K22" i="77"/>
  <c r="N10" i="75"/>
  <c r="E22" i="77"/>
  <c r="M10" i="75"/>
  <c r="K21" i="77"/>
  <c r="L10" i="75"/>
  <c r="E21" i="77"/>
  <c r="K10" i="75"/>
  <c r="K18" i="77"/>
  <c r="J10" i="75"/>
  <c r="K17" i="77"/>
  <c r="I10" i="75"/>
  <c r="K14" i="77"/>
  <c r="H10" i="75"/>
  <c r="K12" i="77"/>
  <c r="G10" i="75"/>
  <c r="K9" i="77"/>
  <c r="E10" i="75"/>
  <c r="K7" i="77"/>
  <c r="K23" i="78"/>
  <c r="P11" i="75"/>
  <c r="E23" i="78"/>
  <c r="O11" i="75"/>
  <c r="K22" i="78"/>
  <c r="N11" i="75"/>
  <c r="E22" i="78"/>
  <c r="M11" i="75"/>
  <c r="K21" i="78"/>
  <c r="L11" i="75"/>
  <c r="E21" i="78"/>
  <c r="K11" i="75"/>
  <c r="K18" i="78"/>
  <c r="J11" i="75"/>
  <c r="K17" i="78"/>
  <c r="I11" i="75"/>
  <c r="K14" i="78"/>
  <c r="H11" i="75"/>
  <c r="K12" i="78"/>
  <c r="G11" i="75"/>
  <c r="K9" i="78"/>
  <c r="E11" i="75"/>
  <c r="K7" i="78"/>
  <c r="K23" i="79"/>
  <c r="P12" i="75"/>
  <c r="E23" i="79"/>
  <c r="O12" i="75"/>
  <c r="K22" i="79"/>
  <c r="N12" i="75"/>
  <c r="E22" i="79"/>
  <c r="M12" i="75"/>
  <c r="K21" i="79"/>
  <c r="L12" i="75"/>
  <c r="E21" i="79"/>
  <c r="K12" i="75"/>
  <c r="K18" i="79"/>
  <c r="J12" i="75"/>
  <c r="K17" i="79"/>
  <c r="I12" i="75"/>
  <c r="K14" i="79"/>
  <c r="H12" i="75"/>
  <c r="K12" i="79"/>
  <c r="G12" i="75"/>
  <c r="K9" i="79"/>
  <c r="E12" i="75"/>
  <c r="K7" i="79"/>
  <c r="K23" i="80"/>
  <c r="P13" i="75"/>
  <c r="E23" i="80"/>
  <c r="O13" i="75"/>
  <c r="K22" i="80"/>
  <c r="N13" i="75"/>
  <c r="E22" i="80"/>
  <c r="M13" i="75"/>
  <c r="K21" i="80"/>
  <c r="L13" i="75"/>
  <c r="E21" i="80"/>
  <c r="K13" i="75"/>
  <c r="K18" i="80"/>
  <c r="J13" i="75"/>
  <c r="K17" i="80"/>
  <c r="I13" i="75"/>
  <c r="K14" i="80"/>
  <c r="H13" i="75"/>
  <c r="K12" i="80"/>
  <c r="G13" i="75"/>
  <c r="K9" i="80"/>
  <c r="E13" i="75"/>
  <c r="K7" i="80"/>
  <c r="K23" i="81"/>
  <c r="P15" i="75"/>
  <c r="E23" i="81"/>
  <c r="O15" i="75"/>
  <c r="K22" i="81"/>
  <c r="N15" i="75"/>
  <c r="E22" i="81"/>
  <c r="M15" i="75"/>
  <c r="K21" i="81"/>
  <c r="L15" i="75"/>
  <c r="E21" i="81"/>
  <c r="K15" i="75"/>
  <c r="K18" i="81"/>
  <c r="J15" i="75"/>
  <c r="K17" i="81"/>
  <c r="I15" i="75"/>
  <c r="K14" i="81"/>
  <c r="H15" i="75"/>
  <c r="K12" i="81"/>
  <c r="G15" i="75"/>
  <c r="K9" i="81"/>
  <c r="E15" i="75"/>
  <c r="K7" i="81"/>
  <c r="K23" i="82"/>
  <c r="P16" i="75"/>
  <c r="E23" i="82"/>
  <c r="O16" i="75"/>
  <c r="K22" i="82"/>
  <c r="N16" i="75"/>
  <c r="E22" i="82"/>
  <c r="M16" i="75"/>
  <c r="K21" i="82"/>
  <c r="L16" i="75"/>
  <c r="E21" i="82"/>
  <c r="K16" i="75"/>
  <c r="K18" i="82"/>
  <c r="J16" i="75"/>
  <c r="K17" i="82"/>
  <c r="K14" i="82"/>
  <c r="H16" i="75"/>
  <c r="K12" i="82"/>
  <c r="G16" i="75"/>
  <c r="K9" i="82"/>
  <c r="E16" i="75"/>
  <c r="K7" i="82"/>
  <c r="K23" i="83"/>
  <c r="P17" i="75"/>
  <c r="E23" i="83"/>
  <c r="O17" i="75"/>
  <c r="K22" i="83"/>
  <c r="N17" i="75"/>
  <c r="E22" i="83"/>
  <c r="M17" i="75"/>
  <c r="K21" i="83"/>
  <c r="L17" i="75"/>
  <c r="E21" i="83"/>
  <c r="K17" i="75"/>
  <c r="K18" i="83"/>
  <c r="J17" i="75"/>
  <c r="K17" i="83"/>
  <c r="I17" i="75"/>
  <c r="K14" i="83"/>
  <c r="H17" i="75"/>
  <c r="K12" i="83"/>
  <c r="G17" i="75"/>
  <c r="K9" i="83"/>
  <c r="E17" i="75"/>
  <c r="K7" i="83"/>
  <c r="K23" i="84"/>
  <c r="E23" i="84"/>
  <c r="O18" i="75"/>
  <c r="K22" i="84"/>
  <c r="N18" i="75"/>
  <c r="E22" i="84"/>
  <c r="M18" i="75"/>
  <c r="K21" i="84"/>
  <c r="L18" i="75"/>
  <c r="E21" i="84"/>
  <c r="K18" i="75"/>
  <c r="K18" i="84"/>
  <c r="J18" i="75"/>
  <c r="K17" i="84"/>
  <c r="I18" i="75"/>
  <c r="K14" i="84"/>
  <c r="K12" i="84"/>
  <c r="G18" i="75"/>
  <c r="K9" i="84"/>
  <c r="E18" i="75"/>
  <c r="F18" i="75"/>
  <c r="K7" i="84"/>
  <c r="K23" i="85"/>
  <c r="P19" i="75"/>
  <c r="E23" i="85"/>
  <c r="O19" i="75"/>
  <c r="K22" i="85"/>
  <c r="N19" i="75"/>
  <c r="E22" i="85"/>
  <c r="M19" i="75"/>
  <c r="K21" i="85"/>
  <c r="L19" i="75"/>
  <c r="E21" i="85"/>
  <c r="K19" i="75"/>
  <c r="K18" i="85"/>
  <c r="J19" i="75"/>
  <c r="K17" i="85"/>
  <c r="I19" i="75"/>
  <c r="K14" i="85"/>
  <c r="H19" i="75"/>
  <c r="K12" i="85"/>
  <c r="G19" i="75"/>
  <c r="K9" i="85"/>
  <c r="E19" i="75"/>
  <c r="K7" i="85"/>
  <c r="K23" i="86"/>
  <c r="P20" i="75"/>
  <c r="E23" i="86"/>
  <c r="O20" i="75"/>
  <c r="K22" i="86"/>
  <c r="N20" i="75"/>
  <c r="E22" i="86"/>
  <c r="M20" i="75"/>
  <c r="K21" i="86"/>
  <c r="L20" i="75"/>
  <c r="E21" i="86"/>
  <c r="K20" i="75"/>
  <c r="K18" i="86"/>
  <c r="J20" i="75"/>
  <c r="K17" i="86"/>
  <c r="I20" i="75"/>
  <c r="K14" i="86"/>
  <c r="H20" i="75"/>
  <c r="K12" i="86"/>
  <c r="K9" i="86"/>
  <c r="E20" i="75"/>
  <c r="K7" i="86"/>
  <c r="K23" i="87"/>
  <c r="P21" i="75"/>
  <c r="E23" i="87"/>
  <c r="O21" i="75"/>
  <c r="K22" i="87"/>
  <c r="N21" i="75"/>
  <c r="E22" i="87"/>
  <c r="M21" i="75"/>
  <c r="K21" i="87"/>
  <c r="L21" i="75"/>
  <c r="E21" i="87"/>
  <c r="K21" i="75"/>
  <c r="K18" i="87"/>
  <c r="J21" i="75"/>
  <c r="K17" i="87"/>
  <c r="I21" i="75"/>
  <c r="K14" i="87"/>
  <c r="H21" i="75"/>
  <c r="K12" i="87"/>
  <c r="G21" i="75"/>
  <c r="Q21" i="75"/>
  <c r="K9" i="87"/>
  <c r="E21" i="75"/>
  <c r="K7" i="87"/>
  <c r="K23" i="88"/>
  <c r="P22" i="75"/>
  <c r="E23" i="88"/>
  <c r="O22" i="75"/>
  <c r="K22" i="88"/>
  <c r="E22" i="88"/>
  <c r="M22" i="75"/>
  <c r="K21" i="88"/>
  <c r="L22" i="75"/>
  <c r="E21" i="88"/>
  <c r="K22" i="75"/>
  <c r="K18" i="88"/>
  <c r="K17" i="88"/>
  <c r="I22" i="75"/>
  <c r="K14" i="88"/>
  <c r="H22" i="75"/>
  <c r="K12" i="88"/>
  <c r="G22" i="75"/>
  <c r="K9" i="88"/>
  <c r="K7" i="88"/>
  <c r="K23" i="89"/>
  <c r="P23" i="75"/>
  <c r="E23" i="89"/>
  <c r="O23" i="75"/>
  <c r="K22" i="89"/>
  <c r="N23" i="75"/>
  <c r="E22" i="89"/>
  <c r="M23" i="75"/>
  <c r="K21" i="89"/>
  <c r="L23" i="75"/>
  <c r="E21" i="89"/>
  <c r="K23" i="75"/>
  <c r="K18" i="89"/>
  <c r="J23" i="75"/>
  <c r="K17" i="89"/>
  <c r="I23" i="75"/>
  <c r="K14" i="89"/>
  <c r="H23" i="75"/>
  <c r="K12" i="89"/>
  <c r="G23" i="75"/>
  <c r="K9" i="89"/>
  <c r="E23" i="75"/>
  <c r="F23" i="75"/>
  <c r="K7" i="89"/>
  <c r="K23" i="90"/>
  <c r="P24" i="75"/>
  <c r="E23" i="90"/>
  <c r="O24" i="75"/>
  <c r="K22" i="90"/>
  <c r="N24" i="75"/>
  <c r="E22" i="90"/>
  <c r="M24" i="75"/>
  <c r="K21" i="90"/>
  <c r="L24" i="75"/>
  <c r="E21" i="90"/>
  <c r="K24" i="75"/>
  <c r="K18" i="90"/>
  <c r="J24" i="75"/>
  <c r="K17" i="90"/>
  <c r="K14" i="90"/>
  <c r="H24" i="75"/>
  <c r="K12" i="90"/>
  <c r="G24" i="75"/>
  <c r="K9" i="90"/>
  <c r="E24" i="75"/>
  <c r="K7" i="90"/>
  <c r="K23" i="91"/>
  <c r="P25" i="75"/>
  <c r="E23" i="91"/>
  <c r="O25" i="75"/>
  <c r="K22" i="91"/>
  <c r="N25" i="75"/>
  <c r="E22" i="91"/>
  <c r="M25" i="75"/>
  <c r="K21" i="91"/>
  <c r="L25" i="75"/>
  <c r="E21" i="91"/>
  <c r="K25" i="75"/>
  <c r="K18" i="91"/>
  <c r="J25" i="75"/>
  <c r="K17" i="91"/>
  <c r="I25" i="75"/>
  <c r="K14" i="91"/>
  <c r="H25" i="75"/>
  <c r="K12" i="91"/>
  <c r="G25" i="75"/>
  <c r="K9" i="91"/>
  <c r="E25" i="75"/>
  <c r="K7" i="91"/>
  <c r="K23" i="92"/>
  <c r="P26" i="75"/>
  <c r="E23" i="92"/>
  <c r="O26" i="75"/>
  <c r="K22" i="92"/>
  <c r="N26" i="75"/>
  <c r="E22" i="92"/>
  <c r="M26" i="75"/>
  <c r="K21" i="92"/>
  <c r="L26" i="75"/>
  <c r="E21" i="92"/>
  <c r="K26" i="75"/>
  <c r="K18" i="92"/>
  <c r="J26" i="75"/>
  <c r="K17" i="92"/>
  <c r="I26" i="75"/>
  <c r="K14" i="92"/>
  <c r="H26" i="75"/>
  <c r="K12" i="92"/>
  <c r="G26" i="75"/>
  <c r="K9" i="92"/>
  <c r="E26" i="75"/>
  <c r="K7" i="92"/>
  <c r="K23" i="93"/>
  <c r="P27" i="75"/>
  <c r="E23" i="93"/>
  <c r="O27" i="75"/>
  <c r="K22" i="93"/>
  <c r="N27" i="75"/>
  <c r="E22" i="93"/>
  <c r="M27" i="75"/>
  <c r="K21" i="93"/>
  <c r="L27" i="75"/>
  <c r="Q27" i="75"/>
  <c r="E21" i="93"/>
  <c r="K27" i="75"/>
  <c r="K18" i="93"/>
  <c r="J27" i="75"/>
  <c r="K17" i="93"/>
  <c r="I27" i="75"/>
  <c r="K14" i="93"/>
  <c r="H27" i="75"/>
  <c r="K12" i="93"/>
  <c r="G27" i="75"/>
  <c r="K9" i="93"/>
  <c r="E27" i="75"/>
  <c r="K7" i="93"/>
  <c r="K23" i="94"/>
  <c r="P28" i="75"/>
  <c r="E23" i="94"/>
  <c r="O28" i="75"/>
  <c r="K22" i="94"/>
  <c r="N28" i="75"/>
  <c r="E22" i="94"/>
  <c r="M28" i="75"/>
  <c r="K21" i="94"/>
  <c r="L28" i="75"/>
  <c r="E21" i="94"/>
  <c r="K28" i="75"/>
  <c r="K18" i="94"/>
  <c r="J28" i="75"/>
  <c r="K17" i="94"/>
  <c r="I28" i="75"/>
  <c r="K14" i="94"/>
  <c r="H28" i="75"/>
  <c r="K12" i="94"/>
  <c r="G28" i="75"/>
  <c r="K9" i="94"/>
  <c r="E28" i="75"/>
  <c r="K7" i="94"/>
  <c r="K23" i="95"/>
  <c r="P29" i="75"/>
  <c r="E23" i="95"/>
  <c r="O29" i="75"/>
  <c r="K22" i="95"/>
  <c r="N29" i="75"/>
  <c r="E22" i="95"/>
  <c r="M29" i="75"/>
  <c r="K21" i="95"/>
  <c r="L29" i="75"/>
  <c r="E21" i="95"/>
  <c r="K29" i="75"/>
  <c r="K18" i="95"/>
  <c r="J29" i="75"/>
  <c r="K17" i="95"/>
  <c r="I29" i="75"/>
  <c r="K14" i="95"/>
  <c r="H29" i="75"/>
  <c r="K12" i="95"/>
  <c r="G29" i="75"/>
  <c r="K9" i="95"/>
  <c r="E29" i="75"/>
  <c r="K7" i="95"/>
  <c r="K23" i="96"/>
  <c r="P30" i="75"/>
  <c r="E23" i="96"/>
  <c r="O30" i="75"/>
  <c r="K22" i="96"/>
  <c r="N30" i="75"/>
  <c r="E22" i="96"/>
  <c r="M30" i="75"/>
  <c r="K21" i="96"/>
  <c r="L30" i="75"/>
  <c r="E21" i="96"/>
  <c r="K30" i="75"/>
  <c r="K18" i="96"/>
  <c r="J30" i="75"/>
  <c r="K17" i="96"/>
  <c r="I30" i="75"/>
  <c r="K14" i="96"/>
  <c r="H30" i="75"/>
  <c r="K12" i="96"/>
  <c r="G30" i="75"/>
  <c r="K9" i="96"/>
  <c r="E30" i="75"/>
  <c r="K7" i="96"/>
  <c r="K23" i="97"/>
  <c r="P31" i="75"/>
  <c r="E23" i="97"/>
  <c r="O31" i="75"/>
  <c r="K22" i="97"/>
  <c r="N31" i="75"/>
  <c r="Q31" i="75"/>
  <c r="E22" i="97"/>
  <c r="M31" i="75"/>
  <c r="K21" i="97"/>
  <c r="L31" i="75"/>
  <c r="E21" i="97"/>
  <c r="K31" i="75"/>
  <c r="K18" i="97"/>
  <c r="J31" i="75"/>
  <c r="K17" i="97"/>
  <c r="I31" i="75"/>
  <c r="K14" i="97"/>
  <c r="H31" i="75"/>
  <c r="K12" i="97"/>
  <c r="G31" i="75"/>
  <c r="K9" i="97"/>
  <c r="E31" i="75"/>
  <c r="K7" i="97"/>
  <c r="K23" i="98"/>
  <c r="P32" i="75"/>
  <c r="E23" i="98"/>
  <c r="O32" i="75"/>
  <c r="K22" i="98"/>
  <c r="N32" i="75"/>
  <c r="E22" i="98"/>
  <c r="M32" i="75"/>
  <c r="K21" i="98"/>
  <c r="L32" i="75"/>
  <c r="E21" i="98"/>
  <c r="K32" i="75"/>
  <c r="K18" i="98"/>
  <c r="J32" i="75"/>
  <c r="K17" i="98"/>
  <c r="O17" i="98"/>
  <c r="K14" i="98"/>
  <c r="H32" i="75"/>
  <c r="K12" i="98"/>
  <c r="G32" i="75"/>
  <c r="K9" i="98"/>
  <c r="E32" i="75"/>
  <c r="K7" i="98"/>
  <c r="K49" i="98"/>
  <c r="K51" i="98"/>
  <c r="K52" i="98"/>
  <c r="K23" i="99"/>
  <c r="P33" i="75"/>
  <c r="E23" i="99"/>
  <c r="O33" i="75"/>
  <c r="K22" i="99"/>
  <c r="N33" i="75"/>
  <c r="E22" i="99"/>
  <c r="M33" i="75"/>
  <c r="K21" i="99"/>
  <c r="L33" i="75"/>
  <c r="E21" i="99"/>
  <c r="K33" i="75"/>
  <c r="K18" i="99"/>
  <c r="J33" i="75"/>
  <c r="K17" i="99"/>
  <c r="I33" i="75"/>
  <c r="K14" i="99"/>
  <c r="H33" i="75"/>
  <c r="K12" i="99"/>
  <c r="G33" i="75"/>
  <c r="K9" i="99"/>
  <c r="E33" i="75"/>
  <c r="K7" i="99"/>
  <c r="K23" i="100"/>
  <c r="P34" i="75"/>
  <c r="E23" i="100"/>
  <c r="O34" i="75"/>
  <c r="K22" i="100"/>
  <c r="N34" i="75"/>
  <c r="E22" i="100"/>
  <c r="M34" i="75"/>
  <c r="K21" i="100"/>
  <c r="L34" i="75"/>
  <c r="E21" i="100"/>
  <c r="K34" i="75"/>
  <c r="K18" i="100"/>
  <c r="J34" i="75"/>
  <c r="K17" i="100"/>
  <c r="I34" i="75"/>
  <c r="K14" i="100"/>
  <c r="H34" i="75"/>
  <c r="K12" i="100"/>
  <c r="G34" i="75"/>
  <c r="K9" i="100"/>
  <c r="E34" i="75"/>
  <c r="K7" i="100"/>
  <c r="K23" i="101"/>
  <c r="P35" i="75"/>
  <c r="E23" i="101"/>
  <c r="O35" i="75"/>
  <c r="K22" i="101"/>
  <c r="N35" i="75"/>
  <c r="E22" i="101"/>
  <c r="M35" i="75"/>
  <c r="K21" i="101"/>
  <c r="L35" i="75"/>
  <c r="E21" i="101"/>
  <c r="K35" i="75"/>
  <c r="K18" i="101"/>
  <c r="J35" i="75"/>
  <c r="K17" i="101"/>
  <c r="I35" i="75"/>
  <c r="K14" i="101"/>
  <c r="H35" i="75"/>
  <c r="K12" i="101"/>
  <c r="G35" i="75"/>
  <c r="K9" i="101"/>
  <c r="E35" i="75"/>
  <c r="K7" i="101"/>
  <c r="K23" i="102"/>
  <c r="P36" i="75"/>
  <c r="E23" i="102"/>
  <c r="O36" i="75"/>
  <c r="K22" i="102"/>
  <c r="N36" i="75"/>
  <c r="E22" i="102"/>
  <c r="M36" i="75"/>
  <c r="K21" i="102"/>
  <c r="L36" i="75"/>
  <c r="E21" i="102"/>
  <c r="K36" i="75"/>
  <c r="K18" i="102"/>
  <c r="J36" i="75"/>
  <c r="K17" i="102"/>
  <c r="I36" i="75"/>
  <c r="K14" i="102"/>
  <c r="H36" i="75"/>
  <c r="K12" i="102"/>
  <c r="G36" i="75"/>
  <c r="K9" i="102"/>
  <c r="E36" i="75"/>
  <c r="K7" i="102"/>
  <c r="K23" i="103"/>
  <c r="P37" i="75"/>
  <c r="E23" i="103"/>
  <c r="O37" i="75"/>
  <c r="K22" i="103"/>
  <c r="N37" i="75"/>
  <c r="E22" i="103"/>
  <c r="M37" i="75"/>
  <c r="K21" i="103"/>
  <c r="L37" i="75"/>
  <c r="E21" i="103"/>
  <c r="K37" i="75"/>
  <c r="K18" i="103"/>
  <c r="J37" i="75"/>
  <c r="K17" i="103"/>
  <c r="I37" i="75"/>
  <c r="K14" i="103"/>
  <c r="H37" i="75"/>
  <c r="K12" i="103"/>
  <c r="G37" i="75"/>
  <c r="K9" i="103"/>
  <c r="E37" i="75"/>
  <c r="K7" i="103"/>
  <c r="K23" i="104"/>
  <c r="P38" i="75"/>
  <c r="E23" i="104"/>
  <c r="O38" i="75"/>
  <c r="K22" i="104"/>
  <c r="N38" i="75"/>
  <c r="E22" i="104"/>
  <c r="M38" i="75"/>
  <c r="K21" i="104"/>
  <c r="L38" i="75"/>
  <c r="E21" i="104"/>
  <c r="K38" i="75"/>
  <c r="K18" i="104"/>
  <c r="J38" i="75"/>
  <c r="K17" i="104"/>
  <c r="I38" i="75"/>
  <c r="K14" i="104"/>
  <c r="H38" i="75"/>
  <c r="K12" i="104"/>
  <c r="G38" i="75"/>
  <c r="K9" i="104"/>
  <c r="E38" i="75"/>
  <c r="K7" i="104"/>
  <c r="K23" i="105"/>
  <c r="P39" i="75"/>
  <c r="E23" i="105"/>
  <c r="O39" i="75"/>
  <c r="K22" i="105"/>
  <c r="N39" i="75"/>
  <c r="E22" i="105"/>
  <c r="M39" i="75"/>
  <c r="K21" i="105"/>
  <c r="L39" i="75"/>
  <c r="E21" i="105"/>
  <c r="K39" i="75"/>
  <c r="K18" i="105"/>
  <c r="J39" i="75"/>
  <c r="K17" i="105"/>
  <c r="I39" i="75"/>
  <c r="K14" i="105"/>
  <c r="H39" i="75"/>
  <c r="K12" i="105"/>
  <c r="G39" i="75"/>
  <c r="K9" i="105"/>
  <c r="E39" i="75"/>
  <c r="K7" i="105"/>
  <c r="K23" i="106"/>
  <c r="P40" i="75"/>
  <c r="E23" i="106"/>
  <c r="O40" i="75"/>
  <c r="K22" i="106"/>
  <c r="N40" i="75"/>
  <c r="E22" i="106"/>
  <c r="M40" i="75"/>
  <c r="K21" i="106"/>
  <c r="L40" i="75"/>
  <c r="E21" i="106"/>
  <c r="K40" i="75"/>
  <c r="K18" i="106"/>
  <c r="J40" i="75"/>
  <c r="K17" i="106"/>
  <c r="I40" i="75"/>
  <c r="K14" i="106"/>
  <c r="H40" i="75"/>
  <c r="K12" i="106"/>
  <c r="G40" i="75"/>
  <c r="K9" i="106"/>
  <c r="E40" i="75"/>
  <c r="K7" i="106"/>
  <c r="K23" i="107"/>
  <c r="P41" i="75"/>
  <c r="E23" i="107"/>
  <c r="O41" i="75"/>
  <c r="K22" i="107"/>
  <c r="N41" i="75"/>
  <c r="E22" i="107"/>
  <c r="M41" i="75"/>
  <c r="K21" i="107"/>
  <c r="L41" i="75"/>
  <c r="E21" i="107"/>
  <c r="K41" i="75"/>
  <c r="K18" i="107"/>
  <c r="J41" i="75"/>
  <c r="K17" i="107"/>
  <c r="I41" i="75"/>
  <c r="K14" i="107"/>
  <c r="H41" i="75"/>
  <c r="K12" i="107"/>
  <c r="G41" i="75"/>
  <c r="K9" i="107"/>
  <c r="K7" i="107"/>
  <c r="D41" i="75"/>
  <c r="D40" i="75"/>
  <c r="D39" i="75"/>
  <c r="D38" i="75"/>
  <c r="D35" i="75"/>
  <c r="D34" i="75"/>
  <c r="D33" i="75"/>
  <c r="D31" i="75"/>
  <c r="D30" i="75"/>
  <c r="D29" i="75"/>
  <c r="D28" i="75"/>
  <c r="D27" i="75"/>
  <c r="D26" i="75"/>
  <c r="D25" i="75"/>
  <c r="D24" i="75"/>
  <c r="D23" i="75"/>
  <c r="D22" i="75"/>
  <c r="D20" i="75"/>
  <c r="D19" i="75"/>
  <c r="D18" i="75"/>
  <c r="D16" i="75"/>
  <c r="D15" i="75"/>
  <c r="D13" i="75"/>
  <c r="D12" i="75"/>
  <c r="D11" i="75"/>
  <c r="D10" i="75"/>
  <c r="D9" i="75"/>
  <c r="D8" i="75"/>
  <c r="E23" i="72"/>
  <c r="O6" i="75"/>
  <c r="E22" i="72"/>
  <c r="M6" i="75"/>
  <c r="E21" i="72"/>
  <c r="K6" i="75"/>
  <c r="K23" i="72"/>
  <c r="P6" i="75"/>
  <c r="K22" i="72"/>
  <c r="N6" i="75"/>
  <c r="K21" i="72"/>
  <c r="L6" i="75"/>
  <c r="K18" i="72"/>
  <c r="J6" i="75"/>
  <c r="K17" i="72"/>
  <c r="I6" i="75"/>
  <c r="K14" i="72"/>
  <c r="H6" i="75"/>
  <c r="K12" i="72"/>
  <c r="G6" i="75"/>
  <c r="Q6" i="75"/>
  <c r="K9" i="72"/>
  <c r="E6" i="75"/>
  <c r="K49" i="100"/>
  <c r="K51" i="100"/>
  <c r="K52" i="100"/>
  <c r="K49" i="99"/>
  <c r="K51" i="99"/>
  <c r="K52" i="99"/>
  <c r="K49" i="96"/>
  <c r="K51" i="96"/>
  <c r="K52" i="96"/>
  <c r="K49" i="93"/>
  <c r="K51" i="93"/>
  <c r="K52" i="93"/>
  <c r="K49" i="89"/>
  <c r="K51" i="89"/>
  <c r="K52" i="89"/>
  <c r="C38" i="75"/>
  <c r="K49" i="104"/>
  <c r="K51" i="104"/>
  <c r="K52" i="104"/>
  <c r="C35" i="75"/>
  <c r="K49" i="101"/>
  <c r="K51" i="101"/>
  <c r="K52" i="101"/>
  <c r="C31" i="75"/>
  <c r="K49" i="97"/>
  <c r="K51" i="97"/>
  <c r="K52" i="97"/>
  <c r="C26" i="75"/>
  <c r="K49" i="92"/>
  <c r="K51" i="92"/>
  <c r="K52" i="92"/>
  <c r="C25" i="75"/>
  <c r="K49" i="91"/>
  <c r="K51" i="91"/>
  <c r="K52" i="91"/>
  <c r="C22" i="75"/>
  <c r="C21" i="75"/>
  <c r="K49" i="87"/>
  <c r="K51" i="87"/>
  <c r="K52" i="87"/>
  <c r="C19" i="75"/>
  <c r="F19" i="75"/>
  <c r="K49" i="85"/>
  <c r="K51" i="85"/>
  <c r="K52" i="85"/>
  <c r="K49" i="81"/>
  <c r="K51" i="81"/>
  <c r="K52" i="81"/>
  <c r="C13" i="75"/>
  <c r="K49" i="80"/>
  <c r="K51" i="80"/>
  <c r="K52" i="80"/>
  <c r="C12" i="75"/>
  <c r="K49" i="79"/>
  <c r="K51" i="79"/>
  <c r="K52" i="79"/>
  <c r="C11" i="75"/>
  <c r="K49" i="78"/>
  <c r="K51" i="78"/>
  <c r="K52" i="78"/>
  <c r="C10" i="75"/>
  <c r="K49" i="77"/>
  <c r="K51" i="77"/>
  <c r="K52" i="77"/>
  <c r="C9" i="75"/>
  <c r="K49" i="74"/>
  <c r="K51" i="74"/>
  <c r="K52" i="74"/>
  <c r="C8" i="75"/>
  <c r="F8" i="75"/>
  <c r="Q8" i="75"/>
  <c r="O35" i="119"/>
  <c r="K49" i="73"/>
  <c r="K51" i="73"/>
  <c r="K52" i="73"/>
  <c r="C20" i="75"/>
  <c r="D17" i="75"/>
  <c r="K49" i="83"/>
  <c r="K51" i="83"/>
  <c r="K52" i="83"/>
  <c r="D36" i="75"/>
  <c r="K49" i="102"/>
  <c r="K51" i="102"/>
  <c r="K52" i="102"/>
  <c r="D37" i="75"/>
  <c r="K49" i="103"/>
  <c r="K51" i="103"/>
  <c r="K52" i="103"/>
  <c r="K49" i="95"/>
  <c r="K51" i="95"/>
  <c r="K52" i="95"/>
  <c r="C28" i="75"/>
  <c r="K49" i="94"/>
  <c r="K51" i="94"/>
  <c r="K52" i="94"/>
  <c r="C41" i="75"/>
  <c r="K49" i="107"/>
  <c r="K51" i="107"/>
  <c r="K52" i="107"/>
  <c r="K49" i="106"/>
  <c r="K51" i="106"/>
  <c r="K52" i="106"/>
  <c r="K49" i="105"/>
  <c r="K51" i="105"/>
  <c r="K52" i="105"/>
  <c r="C32" i="75"/>
  <c r="F32" i="75"/>
  <c r="K10" i="87"/>
  <c r="D21" i="75"/>
  <c r="K10" i="106"/>
  <c r="K10" i="105"/>
  <c r="K10" i="103"/>
  <c r="K10" i="102"/>
  <c r="K10" i="100"/>
  <c r="K10" i="99"/>
  <c r="K10" i="96"/>
  <c r="K10" i="95"/>
  <c r="K10" i="93"/>
  <c r="K10" i="92"/>
  <c r="K10" i="89"/>
  <c r="K10" i="84"/>
  <c r="K10" i="83"/>
  <c r="K24" i="83"/>
  <c r="K10" i="81"/>
  <c r="C39" i="75"/>
  <c r="C18" i="75"/>
  <c r="C30" i="75"/>
  <c r="C27" i="75"/>
  <c r="C36" i="75"/>
  <c r="C33" i="75"/>
  <c r="C37" i="75"/>
  <c r="C40" i="75"/>
  <c r="C29" i="75"/>
  <c r="C34" i="75"/>
  <c r="C23" i="75"/>
  <c r="C15" i="75"/>
  <c r="C17" i="75"/>
  <c r="K10" i="82"/>
  <c r="K24" i="82"/>
  <c r="K10" i="91"/>
  <c r="K10" i="94"/>
  <c r="K10" i="101"/>
  <c r="K10" i="78"/>
  <c r="K10" i="104"/>
  <c r="K10" i="97"/>
  <c r="K10" i="85"/>
  <c r="K10" i="79"/>
  <c r="K10" i="74"/>
  <c r="K10" i="73"/>
  <c r="K10" i="77"/>
  <c r="K10" i="80"/>
  <c r="K10" i="107"/>
  <c r="E41" i="75"/>
  <c r="K10" i="86"/>
  <c r="S8" i="75"/>
  <c r="M34" i="56"/>
  <c r="D6" i="75"/>
  <c r="K7" i="72"/>
  <c r="K49" i="72"/>
  <c r="K51" i="72"/>
  <c r="K52" i="72"/>
  <c r="F57" i="107"/>
  <c r="F56" i="107"/>
  <c r="F53" i="107"/>
  <c r="F52" i="107"/>
  <c r="O23" i="107"/>
  <c r="O22" i="107"/>
  <c r="O21" i="107"/>
  <c r="O18" i="107"/>
  <c r="O17" i="107"/>
  <c r="O14" i="107"/>
  <c r="O12" i="107"/>
  <c r="K24" i="107"/>
  <c r="O9" i="107"/>
  <c r="B2" i="107"/>
  <c r="F59" i="107"/>
  <c r="B1" i="106"/>
  <c r="F57" i="106"/>
  <c r="O23" i="106"/>
  <c r="O22" i="106"/>
  <c r="O21" i="106"/>
  <c r="O18" i="106"/>
  <c r="O17" i="106"/>
  <c r="O14" i="106"/>
  <c r="O12" i="106"/>
  <c r="K24" i="106"/>
  <c r="O9" i="106"/>
  <c r="B2" i="106"/>
  <c r="F56" i="106"/>
  <c r="B1" i="105"/>
  <c r="F53" i="105"/>
  <c r="F57" i="105"/>
  <c r="F56" i="105"/>
  <c r="O23" i="105"/>
  <c r="O22" i="105"/>
  <c r="O21" i="105"/>
  <c r="O18" i="105"/>
  <c r="O17" i="105"/>
  <c r="O14" i="105"/>
  <c r="O12" i="105"/>
  <c r="K24" i="105"/>
  <c r="O9" i="105"/>
  <c r="B2" i="105"/>
  <c r="F59" i="105"/>
  <c r="B1" i="104"/>
  <c r="F53" i="104"/>
  <c r="F57" i="104"/>
  <c r="F56" i="104"/>
  <c r="O23" i="104"/>
  <c r="O5" i="104"/>
  <c r="E5" i="104"/>
  <c r="O22" i="104"/>
  <c r="O21" i="104"/>
  <c r="O18" i="104"/>
  <c r="O17" i="104"/>
  <c r="O14" i="104"/>
  <c r="O12" i="104"/>
  <c r="K24" i="104"/>
  <c r="O9" i="104"/>
  <c r="B2" i="104"/>
  <c r="F59" i="104"/>
  <c r="B1" i="103"/>
  <c r="F53" i="103"/>
  <c r="F57" i="103"/>
  <c r="F56" i="103"/>
  <c r="O23" i="103"/>
  <c r="O22" i="103"/>
  <c r="O5" i="103"/>
  <c r="E5" i="103"/>
  <c r="O21" i="103"/>
  <c r="O18" i="103"/>
  <c r="O17" i="103"/>
  <c r="O14" i="103"/>
  <c r="O12" i="103"/>
  <c r="K24" i="103"/>
  <c r="O9" i="103"/>
  <c r="B2" i="103"/>
  <c r="F59" i="103"/>
  <c r="B1" i="102"/>
  <c r="F53" i="102"/>
  <c r="F57" i="102"/>
  <c r="F56" i="102"/>
  <c r="O23" i="102"/>
  <c r="O22" i="102"/>
  <c r="O21" i="102"/>
  <c r="O18" i="102"/>
  <c r="O17" i="102"/>
  <c r="O14" i="102"/>
  <c r="O12" i="102"/>
  <c r="K24" i="102"/>
  <c r="O9" i="102"/>
  <c r="B2" i="102"/>
  <c r="F59" i="102"/>
  <c r="B1" i="101"/>
  <c r="F53" i="101"/>
  <c r="F57" i="101"/>
  <c r="O23" i="101"/>
  <c r="O22" i="101"/>
  <c r="O21" i="101"/>
  <c r="O18" i="101"/>
  <c r="O17" i="101"/>
  <c r="O14" i="101"/>
  <c r="O12" i="101"/>
  <c r="K24" i="101"/>
  <c r="O9" i="101"/>
  <c r="B2" i="101"/>
  <c r="F56" i="101"/>
  <c r="B1" i="100"/>
  <c r="F56" i="100"/>
  <c r="F57" i="100"/>
  <c r="F53" i="100"/>
  <c r="O23" i="100"/>
  <c r="O22" i="100"/>
  <c r="O21" i="100"/>
  <c r="O18" i="100"/>
  <c r="O17" i="100"/>
  <c r="O14" i="100"/>
  <c r="O12" i="100"/>
  <c r="K24" i="100"/>
  <c r="O9" i="100"/>
  <c r="B2" i="100"/>
  <c r="B1" i="99"/>
  <c r="F56" i="99"/>
  <c r="O23" i="99"/>
  <c r="O22" i="99"/>
  <c r="O5" i="99"/>
  <c r="E5" i="99"/>
  <c r="O21" i="99"/>
  <c r="O18" i="99"/>
  <c r="O17" i="99"/>
  <c r="O14" i="99"/>
  <c r="O12" i="99"/>
  <c r="K24" i="99"/>
  <c r="O9" i="99"/>
  <c r="B2" i="99"/>
  <c r="B1" i="98"/>
  <c r="F56" i="98"/>
  <c r="O23" i="98"/>
  <c r="O22" i="98"/>
  <c r="O21" i="98"/>
  <c r="O18" i="98"/>
  <c r="O14" i="98"/>
  <c r="O12" i="98"/>
  <c r="O9" i="98"/>
  <c r="O5" i="98"/>
  <c r="E5" i="98"/>
  <c r="B2" i="98"/>
  <c r="B1" i="97"/>
  <c r="F59" i="97"/>
  <c r="F57" i="97"/>
  <c r="F56" i="97"/>
  <c r="F53" i="97"/>
  <c r="F52" i="97"/>
  <c r="O23" i="97"/>
  <c r="O22" i="97"/>
  <c r="O21" i="97"/>
  <c r="O18" i="97"/>
  <c r="O17" i="97"/>
  <c r="O14" i="97"/>
  <c r="O12" i="97"/>
  <c r="K24" i="97"/>
  <c r="O9" i="97"/>
  <c r="B2" i="97"/>
  <c r="B1" i="96"/>
  <c r="O23" i="96"/>
  <c r="O22" i="96"/>
  <c r="O21" i="96"/>
  <c r="O5" i="96"/>
  <c r="E5" i="96"/>
  <c r="O18" i="96"/>
  <c r="O17" i="96"/>
  <c r="O14" i="96"/>
  <c r="O12" i="96"/>
  <c r="K24" i="96"/>
  <c r="O9" i="96"/>
  <c r="B2" i="96"/>
  <c r="F57" i="96"/>
  <c r="F59" i="100"/>
  <c r="F52" i="102"/>
  <c r="F52" i="103"/>
  <c r="F52" i="104"/>
  <c r="F52" i="105"/>
  <c r="F53" i="106"/>
  <c r="F52" i="100"/>
  <c r="O5" i="102"/>
  <c r="E5" i="102"/>
  <c r="O5" i="105"/>
  <c r="E5" i="105"/>
  <c r="C6" i="75"/>
  <c r="F31" i="75"/>
  <c r="F26" i="75"/>
  <c r="Q26" i="75"/>
  <c r="O29" i="119"/>
  <c r="Q23" i="75"/>
  <c r="F41" i="75"/>
  <c r="Q41" i="75"/>
  <c r="O28" i="119"/>
  <c r="F36" i="75"/>
  <c r="Q36" i="75"/>
  <c r="O16" i="119"/>
  <c r="F33" i="75"/>
  <c r="Q33" i="75"/>
  <c r="F28" i="75"/>
  <c r="Q28" i="75"/>
  <c r="O42" i="119"/>
  <c r="F25" i="75"/>
  <c r="Q25" i="75"/>
  <c r="F20" i="75"/>
  <c r="F17" i="75"/>
  <c r="Q17" i="75"/>
  <c r="F13" i="75"/>
  <c r="Q13" i="75"/>
  <c r="O40" i="119"/>
  <c r="F9" i="75"/>
  <c r="Q9" i="75"/>
  <c r="O32" i="119"/>
  <c r="F38" i="75"/>
  <c r="Q38" i="75"/>
  <c r="O15" i="119"/>
  <c r="F35" i="75"/>
  <c r="Q35" i="75"/>
  <c r="F30" i="75"/>
  <c r="Q30" i="75"/>
  <c r="O14" i="119"/>
  <c r="F27" i="75"/>
  <c r="F10" i="75"/>
  <c r="F40" i="75"/>
  <c r="Q40" i="75"/>
  <c r="O26" i="119"/>
  <c r="F37" i="75"/>
  <c r="Q37" i="75"/>
  <c r="O46" i="119"/>
  <c r="F29" i="75"/>
  <c r="Q29" i="75"/>
  <c r="F21" i="75"/>
  <c r="O33" i="119"/>
  <c r="F12" i="75"/>
  <c r="Q12" i="75"/>
  <c r="O37" i="119"/>
  <c r="F39" i="75"/>
  <c r="Q39" i="75"/>
  <c r="F34" i="75"/>
  <c r="Q34" i="75"/>
  <c r="O27" i="119"/>
  <c r="F15" i="75"/>
  <c r="F11" i="75"/>
  <c r="Q11" i="75"/>
  <c r="O36" i="119"/>
  <c r="O5" i="97"/>
  <c r="E5" i="97"/>
  <c r="O5" i="107"/>
  <c r="E5" i="107"/>
  <c r="O5" i="106"/>
  <c r="E5" i="106"/>
  <c r="O5" i="101"/>
  <c r="E5" i="101"/>
  <c r="O5" i="100"/>
  <c r="E5" i="100"/>
  <c r="F50" i="107"/>
  <c r="F54" i="107"/>
  <c r="F58" i="107"/>
  <c r="F51" i="107"/>
  <c r="F55" i="107"/>
  <c r="F50" i="106"/>
  <c r="F54" i="106"/>
  <c r="F58" i="106"/>
  <c r="F51" i="106"/>
  <c r="F55" i="106"/>
  <c r="F59" i="106"/>
  <c r="F52" i="106"/>
  <c r="F50" i="105"/>
  <c r="F54" i="105"/>
  <c r="F58" i="105"/>
  <c r="F51" i="105"/>
  <c r="F55" i="105"/>
  <c r="F50" i="104"/>
  <c r="F54" i="104"/>
  <c r="F58" i="104"/>
  <c r="F51" i="104"/>
  <c r="F55" i="104"/>
  <c r="F50" i="103"/>
  <c r="F54" i="103"/>
  <c r="F58" i="103"/>
  <c r="F51" i="103"/>
  <c r="F55" i="103"/>
  <c r="F50" i="102"/>
  <c r="F54" i="102"/>
  <c r="F58" i="102"/>
  <c r="F51" i="102"/>
  <c r="F55" i="102"/>
  <c r="F50" i="101"/>
  <c r="F54" i="101"/>
  <c r="F58" i="101"/>
  <c r="F51" i="101"/>
  <c r="F55" i="101"/>
  <c r="F59" i="101"/>
  <c r="F52" i="101"/>
  <c r="F50" i="100"/>
  <c r="F54" i="100"/>
  <c r="F58" i="100"/>
  <c r="F51" i="100"/>
  <c r="F55" i="100"/>
  <c r="F57" i="99"/>
  <c r="F52" i="99"/>
  <c r="F59" i="99"/>
  <c r="F53" i="99"/>
  <c r="F50" i="99"/>
  <c r="F54" i="99"/>
  <c r="F58" i="99"/>
  <c r="F51" i="99"/>
  <c r="F55" i="99"/>
  <c r="F57" i="98"/>
  <c r="F52" i="98"/>
  <c r="F59" i="98"/>
  <c r="F53" i="98"/>
  <c r="F50" i="98"/>
  <c r="F54" i="98"/>
  <c r="F58" i="98"/>
  <c r="F51" i="98"/>
  <c r="F55" i="98"/>
  <c r="F50" i="97"/>
  <c r="F54" i="97"/>
  <c r="F58" i="97"/>
  <c r="F51" i="97"/>
  <c r="F55" i="97"/>
  <c r="F52" i="96"/>
  <c r="F56" i="96"/>
  <c r="F50" i="96"/>
  <c r="F54" i="96"/>
  <c r="F58" i="96"/>
  <c r="F51" i="96"/>
  <c r="F55" i="96"/>
  <c r="F59" i="96"/>
  <c r="F53" i="96"/>
  <c r="B1" i="95"/>
  <c r="O23" i="95"/>
  <c r="O22" i="95"/>
  <c r="O21" i="95"/>
  <c r="O18" i="95"/>
  <c r="O17" i="95"/>
  <c r="O14" i="95"/>
  <c r="O12" i="95"/>
  <c r="K24" i="95"/>
  <c r="O9" i="95"/>
  <c r="B2" i="95"/>
  <c r="F57" i="95"/>
  <c r="B1" i="94"/>
  <c r="F52" i="94"/>
  <c r="B2" i="94"/>
  <c r="F57" i="94"/>
  <c r="F56" i="94"/>
  <c r="F53" i="94"/>
  <c r="O23" i="94"/>
  <c r="O22" i="94"/>
  <c r="O21" i="94"/>
  <c r="O18" i="94"/>
  <c r="O17" i="94"/>
  <c r="O14" i="94"/>
  <c r="O12" i="94"/>
  <c r="K24" i="94"/>
  <c r="O9" i="94"/>
  <c r="F59" i="94"/>
  <c r="B1" i="93"/>
  <c r="O23" i="93"/>
  <c r="O22" i="93"/>
  <c r="O5" i="93"/>
  <c r="E5" i="93"/>
  <c r="O21" i="93"/>
  <c r="O18" i="93"/>
  <c r="O17" i="93"/>
  <c r="O14" i="93"/>
  <c r="O12" i="93"/>
  <c r="K24" i="93"/>
  <c r="O9" i="93"/>
  <c r="B2" i="93"/>
  <c r="F59" i="93"/>
  <c r="B1" i="92"/>
  <c r="F57" i="92"/>
  <c r="O23" i="92"/>
  <c r="O22" i="92"/>
  <c r="O21" i="92"/>
  <c r="O18" i="92"/>
  <c r="O17" i="92"/>
  <c r="O14" i="92"/>
  <c r="O12" i="92"/>
  <c r="K24" i="92"/>
  <c r="O9" i="92"/>
  <c r="B2" i="92"/>
  <c r="B1" i="91"/>
  <c r="F56" i="91"/>
  <c r="F57" i="91"/>
  <c r="F53" i="91"/>
  <c r="F52" i="91"/>
  <c r="O23" i="91"/>
  <c r="O22" i="91"/>
  <c r="O21" i="91"/>
  <c r="O18" i="91"/>
  <c r="O17" i="91"/>
  <c r="O14" i="91"/>
  <c r="O5" i="91"/>
  <c r="E5" i="91"/>
  <c r="O12" i="91"/>
  <c r="K24" i="91"/>
  <c r="O9" i="91"/>
  <c r="B2" i="91"/>
  <c r="F59" i="91"/>
  <c r="B1" i="90"/>
  <c r="F57" i="90"/>
  <c r="F56" i="90"/>
  <c r="F53" i="90"/>
  <c r="F52" i="90"/>
  <c r="O23" i="90"/>
  <c r="O22" i="90"/>
  <c r="O21" i="90"/>
  <c r="O18" i="90"/>
  <c r="O14" i="90"/>
  <c r="O12" i="90"/>
  <c r="O9" i="90"/>
  <c r="B2" i="90"/>
  <c r="F59" i="90"/>
  <c r="B1" i="89"/>
  <c r="F57" i="89"/>
  <c r="F56" i="89"/>
  <c r="F53" i="89"/>
  <c r="F52" i="89"/>
  <c r="O23" i="89"/>
  <c r="O22" i="89"/>
  <c r="O21" i="89"/>
  <c r="O18" i="89"/>
  <c r="O17" i="89"/>
  <c r="O14" i="89"/>
  <c r="O5" i="89"/>
  <c r="E5" i="89"/>
  <c r="O12" i="89"/>
  <c r="K24" i="89"/>
  <c r="O9" i="89"/>
  <c r="B2" i="89"/>
  <c r="F59" i="89"/>
  <c r="B1" i="88"/>
  <c r="F59" i="88"/>
  <c r="F55" i="88"/>
  <c r="O23" i="88"/>
  <c r="O21" i="88"/>
  <c r="O17" i="88"/>
  <c r="O14" i="88"/>
  <c r="O12" i="88"/>
  <c r="B2" i="88"/>
  <c r="F58" i="88"/>
  <c r="B1" i="87"/>
  <c r="O23" i="87"/>
  <c r="O22" i="87"/>
  <c r="O21" i="87"/>
  <c r="O18" i="87"/>
  <c r="O5" i="87"/>
  <c r="E5" i="87"/>
  <c r="O17" i="87"/>
  <c r="O14" i="87"/>
  <c r="O12" i="87"/>
  <c r="K24" i="87"/>
  <c r="O9" i="87"/>
  <c r="B2" i="87"/>
  <c r="F59" i="87"/>
  <c r="B1" i="86"/>
  <c r="O23" i="86"/>
  <c r="O22" i="86"/>
  <c r="O21" i="86"/>
  <c r="O18" i="86"/>
  <c r="O17" i="86"/>
  <c r="O14" i="86"/>
  <c r="K24" i="86"/>
  <c r="O9" i="86"/>
  <c r="B2" i="86"/>
  <c r="F58" i="86"/>
  <c r="B1" i="85"/>
  <c r="F56" i="85"/>
  <c r="F57" i="85"/>
  <c r="F53" i="85"/>
  <c r="F52" i="85"/>
  <c r="O23" i="85"/>
  <c r="O22" i="85"/>
  <c r="O21" i="85"/>
  <c r="O18" i="85"/>
  <c r="O17" i="85"/>
  <c r="O14" i="85"/>
  <c r="O12" i="85"/>
  <c r="K24" i="85"/>
  <c r="O9" i="85"/>
  <c r="B2" i="85"/>
  <c r="F59" i="85"/>
  <c r="B1" i="84"/>
  <c r="F57" i="84"/>
  <c r="O22" i="84"/>
  <c r="O21" i="84"/>
  <c r="O18" i="84"/>
  <c r="O17" i="84"/>
  <c r="O12" i="84"/>
  <c r="O9" i="84"/>
  <c r="B2" i="84"/>
  <c r="F59" i="84"/>
  <c r="B1" i="83"/>
  <c r="F55" i="83"/>
  <c r="O23" i="83"/>
  <c r="O22" i="83"/>
  <c r="O21" i="83"/>
  <c r="O18" i="83"/>
  <c r="O17" i="83"/>
  <c r="O14" i="83"/>
  <c r="O5" i="83"/>
  <c r="E5" i="83"/>
  <c r="O12" i="83"/>
  <c r="O9" i="83"/>
  <c r="B2" i="83"/>
  <c r="B1" i="82"/>
  <c r="O23" i="82"/>
  <c r="O22" i="82"/>
  <c r="O21" i="82"/>
  <c r="O18" i="82"/>
  <c r="O14" i="82"/>
  <c r="O12" i="82"/>
  <c r="O9" i="82"/>
  <c r="B2" i="82"/>
  <c r="F59" i="82"/>
  <c r="B1" i="81"/>
  <c r="F57" i="81"/>
  <c r="O23" i="81"/>
  <c r="O22" i="81"/>
  <c r="O21" i="81"/>
  <c r="O18" i="81"/>
  <c r="O17" i="81"/>
  <c r="O14" i="81"/>
  <c r="O12" i="81"/>
  <c r="K24" i="81"/>
  <c r="O9" i="81"/>
  <c r="B2" i="81"/>
  <c r="F59" i="81"/>
  <c r="B1" i="80"/>
  <c r="F57" i="80"/>
  <c r="O23" i="80"/>
  <c r="O22" i="80"/>
  <c r="O21" i="80"/>
  <c r="O18" i="80"/>
  <c r="O17" i="80"/>
  <c r="O14" i="80"/>
  <c r="O12" i="80"/>
  <c r="K24" i="80"/>
  <c r="O9" i="80"/>
  <c r="B2" i="80"/>
  <c r="B1" i="79"/>
  <c r="F59" i="79"/>
  <c r="F53" i="79"/>
  <c r="F52" i="79"/>
  <c r="O23" i="79"/>
  <c r="O22" i="79"/>
  <c r="O21" i="79"/>
  <c r="O18" i="79"/>
  <c r="O17" i="79"/>
  <c r="O14" i="79"/>
  <c r="O12" i="79"/>
  <c r="K24" i="79"/>
  <c r="O9" i="79"/>
  <c r="B2" i="79"/>
  <c r="B1" i="78"/>
  <c r="F59" i="78"/>
  <c r="O23" i="78"/>
  <c r="O22" i="78"/>
  <c r="O21" i="78"/>
  <c r="O18" i="78"/>
  <c r="O17" i="78"/>
  <c r="O14" i="78"/>
  <c r="O12" i="78"/>
  <c r="K24" i="78"/>
  <c r="O9" i="78"/>
  <c r="B2" i="78"/>
  <c r="B1" i="77"/>
  <c r="F56" i="77"/>
  <c r="O23" i="77"/>
  <c r="O22" i="77"/>
  <c r="O21" i="77"/>
  <c r="O5" i="77"/>
  <c r="E5" i="77"/>
  <c r="O18" i="77"/>
  <c r="O17" i="77"/>
  <c r="O14" i="77"/>
  <c r="O12" i="77"/>
  <c r="K24" i="77"/>
  <c r="O9" i="77"/>
  <c r="B2" i="77"/>
  <c r="B1" i="72"/>
  <c r="B1" i="73"/>
  <c r="B1" i="74"/>
  <c r="F56" i="79"/>
  <c r="F57" i="79"/>
  <c r="F52" i="81"/>
  <c r="F52" i="84"/>
  <c r="F53" i="81"/>
  <c r="F53" i="84"/>
  <c r="F56" i="84"/>
  <c r="F52" i="92"/>
  <c r="F56" i="81"/>
  <c r="F56" i="92"/>
  <c r="F57" i="77"/>
  <c r="F52" i="77"/>
  <c r="F59" i="77"/>
  <c r="F53" i="77"/>
  <c r="F6" i="75"/>
  <c r="S12" i="75"/>
  <c r="M36" i="56"/>
  <c r="M42" i="56"/>
  <c r="S30" i="75"/>
  <c r="M13" i="56"/>
  <c r="S13" i="75"/>
  <c r="M39" i="56"/>
  <c r="S28" i="75"/>
  <c r="M41" i="56"/>
  <c r="S34" i="75"/>
  <c r="M26" i="56"/>
  <c r="S26" i="75"/>
  <c r="M28" i="56"/>
  <c r="S11" i="75"/>
  <c r="M35" i="56"/>
  <c r="S37" i="75"/>
  <c r="M45" i="56"/>
  <c r="S38" i="75"/>
  <c r="M14" i="56"/>
  <c r="S36" i="75"/>
  <c r="M15" i="56"/>
  <c r="S31" i="75"/>
  <c r="S40" i="75"/>
  <c r="M25" i="56"/>
  <c r="S27" i="75"/>
  <c r="S9" i="75"/>
  <c r="M31" i="56"/>
  <c r="M27" i="56"/>
  <c r="S41" i="75"/>
  <c r="O5" i="80"/>
  <c r="E5" i="80"/>
  <c r="O5" i="95"/>
  <c r="E5" i="95"/>
  <c r="O5" i="92"/>
  <c r="E5" i="92"/>
  <c r="O5" i="94"/>
  <c r="E5" i="94"/>
  <c r="O5" i="85"/>
  <c r="E5" i="85"/>
  <c r="O5" i="81"/>
  <c r="E5" i="81"/>
  <c r="O5" i="79"/>
  <c r="E5" i="79"/>
  <c r="O5" i="78"/>
  <c r="E5" i="78"/>
  <c r="F49" i="107"/>
  <c r="E1" i="107"/>
  <c r="F49" i="106"/>
  <c r="E1" i="106"/>
  <c r="F49" i="105"/>
  <c r="E1" i="105"/>
  <c r="F49" i="104"/>
  <c r="E1" i="104"/>
  <c r="F49" i="103"/>
  <c r="E1" i="103"/>
  <c r="F49" i="102"/>
  <c r="E1" i="102"/>
  <c r="F49" i="101"/>
  <c r="E1" i="101"/>
  <c r="F49" i="100"/>
  <c r="E1" i="100"/>
  <c r="F49" i="99"/>
  <c r="E1" i="99"/>
  <c r="F49" i="98"/>
  <c r="E1" i="98"/>
  <c r="F49" i="97"/>
  <c r="E1" i="97"/>
  <c r="F49" i="96"/>
  <c r="E1" i="96"/>
  <c r="F50" i="95"/>
  <c r="F54" i="95"/>
  <c r="F58" i="95"/>
  <c r="F51" i="95"/>
  <c r="F55" i="95"/>
  <c r="F59" i="95"/>
  <c r="F52" i="95"/>
  <c r="F56" i="95"/>
  <c r="F53" i="95"/>
  <c r="F50" i="94"/>
  <c r="F54" i="94"/>
  <c r="F58" i="94"/>
  <c r="F51" i="94"/>
  <c r="F55" i="94"/>
  <c r="F50" i="93"/>
  <c r="F58" i="93"/>
  <c r="F52" i="93"/>
  <c r="F56" i="93"/>
  <c r="F53" i="93"/>
  <c r="F57" i="93"/>
  <c r="F54" i="93"/>
  <c r="F51" i="93"/>
  <c r="F55" i="93"/>
  <c r="F59" i="92"/>
  <c r="F53" i="92"/>
  <c r="F50" i="92"/>
  <c r="F54" i="92"/>
  <c r="F58" i="92"/>
  <c r="F51" i="92"/>
  <c r="F55" i="92"/>
  <c r="F50" i="91"/>
  <c r="F54" i="91"/>
  <c r="F58" i="91"/>
  <c r="F51" i="91"/>
  <c r="F55" i="91"/>
  <c r="F50" i="90"/>
  <c r="F54" i="90"/>
  <c r="F58" i="90"/>
  <c r="F51" i="90"/>
  <c r="F55" i="90"/>
  <c r="F50" i="89"/>
  <c r="F54" i="89"/>
  <c r="F58" i="89"/>
  <c r="F51" i="89"/>
  <c r="F55" i="89"/>
  <c r="F51" i="88"/>
  <c r="F52" i="88"/>
  <c r="F56" i="88"/>
  <c r="F53" i="88"/>
  <c r="F57" i="88"/>
  <c r="F50" i="88"/>
  <c r="F54" i="88"/>
  <c r="F52" i="87"/>
  <c r="F56" i="87"/>
  <c r="F53" i="87"/>
  <c r="F57" i="87"/>
  <c r="F50" i="87"/>
  <c r="F54" i="87"/>
  <c r="F58" i="87"/>
  <c r="F51" i="87"/>
  <c r="F55" i="87"/>
  <c r="F52" i="86"/>
  <c r="F56" i="86"/>
  <c r="F51" i="86"/>
  <c r="F55" i="86"/>
  <c r="F59" i="86"/>
  <c r="F53" i="86"/>
  <c r="F57" i="86"/>
  <c r="F50" i="86"/>
  <c r="F54" i="86"/>
  <c r="F50" i="85"/>
  <c r="F54" i="85"/>
  <c r="F58" i="85"/>
  <c r="F51" i="85"/>
  <c r="F55" i="85"/>
  <c r="F50" i="84"/>
  <c r="F54" i="84"/>
  <c r="F58" i="84"/>
  <c r="F51" i="84"/>
  <c r="F55" i="84"/>
  <c r="F58" i="83"/>
  <c r="F50" i="83"/>
  <c r="F54" i="83"/>
  <c r="F51" i="83"/>
  <c r="F59" i="83"/>
  <c r="F52" i="83"/>
  <c r="F56" i="83"/>
  <c r="F53" i="83"/>
  <c r="F57" i="83"/>
  <c r="F52" i="82"/>
  <c r="F56" i="82"/>
  <c r="F53" i="82"/>
  <c r="F57" i="82"/>
  <c r="F50" i="82"/>
  <c r="F54" i="82"/>
  <c r="F58" i="82"/>
  <c r="F51" i="82"/>
  <c r="F55" i="82"/>
  <c r="F50" i="81"/>
  <c r="F54" i="81"/>
  <c r="F58" i="81"/>
  <c r="F51" i="81"/>
  <c r="F55" i="81"/>
  <c r="F50" i="80"/>
  <c r="F54" i="80"/>
  <c r="F58" i="80"/>
  <c r="F51" i="80"/>
  <c r="F55" i="80"/>
  <c r="F59" i="80"/>
  <c r="F52" i="80"/>
  <c r="F56" i="80"/>
  <c r="F53" i="80"/>
  <c r="F50" i="79"/>
  <c r="F54" i="79"/>
  <c r="F58" i="79"/>
  <c r="F51" i="79"/>
  <c r="F55" i="79"/>
  <c r="F52" i="78"/>
  <c r="F56" i="78"/>
  <c r="F53" i="78"/>
  <c r="F57" i="78"/>
  <c r="F50" i="78"/>
  <c r="F54" i="78"/>
  <c r="F58" i="78"/>
  <c r="F51" i="78"/>
  <c r="F55" i="78"/>
  <c r="F50" i="77"/>
  <c r="F54" i="77"/>
  <c r="F58" i="77"/>
  <c r="F51" i="77"/>
  <c r="F55" i="77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6" i="75"/>
  <c r="B15" i="75"/>
  <c r="B14" i="75"/>
  <c r="B13" i="75"/>
  <c r="B12" i="75"/>
  <c r="B11" i="75"/>
  <c r="B10" i="75"/>
  <c r="B59" i="75"/>
  <c r="B9" i="75"/>
  <c r="B8" i="75"/>
  <c r="B7" i="75"/>
  <c r="F58" i="73"/>
  <c r="B2" i="74"/>
  <c r="B2" i="73"/>
  <c r="B2" i="72"/>
  <c r="F59" i="74"/>
  <c r="F58" i="74"/>
  <c r="F57" i="74"/>
  <c r="F56" i="74"/>
  <c r="F55" i="74"/>
  <c r="F54" i="74"/>
  <c r="F53" i="74"/>
  <c r="F52" i="74"/>
  <c r="F51" i="74"/>
  <c r="F50" i="74"/>
  <c r="O23" i="74"/>
  <c r="O22" i="74"/>
  <c r="O21" i="74"/>
  <c r="O5" i="74"/>
  <c r="E5" i="74"/>
  <c r="O18" i="74"/>
  <c r="O17" i="74"/>
  <c r="O14" i="74"/>
  <c r="O12" i="74"/>
  <c r="K24" i="74"/>
  <c r="O9" i="74"/>
  <c r="O23" i="73"/>
  <c r="O22" i="73"/>
  <c r="O5" i="73"/>
  <c r="E5" i="73"/>
  <c r="O21" i="73"/>
  <c r="O18" i="73"/>
  <c r="O17" i="73"/>
  <c r="O14" i="73"/>
  <c r="O12" i="73"/>
  <c r="K24" i="73"/>
  <c r="O9" i="73"/>
  <c r="F59" i="72"/>
  <c r="F58" i="72"/>
  <c r="F57" i="72"/>
  <c r="F56" i="72"/>
  <c r="F55" i="72"/>
  <c r="F54" i="72"/>
  <c r="F53" i="72"/>
  <c r="F52" i="72"/>
  <c r="F51" i="72"/>
  <c r="F50" i="72"/>
  <c r="O23" i="72"/>
  <c r="O22" i="72"/>
  <c r="O21" i="72"/>
  <c r="O18" i="72"/>
  <c r="O17" i="72"/>
  <c r="O14" i="72"/>
  <c r="O12" i="72"/>
  <c r="K10" i="72"/>
  <c r="K24" i="72"/>
  <c r="O9" i="72"/>
  <c r="O5" i="72"/>
  <c r="E5" i="72"/>
  <c r="B44" i="75"/>
  <c r="F49" i="95"/>
  <c r="E1" i="95"/>
  <c r="F49" i="94"/>
  <c r="E1" i="94"/>
  <c r="F49" i="93"/>
  <c r="E1" i="93"/>
  <c r="F49" i="92"/>
  <c r="E1" i="92"/>
  <c r="F49" i="91"/>
  <c r="E1" i="91"/>
  <c r="F49" i="90"/>
  <c r="E1" i="90"/>
  <c r="F49" i="89"/>
  <c r="E1" i="89"/>
  <c r="F49" i="88"/>
  <c r="E1" i="88"/>
  <c r="F49" i="87"/>
  <c r="E1" i="87"/>
  <c r="F49" i="86"/>
  <c r="E1" i="86"/>
  <c r="F49" i="85"/>
  <c r="E1" i="85"/>
  <c r="F49" i="84"/>
  <c r="E1" i="84"/>
  <c r="F49" i="83"/>
  <c r="E1" i="83"/>
  <c r="F49" i="82"/>
  <c r="E1" i="82"/>
  <c r="F49" i="81"/>
  <c r="E1" i="81"/>
  <c r="F49" i="80"/>
  <c r="E1" i="80"/>
  <c r="F49" i="79"/>
  <c r="E1" i="79"/>
  <c r="F49" i="78"/>
  <c r="E1" i="78"/>
  <c r="F49" i="77"/>
  <c r="E1" i="77"/>
  <c r="F49" i="74"/>
  <c r="E1" i="74"/>
  <c r="F51" i="73"/>
  <c r="F55" i="73"/>
  <c r="F59" i="73"/>
  <c r="F52" i="73"/>
  <c r="F56" i="73"/>
  <c r="F53" i="73"/>
  <c r="F57" i="73"/>
  <c r="F50" i="73"/>
  <c r="F54" i="73"/>
  <c r="F49" i="72"/>
  <c r="E1" i="72"/>
  <c r="F49" i="73"/>
  <c r="E1" i="73"/>
  <c r="E59" i="2"/>
  <c r="D59" i="2"/>
  <c r="D61" i="2"/>
  <c r="E65" i="2"/>
  <c r="O65" i="2"/>
  <c r="N65" i="2"/>
  <c r="L65" i="2"/>
  <c r="D65" i="2"/>
  <c r="A58" i="71"/>
  <c r="C46" i="55"/>
  <c r="C47" i="55"/>
  <c r="C45" i="55"/>
  <c r="C17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80" i="55"/>
  <c r="C16" i="55"/>
  <c r="C15" i="55"/>
  <c r="C14" i="55"/>
  <c r="C13" i="55"/>
  <c r="C12" i="55"/>
  <c r="C11" i="55"/>
  <c r="G12" i="70"/>
  <c r="C41" i="70"/>
  <c r="C42" i="70"/>
  <c r="C40" i="70"/>
  <c r="C12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1" i="70"/>
  <c r="C10" i="70"/>
  <c r="C9" i="70"/>
  <c r="C8" i="70"/>
  <c r="G41" i="70"/>
  <c r="F41" i="70"/>
  <c r="G42" i="70"/>
  <c r="F42" i="70"/>
  <c r="G40" i="70"/>
  <c r="F40" i="70"/>
  <c r="F12" i="70"/>
  <c r="G39" i="70"/>
  <c r="F39" i="70"/>
  <c r="G38" i="70"/>
  <c r="F38" i="70"/>
  <c r="G37" i="70"/>
  <c r="F37" i="70"/>
  <c r="G36" i="70"/>
  <c r="F36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G25" i="70"/>
  <c r="F25" i="70"/>
  <c r="F44" i="70"/>
  <c r="G24" i="70"/>
  <c r="F24" i="70"/>
  <c r="G23" i="70"/>
  <c r="F23" i="70"/>
  <c r="G22" i="70"/>
  <c r="F22" i="70"/>
  <c r="G21" i="70"/>
  <c r="F21" i="70"/>
  <c r="G20" i="70"/>
  <c r="F20" i="70"/>
  <c r="G19" i="70"/>
  <c r="F19" i="70"/>
  <c r="G18" i="70"/>
  <c r="F18" i="70"/>
  <c r="G17" i="70"/>
  <c r="F17" i="70"/>
  <c r="G16" i="70"/>
  <c r="F16" i="70"/>
  <c r="G15" i="70"/>
  <c r="F15" i="70"/>
  <c r="G14" i="70"/>
  <c r="F14" i="70"/>
  <c r="G13" i="70"/>
  <c r="F13" i="70"/>
  <c r="G11" i="70"/>
  <c r="F11" i="70"/>
  <c r="G10" i="70"/>
  <c r="F10" i="70"/>
  <c r="G9" i="70"/>
  <c r="F9" i="70"/>
  <c r="G8" i="70"/>
  <c r="F8" i="70"/>
  <c r="G7" i="70"/>
  <c r="F7" i="70"/>
  <c r="C7" i="70"/>
  <c r="B46" i="70"/>
  <c r="L68" i="32"/>
  <c r="L68" i="58"/>
  <c r="HN108" i="2"/>
  <c r="HM108" i="2"/>
  <c r="O59" i="2"/>
  <c r="O61" i="2"/>
  <c r="N59" i="2"/>
  <c r="N61" i="2"/>
  <c r="M59" i="2"/>
  <c r="M61" i="2"/>
  <c r="L59" i="2"/>
  <c r="L61" i="2"/>
  <c r="L8" i="1"/>
  <c r="L19" i="5"/>
  <c r="L18" i="5"/>
  <c r="L19" i="6"/>
  <c r="L18" i="6"/>
  <c r="L19" i="7"/>
  <c r="L18" i="7"/>
  <c r="L19" i="8"/>
  <c r="L18" i="8"/>
  <c r="L19" i="9"/>
  <c r="L18" i="9"/>
  <c r="L19" i="10"/>
  <c r="L18" i="10"/>
  <c r="L19" i="11"/>
  <c r="L18" i="11"/>
  <c r="L19" i="12"/>
  <c r="L18" i="12"/>
  <c r="L19" i="14"/>
  <c r="L18" i="14"/>
  <c r="L19" i="15"/>
  <c r="L16" i="50"/>
  <c r="L18" i="15"/>
  <c r="L19" i="16"/>
  <c r="L18" i="16"/>
  <c r="L19" i="17"/>
  <c r="L18" i="17"/>
  <c r="K18" i="50"/>
  <c r="L19" i="18"/>
  <c r="L18" i="18"/>
  <c r="L362" i="67"/>
  <c r="L19" i="19"/>
  <c r="L20" i="50"/>
  <c r="L18" i="19"/>
  <c r="L19" i="20"/>
  <c r="L18" i="20"/>
  <c r="L19" i="21"/>
  <c r="L22" i="50"/>
  <c r="L18" i="21"/>
  <c r="K22" i="50"/>
  <c r="L19" i="22"/>
  <c r="L18" i="22"/>
  <c r="L19" i="23"/>
  <c r="L18" i="23"/>
  <c r="L19" i="24"/>
  <c r="L18" i="24"/>
  <c r="L19" i="33"/>
  <c r="L18" i="33"/>
  <c r="L19" i="34"/>
  <c r="L18" i="34"/>
  <c r="L19" i="35"/>
  <c r="L18" i="35"/>
  <c r="L19" i="36"/>
  <c r="L18" i="36"/>
  <c r="L19" i="37"/>
  <c r="L18" i="37"/>
  <c r="L19" i="38"/>
  <c r="L18" i="38"/>
  <c r="K26" i="50"/>
  <c r="L26" i="50"/>
  <c r="K31" i="50"/>
  <c r="K29" i="50"/>
  <c r="K27" i="50"/>
  <c r="L31" i="50"/>
  <c r="L29" i="50"/>
  <c r="L27" i="50"/>
  <c r="K30" i="50"/>
  <c r="K28" i="50"/>
  <c r="L30" i="50"/>
  <c r="L28" i="50"/>
  <c r="K25" i="50"/>
  <c r="K21" i="50"/>
  <c r="K17" i="50"/>
  <c r="K15" i="50"/>
  <c r="K12" i="50"/>
  <c r="K10" i="50"/>
  <c r="K9" i="50"/>
  <c r="K7" i="50"/>
  <c r="L25" i="50"/>
  <c r="L23" i="50"/>
  <c r="L21" i="50"/>
  <c r="L19" i="50"/>
  <c r="L17" i="50"/>
  <c r="L15" i="50"/>
  <c r="L12" i="50"/>
  <c r="L10" i="50"/>
  <c r="L9" i="50"/>
  <c r="L7" i="50"/>
  <c r="K24" i="50"/>
  <c r="K20" i="50"/>
  <c r="K16" i="50"/>
  <c r="K13" i="50"/>
  <c r="K11" i="50"/>
  <c r="K80" i="50"/>
  <c r="K8" i="50"/>
  <c r="L18" i="50"/>
  <c r="L13" i="50"/>
  <c r="L11" i="50"/>
  <c r="L80" i="50"/>
  <c r="L8" i="50"/>
  <c r="L391" i="67"/>
  <c r="L409" i="67"/>
  <c r="L374" i="67"/>
  <c r="L382" i="67"/>
  <c r="L400" i="67"/>
  <c r="L414" i="67"/>
  <c r="L347" i="67"/>
  <c r="L384" i="67"/>
  <c r="L401" i="67"/>
  <c r="L354" i="67"/>
  <c r="L389" i="67"/>
  <c r="L402" i="67"/>
  <c r="L395" i="67"/>
  <c r="L363" i="67"/>
  <c r="L387" i="67"/>
  <c r="L398" i="67"/>
  <c r="L408" i="67"/>
  <c r="L357" i="67"/>
  <c r="L370" i="67"/>
  <c r="L371" i="67"/>
  <c r="L388" i="67"/>
  <c r="L393" i="67"/>
  <c r="L346" i="67"/>
  <c r="L350" i="67"/>
  <c r="L358" i="67"/>
  <c r="L385" i="67"/>
  <c r="L348" i="67"/>
  <c r="L351" i="67"/>
  <c r="L360" i="67"/>
  <c r="L372" i="67"/>
  <c r="L410" i="67"/>
  <c r="L345" i="67"/>
  <c r="L352" i="67"/>
  <c r="L356" i="67"/>
  <c r="L361" i="67"/>
  <c r="L365" i="67"/>
  <c r="L373" i="67"/>
  <c r="L377" i="67"/>
  <c r="L383" i="67"/>
  <c r="L394" i="67"/>
  <c r="L399" i="67"/>
  <c r="L407" i="67"/>
  <c r="L411" i="67"/>
  <c r="L344" i="67"/>
  <c r="L381" i="67"/>
  <c r="L19" i="39"/>
  <c r="L18" i="39"/>
  <c r="L19" i="40"/>
  <c r="L18" i="40"/>
  <c r="L19" i="41"/>
  <c r="L18" i="41"/>
  <c r="L19" i="42"/>
  <c r="L18" i="42"/>
  <c r="L19" i="43"/>
  <c r="L18" i="43"/>
  <c r="L19" i="44"/>
  <c r="L18" i="44"/>
  <c r="L19" i="45"/>
  <c r="L18" i="45"/>
  <c r="L19" i="46"/>
  <c r="L18" i="46"/>
  <c r="L19" i="47"/>
  <c r="L18" i="47"/>
  <c r="L19" i="48"/>
  <c r="L18" i="48"/>
  <c r="L19" i="13"/>
  <c r="L18" i="13"/>
  <c r="L19" i="25"/>
  <c r="L18" i="25"/>
  <c r="L19" i="26"/>
  <c r="L18" i="26"/>
  <c r="L19" i="27"/>
  <c r="L18" i="27"/>
  <c r="L19" i="28"/>
  <c r="L18" i="28"/>
  <c r="L19" i="29"/>
  <c r="L18" i="29"/>
  <c r="L19" i="30"/>
  <c r="L18" i="30"/>
  <c r="L19" i="31"/>
  <c r="L18" i="31"/>
  <c r="L19" i="57"/>
  <c r="L18" i="57"/>
  <c r="L19" i="1"/>
  <c r="L18" i="1"/>
  <c r="L342" i="67"/>
  <c r="L120" i="65"/>
  <c r="L48" i="50"/>
  <c r="L119" i="65"/>
  <c r="L40" i="50"/>
  <c r="L403" i="67"/>
  <c r="L36" i="50"/>
  <c r="L412" i="67"/>
  <c r="L32" i="50"/>
  <c r="L406" i="67"/>
  <c r="K53" i="50"/>
  <c r="L117" i="65"/>
  <c r="K49" i="50"/>
  <c r="L113" i="65"/>
  <c r="K41" i="50"/>
  <c r="L368" i="67"/>
  <c r="K35" i="50"/>
  <c r="L343" i="67"/>
  <c r="L52" i="50"/>
  <c r="L127" i="65"/>
  <c r="L50" i="50"/>
  <c r="L125" i="65"/>
  <c r="L14" i="50"/>
  <c r="L121" i="65"/>
  <c r="L38" i="50"/>
  <c r="L386" i="67"/>
  <c r="L34" i="50"/>
  <c r="L404" i="67"/>
  <c r="K58" i="50"/>
  <c r="L111" i="65"/>
  <c r="K51" i="50"/>
  <c r="L115" i="65"/>
  <c r="K47" i="50"/>
  <c r="L112" i="65"/>
  <c r="K39" i="50"/>
  <c r="L353" i="67"/>
  <c r="K37" i="50"/>
  <c r="L376" i="67"/>
  <c r="K33" i="50"/>
  <c r="L355" i="67"/>
  <c r="K6" i="50"/>
  <c r="L58" i="50"/>
  <c r="L122" i="65"/>
  <c r="L53" i="50"/>
  <c r="L128" i="65"/>
  <c r="L51" i="50"/>
  <c r="L126" i="65"/>
  <c r="L49" i="50"/>
  <c r="L124" i="65"/>
  <c r="L41" i="50"/>
  <c r="L405" i="67"/>
  <c r="L39" i="50"/>
  <c r="L390" i="67"/>
  <c r="L37" i="50"/>
  <c r="L413" i="67"/>
  <c r="L35" i="50"/>
  <c r="L380" i="67"/>
  <c r="L33" i="50"/>
  <c r="L392" i="67"/>
  <c r="L6" i="50"/>
  <c r="L379" i="67"/>
  <c r="L109" i="65"/>
  <c r="K52" i="50"/>
  <c r="L116" i="65"/>
  <c r="K50" i="50"/>
  <c r="L114" i="65"/>
  <c r="K48" i="50"/>
  <c r="L108" i="65"/>
  <c r="K14" i="50"/>
  <c r="L110" i="65"/>
  <c r="K40" i="50"/>
  <c r="L366" i="67"/>
  <c r="K38" i="50"/>
  <c r="L349" i="67"/>
  <c r="K36" i="50"/>
  <c r="L375" i="67"/>
  <c r="K34" i="50"/>
  <c r="L367" i="67"/>
  <c r="K32" i="50"/>
  <c r="L369" i="67"/>
  <c r="L118" i="65"/>
  <c r="K59" i="50"/>
  <c r="K66" i="50"/>
  <c r="H90" i="56"/>
  <c r="H63" i="56"/>
  <c r="H65" i="56"/>
  <c r="H93" i="56"/>
  <c r="F62" i="55"/>
  <c r="F63" i="55"/>
  <c r="F64" i="55"/>
  <c r="F65" i="55"/>
  <c r="F66" i="55"/>
  <c r="F67" i="55"/>
  <c r="F68" i="55"/>
  <c r="F69" i="55"/>
  <c r="F70" i="55"/>
  <c r="F71" i="55"/>
  <c r="B1230" i="67"/>
  <c r="B1229" i="67"/>
  <c r="B1228" i="67"/>
  <c r="B1227" i="67"/>
  <c r="B1226" i="67"/>
  <c r="B1225" i="67"/>
  <c r="B1224" i="67"/>
  <c r="B1223" i="67"/>
  <c r="B1222" i="67"/>
  <c r="B1221" i="67"/>
  <c r="B1220" i="67"/>
  <c r="B1219" i="67"/>
  <c r="B1218" i="67"/>
  <c r="B1217" i="67"/>
  <c r="B1216" i="67"/>
  <c r="B1215" i="67"/>
  <c r="B1214" i="67"/>
  <c r="B1213" i="67"/>
  <c r="B1212" i="67"/>
  <c r="B1211" i="67"/>
  <c r="B1210" i="67"/>
  <c r="B1209" i="67"/>
  <c r="B1208" i="67"/>
  <c r="B1207" i="67"/>
  <c r="B1206" i="67"/>
  <c r="B1205" i="67"/>
  <c r="B1204" i="67"/>
  <c r="B1203" i="67"/>
  <c r="B1202" i="67"/>
  <c r="B1201" i="67"/>
  <c r="B1200" i="67"/>
  <c r="B1199" i="67"/>
  <c r="B1198" i="67"/>
  <c r="B1197" i="67"/>
  <c r="B1196" i="67"/>
  <c r="B1195" i="67"/>
  <c r="D67" i="2"/>
  <c r="J28" i="68"/>
  <c r="I28" i="68"/>
  <c r="H28" i="68"/>
  <c r="J27" i="68"/>
  <c r="I27" i="68"/>
  <c r="H27" i="68"/>
  <c r="J26" i="68"/>
  <c r="I26" i="68"/>
  <c r="H26" i="68"/>
  <c r="J25" i="68"/>
  <c r="I25" i="68"/>
  <c r="H25" i="68"/>
  <c r="J24" i="68"/>
  <c r="I24" i="68"/>
  <c r="H24" i="68"/>
  <c r="J23" i="68"/>
  <c r="I23" i="68"/>
  <c r="H23" i="68"/>
  <c r="J22" i="68"/>
  <c r="I22" i="68"/>
  <c r="H22" i="68"/>
  <c r="J21" i="68"/>
  <c r="I21" i="68"/>
  <c r="H21" i="68"/>
  <c r="J67" i="68"/>
  <c r="I67" i="68"/>
  <c r="H67" i="68"/>
  <c r="J66" i="68"/>
  <c r="I66" i="68"/>
  <c r="H66" i="68"/>
  <c r="J65" i="68"/>
  <c r="I65" i="68"/>
  <c r="H65" i="68"/>
  <c r="J64" i="68"/>
  <c r="I64" i="68"/>
  <c r="H64" i="68"/>
  <c r="J61" i="68"/>
  <c r="I61" i="68"/>
  <c r="H61" i="68"/>
  <c r="J60" i="68"/>
  <c r="I60" i="68"/>
  <c r="H60" i="68"/>
  <c r="J57" i="68"/>
  <c r="I57" i="68"/>
  <c r="H57" i="68"/>
  <c r="J56" i="68"/>
  <c r="I56" i="68"/>
  <c r="H56" i="68"/>
  <c r="J53" i="68"/>
  <c r="I53" i="68"/>
  <c r="H53" i="68"/>
  <c r="J52" i="68"/>
  <c r="I52" i="68"/>
  <c r="H52" i="68"/>
  <c r="J51" i="68"/>
  <c r="I51" i="68"/>
  <c r="H51" i="68"/>
  <c r="J50" i="68"/>
  <c r="I50" i="68"/>
  <c r="H50" i="68"/>
  <c r="J47" i="68"/>
  <c r="I47" i="68"/>
  <c r="H47" i="68"/>
  <c r="J46" i="68"/>
  <c r="I46" i="68"/>
  <c r="H46" i="68"/>
  <c r="J45" i="68"/>
  <c r="I45" i="68"/>
  <c r="H45" i="68"/>
  <c r="J44" i="68"/>
  <c r="I44" i="68"/>
  <c r="H44" i="68"/>
  <c r="J40" i="68"/>
  <c r="I40" i="68"/>
  <c r="H40" i="68"/>
  <c r="J39" i="68"/>
  <c r="I39" i="68"/>
  <c r="H39" i="68"/>
  <c r="J38" i="68"/>
  <c r="I38" i="68"/>
  <c r="H38" i="68"/>
  <c r="J37" i="68"/>
  <c r="I37" i="68"/>
  <c r="H37" i="68"/>
  <c r="J36" i="68"/>
  <c r="I36" i="68"/>
  <c r="H36" i="68"/>
  <c r="J35" i="68"/>
  <c r="I35" i="68"/>
  <c r="H35" i="68"/>
  <c r="J34" i="68"/>
  <c r="I34" i="68"/>
  <c r="H34" i="68"/>
  <c r="J33" i="68"/>
  <c r="I33" i="68"/>
  <c r="H33" i="68"/>
  <c r="J32" i="68"/>
  <c r="I32" i="68"/>
  <c r="H32" i="68"/>
  <c r="J31" i="68"/>
  <c r="I31" i="68"/>
  <c r="H31" i="68"/>
  <c r="J30" i="68"/>
  <c r="I30" i="68"/>
  <c r="H30" i="68"/>
  <c r="J20" i="68"/>
  <c r="I20" i="68"/>
  <c r="H20" i="68"/>
  <c r="J17" i="68"/>
  <c r="I17" i="68"/>
  <c r="H17" i="68"/>
  <c r="J16" i="68"/>
  <c r="I16" i="68"/>
  <c r="H16" i="68"/>
  <c r="J15" i="68"/>
  <c r="I15" i="68"/>
  <c r="H15" i="68"/>
  <c r="J14" i="68"/>
  <c r="I14" i="68"/>
  <c r="H14" i="68"/>
  <c r="J85" i="68"/>
  <c r="I85" i="68"/>
  <c r="H85" i="68"/>
  <c r="J13" i="68"/>
  <c r="I13" i="68"/>
  <c r="H13" i="68"/>
  <c r="J12" i="68"/>
  <c r="I12" i="68"/>
  <c r="H12" i="68"/>
  <c r="J11" i="68"/>
  <c r="I11" i="68"/>
  <c r="H11" i="68"/>
  <c r="J10" i="68"/>
  <c r="I10" i="68"/>
  <c r="H10" i="68"/>
  <c r="B28" i="68"/>
  <c r="B27" i="68"/>
  <c r="B26" i="68"/>
  <c r="B25" i="68"/>
  <c r="B24" i="68"/>
  <c r="B23" i="68"/>
  <c r="B22" i="68"/>
  <c r="B21" i="68"/>
  <c r="Z1268" i="67"/>
  <c r="AB341" i="67"/>
  <c r="AB156" i="67"/>
  <c r="B6" i="67"/>
  <c r="B3" i="67"/>
  <c r="B2" i="67"/>
  <c r="N28" i="59"/>
  <c r="N657" i="67"/>
  <c r="N676" i="67"/>
  <c r="Z384" i="65"/>
  <c r="AB107" i="65"/>
  <c r="AB52" i="65"/>
  <c r="B6" i="65"/>
  <c r="B3" i="65"/>
  <c r="B2" i="65"/>
  <c r="Z42" i="54"/>
  <c r="K42" i="54"/>
  <c r="N42" i="54"/>
  <c r="H42" i="54"/>
  <c r="O48" i="32"/>
  <c r="O409" i="65"/>
  <c r="O48" i="57"/>
  <c r="O411" i="65"/>
  <c r="O48" i="31"/>
  <c r="O417" i="65"/>
  <c r="O48" i="30"/>
  <c r="O416" i="65"/>
  <c r="O48" i="29"/>
  <c r="O415" i="65"/>
  <c r="O48" i="28"/>
  <c r="O414" i="65"/>
  <c r="O48" i="27"/>
  <c r="O413" i="65"/>
  <c r="O48" i="26"/>
  <c r="O408" i="65"/>
  <c r="O48" i="25"/>
  <c r="O412" i="65"/>
  <c r="P44" i="57"/>
  <c r="L56" i="62"/>
  <c r="L55" i="62"/>
  <c r="L54" i="62"/>
  <c r="L53" i="62"/>
  <c r="L52" i="62"/>
  <c r="L51" i="62"/>
  <c r="L50" i="62"/>
  <c r="L49" i="62"/>
  <c r="H57" i="62"/>
  <c r="L48" i="62"/>
  <c r="L47" i="62"/>
  <c r="L46" i="62"/>
  <c r="I57" i="62"/>
  <c r="L45" i="62"/>
  <c r="K57" i="62"/>
  <c r="J57" i="62"/>
  <c r="G57" i="62"/>
  <c r="Z42" i="62"/>
  <c r="L40" i="62"/>
  <c r="L39" i="62"/>
  <c r="L38" i="62"/>
  <c r="L37" i="62"/>
  <c r="L36" i="62"/>
  <c r="L35" i="62"/>
  <c r="L34" i="62"/>
  <c r="L33" i="62"/>
  <c r="L32" i="62"/>
  <c r="L31" i="62"/>
  <c r="L30" i="62"/>
  <c r="L29" i="62"/>
  <c r="L28" i="62"/>
  <c r="L27" i="62"/>
  <c r="L26" i="62"/>
  <c r="L25" i="62"/>
  <c r="L24" i="62"/>
  <c r="AB24" i="62"/>
  <c r="L23" i="62"/>
  <c r="L22" i="62"/>
  <c r="AB22" i="62"/>
  <c r="L21" i="62"/>
  <c r="K41" i="62"/>
  <c r="J41" i="62"/>
  <c r="K42" i="62"/>
  <c r="N42" i="62"/>
  <c r="I41" i="62"/>
  <c r="I64" i="62"/>
  <c r="H41" i="62"/>
  <c r="G41" i="62"/>
  <c r="L20" i="62"/>
  <c r="AB17" i="62"/>
  <c r="K16" i="62"/>
  <c r="AB16" i="62"/>
  <c r="K15" i="62"/>
  <c r="AB15" i="62"/>
  <c r="K14" i="62"/>
  <c r="AB14" i="62"/>
  <c r="L17" i="62"/>
  <c r="K13" i="62"/>
  <c r="AB13" i="62"/>
  <c r="AB12" i="62"/>
  <c r="H10" i="62"/>
  <c r="AB9" i="62"/>
  <c r="K8" i="62"/>
  <c r="B6" i="62"/>
  <c r="B3" i="62"/>
  <c r="B2" i="62"/>
  <c r="Z44" i="57"/>
  <c r="P375" i="65"/>
  <c r="Z44" i="32"/>
  <c r="P383" i="65"/>
  <c r="Z44" i="31"/>
  <c r="P382" i="65"/>
  <c r="Z44" i="30"/>
  <c r="P381" i="65"/>
  <c r="Z44" i="29"/>
  <c r="P380" i="65"/>
  <c r="Z44" i="28"/>
  <c r="P379" i="65"/>
  <c r="Z44" i="27"/>
  <c r="P374" i="65"/>
  <c r="Z44" i="26"/>
  <c r="P44" i="25"/>
  <c r="Z44" i="25"/>
  <c r="P44" i="13"/>
  <c r="Z44" i="13"/>
  <c r="Z44" i="58"/>
  <c r="L46" i="58"/>
  <c r="AB46" i="58"/>
  <c r="P44" i="48"/>
  <c r="Z44" i="48"/>
  <c r="P44" i="47"/>
  <c r="Z44" i="47"/>
  <c r="P44" i="46"/>
  <c r="Z44" i="46"/>
  <c r="P44" i="45"/>
  <c r="Z44" i="45"/>
  <c r="P44" i="44"/>
  <c r="Z44" i="44"/>
  <c r="P44" i="43"/>
  <c r="Z44" i="43"/>
  <c r="P44" i="42"/>
  <c r="Z44" i="42"/>
  <c r="P44" i="41"/>
  <c r="Z44" i="41"/>
  <c r="P44" i="40"/>
  <c r="Z44" i="40"/>
  <c r="P44" i="38"/>
  <c r="P44" i="39"/>
  <c r="P1259" i="67"/>
  <c r="Z44" i="39"/>
  <c r="Z44" i="38"/>
  <c r="P44" i="37"/>
  <c r="Z44" i="37"/>
  <c r="P44" i="36"/>
  <c r="Z44" i="36"/>
  <c r="P44" i="35"/>
  <c r="Z44" i="35"/>
  <c r="P44" i="34"/>
  <c r="Z44" i="34"/>
  <c r="P44" i="33"/>
  <c r="Z44" i="33"/>
  <c r="P44" i="24"/>
  <c r="Z44" i="24"/>
  <c r="P44" i="23"/>
  <c r="Z44" i="23"/>
  <c r="P44" i="22"/>
  <c r="Z44" i="22"/>
  <c r="P44" i="21"/>
  <c r="Z44" i="21"/>
  <c r="P44" i="20"/>
  <c r="Z44" i="20"/>
  <c r="P44" i="19"/>
  <c r="Z44" i="19"/>
  <c r="P44" i="18"/>
  <c r="Z44" i="18"/>
  <c r="P44" i="17"/>
  <c r="Z44" i="17"/>
  <c r="P1238" i="67"/>
  <c r="R13" i="56"/>
  <c r="P1245" i="67"/>
  <c r="R20" i="56"/>
  <c r="P1265" i="67"/>
  <c r="R15" i="56"/>
  <c r="P1263" i="67"/>
  <c r="R41" i="56"/>
  <c r="P1243" i="67"/>
  <c r="R19" i="56"/>
  <c r="P377" i="65"/>
  <c r="R83" i="56"/>
  <c r="P1257" i="67"/>
  <c r="R26" i="56"/>
  <c r="P1261" i="67"/>
  <c r="R28" i="56"/>
  <c r="P1266" i="67"/>
  <c r="R45" i="56"/>
  <c r="P1264" i="67"/>
  <c r="R42" i="56"/>
  <c r="P1256" i="67"/>
  <c r="R25" i="56"/>
  <c r="P1233" i="67"/>
  <c r="R11" i="56"/>
  <c r="P1262" i="67"/>
  <c r="R40" i="56"/>
  <c r="P1244" i="67"/>
  <c r="R17" i="56"/>
  <c r="P1239" i="67"/>
  <c r="R14" i="56"/>
  <c r="P1258" i="67"/>
  <c r="R27" i="56"/>
  <c r="P1248" i="67"/>
  <c r="R38" i="56"/>
  <c r="P1267" i="67"/>
  <c r="R32" i="56"/>
  <c r="P376" i="65"/>
  <c r="R71" i="56"/>
  <c r="P1252" i="67"/>
  <c r="R24" i="56"/>
  <c r="P1247" i="67"/>
  <c r="R12" i="56"/>
  <c r="P1253" i="67"/>
  <c r="R46" i="56"/>
  <c r="P378" i="65"/>
  <c r="R72" i="56"/>
  <c r="R84" i="56"/>
  <c r="P1254" i="67"/>
  <c r="R43" i="56"/>
  <c r="J64" i="62"/>
  <c r="S17" i="62"/>
  <c r="H42" i="62"/>
  <c r="G64" i="62"/>
  <c r="K60" i="62"/>
  <c r="K64" i="62"/>
  <c r="H64" i="62"/>
  <c r="K10" i="62"/>
  <c r="L65" i="62"/>
  <c r="AB8" i="62"/>
  <c r="AB20" i="62"/>
  <c r="L41" i="62"/>
  <c r="AB21" i="62"/>
  <c r="AB23" i="62"/>
  <c r="AB25" i="62"/>
  <c r="AB40" i="62"/>
  <c r="F41" i="62"/>
  <c r="L44" i="62"/>
  <c r="L57" i="62"/>
  <c r="F57" i="62"/>
  <c r="P44" i="16"/>
  <c r="Z44" i="16"/>
  <c r="P44" i="15"/>
  <c r="Z44" i="15"/>
  <c r="O1363" i="67"/>
  <c r="P44" i="14"/>
  <c r="Z44" i="14"/>
  <c r="Z44" i="59"/>
  <c r="P44" i="12"/>
  <c r="Z44" i="12"/>
  <c r="P44" i="11"/>
  <c r="Z44" i="11"/>
  <c r="P44" i="10"/>
  <c r="Z44" i="10"/>
  <c r="P44" i="9"/>
  <c r="Z44" i="9"/>
  <c r="P44" i="8"/>
  <c r="Z44" i="8"/>
  <c r="P44" i="7"/>
  <c r="Z44" i="7"/>
  <c r="P44" i="6"/>
  <c r="P44" i="1"/>
  <c r="Z44" i="1"/>
  <c r="P384" i="65"/>
  <c r="P44" i="59"/>
  <c r="P1249" i="67"/>
  <c r="P1236" i="67"/>
  <c r="R34" i="56"/>
  <c r="P1235" i="67"/>
  <c r="R16" i="56"/>
  <c r="P1241" i="67"/>
  <c r="R21" i="56"/>
  <c r="P1260" i="67"/>
  <c r="R39" i="56"/>
  <c r="P1237" i="67"/>
  <c r="R31" i="56"/>
  <c r="P1240" i="67"/>
  <c r="R35" i="56"/>
  <c r="P1255" i="67"/>
  <c r="R22" i="56"/>
  <c r="P1251" i="67"/>
  <c r="R37" i="56"/>
  <c r="P1232" i="67"/>
  <c r="R29" i="56"/>
  <c r="P1242" i="67"/>
  <c r="R36" i="56"/>
  <c r="AB44" i="62"/>
  <c r="AB57" i="62"/>
  <c r="F64" i="62"/>
  <c r="K17" i="62"/>
  <c r="AB11" i="62"/>
  <c r="S57" i="62"/>
  <c r="F45" i="56"/>
  <c r="F46" i="56"/>
  <c r="F44" i="56"/>
  <c r="F16" i="56"/>
  <c r="F43" i="56"/>
  <c r="F42" i="56"/>
  <c r="F41" i="56"/>
  <c r="F40" i="56"/>
  <c r="F39" i="56"/>
  <c r="F38" i="56"/>
  <c r="F37" i="56"/>
  <c r="F36" i="56"/>
  <c r="F35" i="56"/>
  <c r="F34" i="56"/>
  <c r="F33" i="56"/>
  <c r="F32" i="56"/>
  <c r="F31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13" i="56"/>
  <c r="F15" i="56"/>
  <c r="F14" i="56"/>
  <c r="F13" i="56"/>
  <c r="F12" i="56"/>
  <c r="F11" i="56"/>
  <c r="F10" i="56"/>
  <c r="F47" i="56"/>
  <c r="Q36" i="61"/>
  <c r="P44" i="5"/>
  <c r="P1234" i="67"/>
  <c r="R30" i="56"/>
  <c r="B58" i="50"/>
  <c r="E83" i="56"/>
  <c r="D70" i="55"/>
  <c r="K58" i="57"/>
  <c r="K521" i="65"/>
  <c r="J58" i="57"/>
  <c r="J521" i="65"/>
  <c r="I58" i="57"/>
  <c r="I521" i="65"/>
  <c r="H58" i="57"/>
  <c r="H521" i="65"/>
  <c r="G58" i="57"/>
  <c r="G521" i="65"/>
  <c r="F58" i="57"/>
  <c r="F521" i="65"/>
  <c r="K57" i="57"/>
  <c r="K510" i="65"/>
  <c r="J57" i="57"/>
  <c r="J510" i="65"/>
  <c r="I57" i="57"/>
  <c r="I510" i="65"/>
  <c r="H57" i="57"/>
  <c r="H510" i="65"/>
  <c r="G57" i="57"/>
  <c r="G510" i="65"/>
  <c r="F57" i="57"/>
  <c r="F510" i="65"/>
  <c r="K56" i="57"/>
  <c r="K499" i="65"/>
  <c r="J56" i="57"/>
  <c r="J499" i="65"/>
  <c r="I56" i="57"/>
  <c r="I499" i="65"/>
  <c r="H56" i="57"/>
  <c r="H499" i="65"/>
  <c r="G56" i="57"/>
  <c r="G499" i="65"/>
  <c r="F56" i="57"/>
  <c r="F499" i="65"/>
  <c r="K55" i="57"/>
  <c r="K488" i="65"/>
  <c r="J55" i="57"/>
  <c r="J488" i="65"/>
  <c r="I55" i="57"/>
  <c r="I488" i="65"/>
  <c r="H55" i="57"/>
  <c r="H488" i="65"/>
  <c r="G55" i="57"/>
  <c r="G488" i="65"/>
  <c r="F55" i="57"/>
  <c r="F488" i="65"/>
  <c r="K54" i="57"/>
  <c r="K477" i="65"/>
  <c r="J54" i="57"/>
  <c r="J477" i="65"/>
  <c r="I54" i="57"/>
  <c r="I477" i="65"/>
  <c r="H54" i="57"/>
  <c r="H477" i="65"/>
  <c r="G54" i="57"/>
  <c r="G477" i="65"/>
  <c r="F54" i="57"/>
  <c r="F477" i="65"/>
  <c r="K53" i="57"/>
  <c r="K466" i="65"/>
  <c r="J53" i="57"/>
  <c r="J466" i="65"/>
  <c r="I53" i="57"/>
  <c r="I466" i="65"/>
  <c r="H53" i="57"/>
  <c r="H466" i="65"/>
  <c r="G53" i="57"/>
  <c r="G466" i="65"/>
  <c r="F53" i="57"/>
  <c r="F466" i="65"/>
  <c r="K52" i="57"/>
  <c r="K455" i="65"/>
  <c r="J52" i="57"/>
  <c r="J455" i="65"/>
  <c r="I52" i="57"/>
  <c r="I455" i="65"/>
  <c r="H52" i="57"/>
  <c r="H455" i="65"/>
  <c r="G52" i="57"/>
  <c r="G455" i="65"/>
  <c r="F52" i="57"/>
  <c r="F455" i="65"/>
  <c r="K51" i="57"/>
  <c r="K444" i="65"/>
  <c r="J51" i="57"/>
  <c r="J444" i="65"/>
  <c r="I51" i="57"/>
  <c r="I444" i="65"/>
  <c r="H51" i="57"/>
  <c r="H444" i="65"/>
  <c r="G51" i="57"/>
  <c r="G444" i="65"/>
  <c r="F51" i="57"/>
  <c r="F444" i="65"/>
  <c r="K50" i="57"/>
  <c r="K433" i="65"/>
  <c r="J50" i="57"/>
  <c r="J433" i="65"/>
  <c r="I50" i="57"/>
  <c r="I433" i="65"/>
  <c r="H50" i="57"/>
  <c r="H433" i="65"/>
  <c r="G50" i="57"/>
  <c r="G433" i="65"/>
  <c r="F50" i="57"/>
  <c r="F433" i="65"/>
  <c r="K49" i="57"/>
  <c r="K422" i="65"/>
  <c r="J49" i="57"/>
  <c r="J422" i="65"/>
  <c r="I49" i="57"/>
  <c r="I422" i="65"/>
  <c r="H49" i="57"/>
  <c r="H422" i="65"/>
  <c r="G49" i="57"/>
  <c r="G422" i="65"/>
  <c r="F49" i="57"/>
  <c r="F422" i="65"/>
  <c r="K48" i="57"/>
  <c r="K411" i="65"/>
  <c r="J48" i="57"/>
  <c r="J411" i="65"/>
  <c r="I48" i="57"/>
  <c r="I411" i="65"/>
  <c r="H48" i="57"/>
  <c r="H411" i="65"/>
  <c r="G48" i="57"/>
  <c r="G411" i="65"/>
  <c r="F48" i="57"/>
  <c r="F411" i="65"/>
  <c r="K47" i="57"/>
  <c r="K400" i="65"/>
  <c r="J47" i="57"/>
  <c r="J400" i="65"/>
  <c r="I47" i="57"/>
  <c r="I400" i="65"/>
  <c r="H47" i="57"/>
  <c r="H400" i="65"/>
  <c r="G47" i="57"/>
  <c r="G400" i="65"/>
  <c r="F47" i="57"/>
  <c r="F400" i="65"/>
  <c r="K46" i="57"/>
  <c r="K389" i="65"/>
  <c r="J46" i="57"/>
  <c r="J389" i="65"/>
  <c r="I46" i="57"/>
  <c r="I389" i="65"/>
  <c r="H46" i="57"/>
  <c r="H389" i="65"/>
  <c r="G46" i="57"/>
  <c r="G389" i="65"/>
  <c r="F46" i="57"/>
  <c r="F389" i="65"/>
  <c r="K42" i="57"/>
  <c r="K355" i="65"/>
  <c r="J42" i="57"/>
  <c r="J355" i="65"/>
  <c r="I42" i="57"/>
  <c r="I355" i="65"/>
  <c r="H42" i="57"/>
  <c r="H355" i="65"/>
  <c r="G42" i="57"/>
  <c r="G355" i="65"/>
  <c r="F42" i="57"/>
  <c r="F355" i="65"/>
  <c r="K41" i="57"/>
  <c r="K344" i="65"/>
  <c r="J41" i="57"/>
  <c r="J344" i="65"/>
  <c r="I41" i="57"/>
  <c r="I344" i="65"/>
  <c r="H41" i="57"/>
  <c r="H344" i="65"/>
  <c r="G41" i="57"/>
  <c r="G344" i="65"/>
  <c r="F41" i="57"/>
  <c r="F344" i="65"/>
  <c r="K40" i="57"/>
  <c r="K333" i="65"/>
  <c r="J40" i="57"/>
  <c r="J333" i="65"/>
  <c r="I40" i="57"/>
  <c r="I333" i="65"/>
  <c r="H40" i="57"/>
  <c r="H333" i="65"/>
  <c r="G40" i="57"/>
  <c r="G333" i="65"/>
  <c r="F40" i="57"/>
  <c r="F333" i="65"/>
  <c r="K39" i="57"/>
  <c r="K322" i="65"/>
  <c r="J39" i="57"/>
  <c r="J322" i="65"/>
  <c r="I39" i="57"/>
  <c r="I322" i="65"/>
  <c r="H39" i="57"/>
  <c r="H322" i="65"/>
  <c r="G39" i="57"/>
  <c r="G322" i="65"/>
  <c r="F39" i="57"/>
  <c r="F322" i="65"/>
  <c r="K38" i="57"/>
  <c r="K311" i="65"/>
  <c r="J38" i="57"/>
  <c r="J311" i="65"/>
  <c r="I38" i="57"/>
  <c r="I311" i="65"/>
  <c r="H38" i="57"/>
  <c r="H311" i="65"/>
  <c r="G38" i="57"/>
  <c r="G311" i="65"/>
  <c r="F38" i="57"/>
  <c r="F311" i="65"/>
  <c r="K37" i="57"/>
  <c r="K300" i="65"/>
  <c r="J37" i="57"/>
  <c r="J300" i="65"/>
  <c r="I37" i="57"/>
  <c r="I300" i="65"/>
  <c r="H37" i="57"/>
  <c r="H300" i="65"/>
  <c r="G37" i="57"/>
  <c r="G300" i="65"/>
  <c r="F37" i="57"/>
  <c r="F300" i="65"/>
  <c r="K36" i="57"/>
  <c r="K289" i="65"/>
  <c r="J36" i="57"/>
  <c r="J289" i="65"/>
  <c r="I36" i="57"/>
  <c r="I289" i="65"/>
  <c r="H36" i="57"/>
  <c r="H289" i="65"/>
  <c r="G36" i="57"/>
  <c r="G289" i="65"/>
  <c r="F36" i="57"/>
  <c r="F289" i="65"/>
  <c r="K35" i="57"/>
  <c r="K278" i="65"/>
  <c r="J35" i="57"/>
  <c r="J278" i="65"/>
  <c r="I35" i="57"/>
  <c r="I278" i="65"/>
  <c r="H35" i="57"/>
  <c r="H278" i="65"/>
  <c r="G35" i="57"/>
  <c r="G278" i="65"/>
  <c r="F35" i="57"/>
  <c r="F278" i="65"/>
  <c r="K34" i="57"/>
  <c r="K267" i="65"/>
  <c r="J34" i="57"/>
  <c r="J267" i="65"/>
  <c r="I34" i="57"/>
  <c r="I267" i="65"/>
  <c r="H34" i="57"/>
  <c r="H267" i="65"/>
  <c r="G34" i="57"/>
  <c r="G267" i="65"/>
  <c r="F34" i="57"/>
  <c r="F267" i="65"/>
  <c r="K33" i="57"/>
  <c r="K256" i="65"/>
  <c r="J33" i="57"/>
  <c r="J256" i="65"/>
  <c r="I33" i="57"/>
  <c r="I256" i="65"/>
  <c r="H33" i="57"/>
  <c r="H256" i="65"/>
  <c r="G33" i="57"/>
  <c r="G256" i="65"/>
  <c r="F33" i="57"/>
  <c r="F256" i="65"/>
  <c r="K32" i="57"/>
  <c r="K245" i="65"/>
  <c r="J32" i="57"/>
  <c r="J245" i="65"/>
  <c r="I32" i="57"/>
  <c r="I245" i="65"/>
  <c r="H32" i="57"/>
  <c r="H245" i="65"/>
  <c r="G32" i="57"/>
  <c r="G245" i="65"/>
  <c r="F32" i="57"/>
  <c r="F245" i="65"/>
  <c r="K31" i="57"/>
  <c r="K234" i="65"/>
  <c r="J31" i="57"/>
  <c r="J234" i="65"/>
  <c r="I31" i="57"/>
  <c r="I234" i="65"/>
  <c r="H31" i="57"/>
  <c r="H234" i="65"/>
  <c r="G31" i="57"/>
  <c r="G234" i="65"/>
  <c r="F31" i="57"/>
  <c r="F234" i="65"/>
  <c r="K30" i="57"/>
  <c r="K223" i="65"/>
  <c r="J30" i="57"/>
  <c r="J223" i="65"/>
  <c r="I30" i="57"/>
  <c r="I223" i="65"/>
  <c r="H30" i="57"/>
  <c r="H223" i="65"/>
  <c r="G30" i="57"/>
  <c r="G223" i="65"/>
  <c r="F30" i="57"/>
  <c r="F223" i="65"/>
  <c r="K29" i="57"/>
  <c r="K212" i="65"/>
  <c r="J29" i="57"/>
  <c r="J212" i="65"/>
  <c r="I29" i="57"/>
  <c r="I212" i="65"/>
  <c r="H29" i="57"/>
  <c r="H212" i="65"/>
  <c r="G29" i="57"/>
  <c r="G212" i="65"/>
  <c r="F29" i="57"/>
  <c r="F212" i="65"/>
  <c r="K28" i="57"/>
  <c r="K201" i="65"/>
  <c r="J28" i="57"/>
  <c r="J201" i="65"/>
  <c r="I28" i="57"/>
  <c r="I201" i="65"/>
  <c r="H28" i="57"/>
  <c r="G28" i="57"/>
  <c r="F28" i="57"/>
  <c r="F201" i="65"/>
  <c r="K27" i="57"/>
  <c r="K190" i="65"/>
  <c r="J27" i="57"/>
  <c r="J190" i="65"/>
  <c r="I27" i="57"/>
  <c r="I190" i="65"/>
  <c r="H27" i="57"/>
  <c r="H190" i="65"/>
  <c r="G27" i="57"/>
  <c r="G190" i="65"/>
  <c r="F27" i="57"/>
  <c r="F190" i="65"/>
  <c r="K26" i="57"/>
  <c r="K179" i="65"/>
  <c r="J26" i="57"/>
  <c r="J179" i="65"/>
  <c r="I26" i="57"/>
  <c r="I179" i="65"/>
  <c r="H26" i="57"/>
  <c r="H179" i="65"/>
  <c r="G26" i="57"/>
  <c r="G179" i="65"/>
  <c r="F26" i="57"/>
  <c r="F179" i="65"/>
  <c r="K25" i="57"/>
  <c r="K168" i="65"/>
  <c r="J25" i="57"/>
  <c r="J168" i="65"/>
  <c r="I25" i="57"/>
  <c r="I168" i="65"/>
  <c r="H25" i="57"/>
  <c r="H168" i="65"/>
  <c r="G25" i="57"/>
  <c r="G168" i="65"/>
  <c r="F25" i="57"/>
  <c r="F168" i="65"/>
  <c r="K24" i="57"/>
  <c r="K157" i="65"/>
  <c r="J24" i="57"/>
  <c r="J157" i="65"/>
  <c r="I24" i="57"/>
  <c r="I157" i="65"/>
  <c r="H24" i="57"/>
  <c r="H157" i="65"/>
  <c r="G24" i="57"/>
  <c r="G157" i="65"/>
  <c r="F24" i="57"/>
  <c r="F157" i="65"/>
  <c r="K23" i="57"/>
  <c r="K146" i="65"/>
  <c r="J23" i="57"/>
  <c r="J146" i="65"/>
  <c r="I23" i="57"/>
  <c r="I146" i="65"/>
  <c r="H23" i="57"/>
  <c r="G23" i="57"/>
  <c r="F23" i="57"/>
  <c r="F146" i="65"/>
  <c r="K22" i="57"/>
  <c r="K135" i="65"/>
  <c r="J22" i="57"/>
  <c r="J135" i="65"/>
  <c r="I22" i="57"/>
  <c r="I135" i="65"/>
  <c r="H22" i="57"/>
  <c r="H135" i="65"/>
  <c r="G22" i="57"/>
  <c r="G135" i="65"/>
  <c r="F22" i="57"/>
  <c r="F135" i="65"/>
  <c r="L16" i="57"/>
  <c r="L15" i="57"/>
  <c r="L14" i="57"/>
  <c r="L13" i="57"/>
  <c r="K12" i="57"/>
  <c r="K45" i="65"/>
  <c r="H10" i="57"/>
  <c r="K9" i="57"/>
  <c r="L8" i="57"/>
  <c r="L11" i="65"/>
  <c r="G201" i="65"/>
  <c r="G69" i="57"/>
  <c r="H70" i="57"/>
  <c r="E60" i="120"/>
  <c r="G146" i="65"/>
  <c r="D60" i="120"/>
  <c r="H201" i="65"/>
  <c r="H69" i="57"/>
  <c r="G60" i="120"/>
  <c r="H146" i="65"/>
  <c r="F60" i="120"/>
  <c r="H60" i="120"/>
  <c r="L56" i="65"/>
  <c r="L89" i="65"/>
  <c r="K22" i="65"/>
  <c r="L67" i="65"/>
  <c r="L78" i="65"/>
  <c r="E58" i="50"/>
  <c r="D58" i="50"/>
  <c r="K8" i="57"/>
  <c r="K14" i="57"/>
  <c r="K67" i="65"/>
  <c r="G58" i="50"/>
  <c r="K16" i="57"/>
  <c r="K89" i="65"/>
  <c r="L37" i="57"/>
  <c r="L300" i="65"/>
  <c r="L41" i="57"/>
  <c r="L344" i="65"/>
  <c r="L46" i="57"/>
  <c r="L389" i="65"/>
  <c r="H59" i="57"/>
  <c r="H532" i="65"/>
  <c r="L49" i="57"/>
  <c r="L422" i="65"/>
  <c r="L50" i="57"/>
  <c r="L433" i="65"/>
  <c r="L53" i="57"/>
  <c r="L466" i="65"/>
  <c r="K13" i="57"/>
  <c r="K56" i="65"/>
  <c r="L35" i="57"/>
  <c r="L278" i="65"/>
  <c r="K15" i="57"/>
  <c r="K78" i="65"/>
  <c r="H43" i="57"/>
  <c r="H366" i="65"/>
  <c r="L27" i="57"/>
  <c r="L190" i="65"/>
  <c r="L32" i="57"/>
  <c r="L245" i="65"/>
  <c r="L48" i="57"/>
  <c r="L411" i="65"/>
  <c r="L52" i="57"/>
  <c r="L455" i="65"/>
  <c r="L57" i="57"/>
  <c r="L510" i="65"/>
  <c r="I43" i="57"/>
  <c r="L39" i="57"/>
  <c r="L322" i="65"/>
  <c r="F58" i="50"/>
  <c r="H58" i="50"/>
  <c r="L24" i="57"/>
  <c r="L157" i="65"/>
  <c r="L28" i="57"/>
  <c r="L201" i="65"/>
  <c r="L31" i="57"/>
  <c r="L234" i="65"/>
  <c r="L54" i="57"/>
  <c r="L477" i="65"/>
  <c r="L58" i="57"/>
  <c r="L521" i="65"/>
  <c r="L17" i="57"/>
  <c r="G43" i="57"/>
  <c r="G366" i="65"/>
  <c r="K43" i="57"/>
  <c r="K44" i="57"/>
  <c r="L26" i="57"/>
  <c r="L179" i="65"/>
  <c r="L30" i="57"/>
  <c r="L223" i="65"/>
  <c r="L34" i="57"/>
  <c r="L267" i="65"/>
  <c r="L36" i="57"/>
  <c r="L289" i="65"/>
  <c r="L40" i="57"/>
  <c r="L333" i="65"/>
  <c r="L47" i="57"/>
  <c r="L400" i="65"/>
  <c r="J59" i="57"/>
  <c r="J532" i="65"/>
  <c r="L51" i="57"/>
  <c r="L444" i="65"/>
  <c r="L56" i="57"/>
  <c r="L499" i="65"/>
  <c r="F43" i="57"/>
  <c r="J43" i="57"/>
  <c r="L25" i="57"/>
  <c r="L168" i="65"/>
  <c r="L29" i="57"/>
  <c r="L33" i="57"/>
  <c r="L256" i="65"/>
  <c r="L38" i="57"/>
  <c r="L311" i="65"/>
  <c r="L42" i="57"/>
  <c r="L355" i="65"/>
  <c r="I59" i="57"/>
  <c r="I532" i="65"/>
  <c r="G59" i="57"/>
  <c r="G532" i="65"/>
  <c r="K59" i="57"/>
  <c r="K532" i="65"/>
  <c r="L55" i="57"/>
  <c r="L488" i="65"/>
  <c r="F59" i="57"/>
  <c r="F532" i="65"/>
  <c r="L23" i="57"/>
  <c r="L146" i="65"/>
  <c r="L22" i="57"/>
  <c r="L135" i="65"/>
  <c r="D33" i="55"/>
  <c r="D59" i="55"/>
  <c r="D24" i="55"/>
  <c r="E23" i="56"/>
  <c r="E45" i="56"/>
  <c r="E69" i="56"/>
  <c r="B66" i="50"/>
  <c r="B41" i="50"/>
  <c r="B6" i="59"/>
  <c r="B3" i="59"/>
  <c r="B2" i="59"/>
  <c r="AB17" i="59"/>
  <c r="AB12" i="59"/>
  <c r="H10" i="59"/>
  <c r="J366" i="65"/>
  <c r="E70" i="55"/>
  <c r="G73" i="119"/>
  <c r="N73" i="119"/>
  <c r="F366" i="65"/>
  <c r="J73" i="119"/>
  <c r="K11" i="65"/>
  <c r="L67" i="57"/>
  <c r="L100" i="65"/>
  <c r="K10" i="57"/>
  <c r="K17" i="57"/>
  <c r="K100" i="65"/>
  <c r="K83" i="56"/>
  <c r="I83" i="56"/>
  <c r="H66" i="57"/>
  <c r="F66" i="57"/>
  <c r="J66" i="57"/>
  <c r="L59" i="57"/>
  <c r="L532" i="65"/>
  <c r="J60" i="120"/>
  <c r="K33" i="65"/>
  <c r="C58" i="50"/>
  <c r="O389" i="65"/>
  <c r="L53" i="58"/>
  <c r="L49" i="58"/>
  <c r="I59" i="58"/>
  <c r="L41" i="58"/>
  <c r="L39" i="58"/>
  <c r="AB17" i="58"/>
  <c r="K16" i="58"/>
  <c r="K15" i="58"/>
  <c r="K14" i="58"/>
  <c r="K13" i="58"/>
  <c r="AB12" i="58"/>
  <c r="H10" i="58"/>
  <c r="AB9" i="58"/>
  <c r="K8" i="58"/>
  <c r="B6" i="58"/>
  <c r="B3" i="58"/>
  <c r="B2" i="58"/>
  <c r="L67" i="58"/>
  <c r="AB13" i="58"/>
  <c r="AB14" i="58"/>
  <c r="AB15" i="58"/>
  <c r="AB16" i="58"/>
  <c r="L57" i="58"/>
  <c r="L31" i="58"/>
  <c r="K10" i="58"/>
  <c r="J43" i="58"/>
  <c r="F43" i="58"/>
  <c r="H59" i="58"/>
  <c r="K43" i="58"/>
  <c r="L30" i="58"/>
  <c r="L32" i="58"/>
  <c r="L36" i="58"/>
  <c r="J59" i="58"/>
  <c r="L48" i="58"/>
  <c r="L56" i="58"/>
  <c r="H43" i="58"/>
  <c r="H66" i="58"/>
  <c r="L29" i="58"/>
  <c r="L34" i="58"/>
  <c r="L38" i="58"/>
  <c r="L40" i="58"/>
  <c r="G59" i="58"/>
  <c r="K59" i="58"/>
  <c r="I43" i="58"/>
  <c r="L33" i="58"/>
  <c r="L37" i="58"/>
  <c r="L47" i="58"/>
  <c r="L50" i="58"/>
  <c r="L51" i="58"/>
  <c r="L54" i="58"/>
  <c r="L55" i="58"/>
  <c r="L58" i="58"/>
  <c r="L17" i="58"/>
  <c r="L28" i="58"/>
  <c r="L35" i="58"/>
  <c r="L52" i="58"/>
  <c r="AB59" i="58"/>
  <c r="G43" i="58"/>
  <c r="L24" i="58"/>
  <c r="AB24" i="58"/>
  <c r="L25" i="58"/>
  <c r="L27" i="58"/>
  <c r="AB27" i="58"/>
  <c r="L22" i="58"/>
  <c r="L23" i="58"/>
  <c r="L26" i="58"/>
  <c r="L42" i="58"/>
  <c r="F59" i="58"/>
  <c r="AB8" i="58"/>
  <c r="H44" i="58"/>
  <c r="J66" i="58"/>
  <c r="AB42" i="58"/>
  <c r="AB26" i="58"/>
  <c r="AB25" i="58"/>
  <c r="AB23" i="58"/>
  <c r="I66" i="58"/>
  <c r="S17" i="58"/>
  <c r="K17" i="58"/>
  <c r="AB11" i="58"/>
  <c r="F66" i="58"/>
  <c r="L59" i="58"/>
  <c r="G66" i="58"/>
  <c r="S59" i="58"/>
  <c r="F64" i="54"/>
  <c r="G64" i="54"/>
  <c r="H64" i="54"/>
  <c r="I64" i="54"/>
  <c r="J64" i="54"/>
  <c r="K64" i="54"/>
  <c r="L64" i="54"/>
  <c r="L65" i="54"/>
  <c r="L66" i="54"/>
  <c r="L67" i="54"/>
  <c r="AB17" i="57"/>
  <c r="AB12" i="57"/>
  <c r="AB9" i="57"/>
  <c r="B6" i="57"/>
  <c r="B3" i="57"/>
  <c r="B2" i="57"/>
  <c r="AB13" i="57"/>
  <c r="AB15" i="57"/>
  <c r="AB16" i="57"/>
  <c r="AB14" i="57"/>
  <c r="S17" i="57"/>
  <c r="AB46" i="57"/>
  <c r="AB59" i="57"/>
  <c r="AB8" i="57"/>
  <c r="A59" i="2"/>
  <c r="I58" i="50"/>
  <c r="AB11" i="57"/>
  <c r="AB27" i="57"/>
  <c r="AB42" i="57"/>
  <c r="AB26" i="57"/>
  <c r="AB24" i="57"/>
  <c r="AB23" i="57"/>
  <c r="AB25" i="57"/>
  <c r="AB22" i="57"/>
  <c r="AB43" i="57"/>
  <c r="S59" i="57"/>
  <c r="E79" i="56"/>
  <c r="D69" i="55"/>
  <c r="E78" i="56"/>
  <c r="D68" i="55"/>
  <c r="E77" i="56"/>
  <c r="D67" i="55"/>
  <c r="E76" i="56"/>
  <c r="D66" i="55"/>
  <c r="E75" i="56"/>
  <c r="D65" i="55"/>
  <c r="E74" i="56"/>
  <c r="D64" i="55"/>
  <c r="E73" i="56"/>
  <c r="D63" i="55"/>
  <c r="E72" i="56"/>
  <c r="D62" i="55"/>
  <c r="E71" i="56"/>
  <c r="D61" i="55"/>
  <c r="E46" i="56"/>
  <c r="E44" i="56"/>
  <c r="E16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29" i="56"/>
  <c r="E28" i="56"/>
  <c r="E27" i="56"/>
  <c r="E26" i="56"/>
  <c r="E25" i="56"/>
  <c r="E24" i="56"/>
  <c r="E22" i="56"/>
  <c r="E21" i="56"/>
  <c r="E20" i="56"/>
  <c r="E19" i="56"/>
  <c r="E18" i="56"/>
  <c r="E17" i="56"/>
  <c r="E15" i="56"/>
  <c r="E14" i="56"/>
  <c r="E13" i="56"/>
  <c r="E12" i="56"/>
  <c r="E11" i="56"/>
  <c r="D46" i="55"/>
  <c r="D16" i="55"/>
  <c r="D43" i="55"/>
  <c r="D42" i="55"/>
  <c r="D41" i="55"/>
  <c r="D29" i="55"/>
  <c r="D40" i="55"/>
  <c r="D37" i="55"/>
  <c r="D36" i="55"/>
  <c r="D80" i="55"/>
  <c r="D32" i="55"/>
  <c r="D35" i="55"/>
  <c r="D17" i="55"/>
  <c r="D31" i="55"/>
  <c r="D30" i="55"/>
  <c r="D28" i="55"/>
  <c r="D27" i="55"/>
  <c r="D19" i="55"/>
  <c r="D26" i="55"/>
  <c r="D44" i="55"/>
  <c r="D47" i="55"/>
  <c r="D25" i="55"/>
  <c r="D39" i="55"/>
  <c r="D13" i="55"/>
  <c r="D45" i="55"/>
  <c r="D38" i="55"/>
  <c r="D34" i="55"/>
  <c r="D23" i="55"/>
  <c r="D21" i="55"/>
  <c r="D20" i="55"/>
  <c r="D18" i="55"/>
  <c r="D22" i="55"/>
  <c r="D15" i="55"/>
  <c r="D14" i="55"/>
  <c r="D12" i="55"/>
  <c r="E59" i="56"/>
  <c r="D49" i="55"/>
  <c r="B54" i="50"/>
  <c r="B53" i="50"/>
  <c r="B52" i="50"/>
  <c r="B51" i="50"/>
  <c r="B50" i="50"/>
  <c r="B49" i="50"/>
  <c r="B48" i="50"/>
  <c r="B47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80" i="50"/>
  <c r="B9" i="50"/>
  <c r="B8" i="50"/>
  <c r="B7" i="50"/>
  <c r="B6" i="50"/>
  <c r="L87" i="65"/>
  <c r="L16" i="31"/>
  <c r="E70" i="70"/>
  <c r="L16" i="30"/>
  <c r="E69" i="70"/>
  <c r="L16" i="29"/>
  <c r="E68" i="70"/>
  <c r="L16" i="28"/>
  <c r="E67" i="70"/>
  <c r="L16" i="27"/>
  <c r="E66" i="70"/>
  <c r="L16" i="26"/>
  <c r="E65" i="70"/>
  <c r="L16" i="25"/>
  <c r="E64" i="70"/>
  <c r="L16" i="48"/>
  <c r="L16" i="47"/>
  <c r="L16" i="46"/>
  <c r="L16" i="45"/>
  <c r="L16" i="44"/>
  <c r="L16" i="43"/>
  <c r="L16" i="42"/>
  <c r="L16" i="41"/>
  <c r="L16" i="40"/>
  <c r="L16" i="39"/>
  <c r="L16" i="38"/>
  <c r="L16" i="37"/>
  <c r="L16" i="36"/>
  <c r="L16" i="35"/>
  <c r="L16" i="34"/>
  <c r="L16" i="33"/>
  <c r="L16" i="24"/>
  <c r="L16" i="23"/>
  <c r="L16" i="22"/>
  <c r="L16" i="21"/>
  <c r="L16" i="20"/>
  <c r="L303" i="67"/>
  <c r="L16" i="12"/>
  <c r="L16" i="5"/>
  <c r="L16" i="6"/>
  <c r="L16" i="7"/>
  <c r="L16" i="8"/>
  <c r="E52" i="70"/>
  <c r="L16" i="9"/>
  <c r="L16" i="10"/>
  <c r="L16" i="11"/>
  <c r="L16" i="19"/>
  <c r="L16" i="18"/>
  <c r="L16" i="17"/>
  <c r="L16" i="16"/>
  <c r="L95" i="65"/>
  <c r="E24" i="70"/>
  <c r="L90" i="65"/>
  <c r="L96" i="65"/>
  <c r="L16" i="59"/>
  <c r="L285" i="67"/>
  <c r="L93" i="65"/>
  <c r="L91" i="65"/>
  <c r="L86" i="65"/>
  <c r="L94" i="65"/>
  <c r="L92" i="65"/>
  <c r="E9" i="70"/>
  <c r="E22" i="70"/>
  <c r="E10" i="70"/>
  <c r="E36" i="70"/>
  <c r="E13" i="70"/>
  <c r="E7" i="70"/>
  <c r="E15" i="70"/>
  <c r="E37" i="70"/>
  <c r="E14" i="70"/>
  <c r="E11" i="70"/>
  <c r="E21" i="70"/>
  <c r="E38" i="70"/>
  <c r="E16" i="70"/>
  <c r="E41" i="70"/>
  <c r="E23" i="70"/>
  <c r="E18" i="70"/>
  <c r="E32" i="70"/>
  <c r="E27" i="70"/>
  <c r="E28" i="70"/>
  <c r="E42" i="70"/>
  <c r="E34" i="70"/>
  <c r="E31" i="70"/>
  <c r="E30" i="70"/>
  <c r="E8" i="70"/>
  <c r="E20" i="70"/>
  <c r="E12" i="70"/>
  <c r="E26" i="70"/>
  <c r="E39" i="70"/>
  <c r="E29" i="70"/>
  <c r="E35" i="70"/>
  <c r="E40" i="70"/>
  <c r="L276" i="67"/>
  <c r="L283" i="67"/>
  <c r="L293" i="67"/>
  <c r="L284" i="67"/>
  <c r="L272" i="67"/>
  <c r="L297" i="67"/>
  <c r="L274" i="67"/>
  <c r="L275" i="67"/>
  <c r="L288" i="67"/>
  <c r="L271" i="67"/>
  <c r="L270" i="67"/>
  <c r="L290" i="67"/>
  <c r="L298" i="67"/>
  <c r="L280" i="67"/>
  <c r="L269" i="67"/>
  <c r="L279" i="67"/>
  <c r="L282" i="67"/>
  <c r="L296" i="67"/>
  <c r="L286" i="67"/>
  <c r="L299" i="67"/>
  <c r="L295" i="67"/>
  <c r="L301" i="67"/>
  <c r="L292" i="67"/>
  <c r="L291" i="67"/>
  <c r="L278" i="67"/>
  <c r="L273" i="67"/>
  <c r="L289" i="67"/>
  <c r="L300" i="67"/>
  <c r="L281" i="67"/>
  <c r="L302" i="67"/>
  <c r="L294" i="67"/>
  <c r="H41" i="50"/>
  <c r="H49" i="50"/>
  <c r="H53" i="50"/>
  <c r="H50" i="50"/>
  <c r="H47" i="50"/>
  <c r="H59" i="50"/>
  <c r="H51" i="50"/>
  <c r="H48" i="50"/>
  <c r="H52" i="50"/>
  <c r="L16" i="13"/>
  <c r="L16" i="15"/>
  <c r="L16" i="1"/>
  <c r="E25" i="70"/>
  <c r="E44" i="70"/>
  <c r="E60" i="70"/>
  <c r="L16" i="14"/>
  <c r="E33" i="70"/>
  <c r="E17" i="70"/>
  <c r="E19" i="70"/>
  <c r="L88" i="65"/>
  <c r="L287" i="67"/>
  <c r="L268" i="67"/>
  <c r="L277" i="67"/>
  <c r="H155" i="65"/>
  <c r="K519" i="65"/>
  <c r="J519" i="65"/>
  <c r="I519" i="65"/>
  <c r="H519" i="65"/>
  <c r="G519" i="65"/>
  <c r="F519" i="65"/>
  <c r="K508" i="65"/>
  <c r="J508" i="65"/>
  <c r="I508" i="65"/>
  <c r="H508" i="65"/>
  <c r="G508" i="65"/>
  <c r="F508" i="65"/>
  <c r="K497" i="65"/>
  <c r="J497" i="65"/>
  <c r="I497" i="65"/>
  <c r="H497" i="65"/>
  <c r="G497" i="65"/>
  <c r="F497" i="65"/>
  <c r="K486" i="65"/>
  <c r="J486" i="65"/>
  <c r="I486" i="65"/>
  <c r="H486" i="65"/>
  <c r="G486" i="65"/>
  <c r="F486" i="65"/>
  <c r="K475" i="65"/>
  <c r="J475" i="65"/>
  <c r="I475" i="65"/>
  <c r="H475" i="65"/>
  <c r="G475" i="65"/>
  <c r="F475" i="65"/>
  <c r="K464" i="65"/>
  <c r="J464" i="65"/>
  <c r="I464" i="65"/>
  <c r="H464" i="65"/>
  <c r="G464" i="65"/>
  <c r="F464" i="65"/>
  <c r="K453" i="65"/>
  <c r="J453" i="65"/>
  <c r="I453" i="65"/>
  <c r="H453" i="65"/>
  <c r="G453" i="65"/>
  <c r="F453" i="65"/>
  <c r="K442" i="65"/>
  <c r="J442" i="65"/>
  <c r="I442" i="65"/>
  <c r="H442" i="65"/>
  <c r="G442" i="65"/>
  <c r="F442" i="65"/>
  <c r="K431" i="65"/>
  <c r="J431" i="65"/>
  <c r="I431" i="65"/>
  <c r="H431" i="65"/>
  <c r="G431" i="65"/>
  <c r="F431" i="65"/>
  <c r="K420" i="65"/>
  <c r="J420" i="65"/>
  <c r="I420" i="65"/>
  <c r="H420" i="65"/>
  <c r="G420" i="65"/>
  <c r="F420" i="65"/>
  <c r="K409" i="65"/>
  <c r="J409" i="65"/>
  <c r="I409" i="65"/>
  <c r="H409" i="65"/>
  <c r="G409" i="65"/>
  <c r="F409" i="65"/>
  <c r="K398" i="65"/>
  <c r="J398" i="65"/>
  <c r="I398" i="65"/>
  <c r="H398" i="65"/>
  <c r="G398" i="65"/>
  <c r="F398" i="65"/>
  <c r="K387" i="65"/>
  <c r="J387" i="65"/>
  <c r="I387" i="65"/>
  <c r="H387" i="65"/>
  <c r="G387" i="65"/>
  <c r="F387" i="65"/>
  <c r="K353" i="65"/>
  <c r="J353" i="65"/>
  <c r="I353" i="65"/>
  <c r="H353" i="65"/>
  <c r="G353" i="65"/>
  <c r="F353" i="65"/>
  <c r="K342" i="65"/>
  <c r="J342" i="65"/>
  <c r="I342" i="65"/>
  <c r="H342" i="65"/>
  <c r="G342" i="65"/>
  <c r="F342" i="65"/>
  <c r="K331" i="65"/>
  <c r="J331" i="65"/>
  <c r="I331" i="65"/>
  <c r="H331" i="65"/>
  <c r="G331" i="65"/>
  <c r="F331" i="65"/>
  <c r="K320" i="65"/>
  <c r="J320" i="65"/>
  <c r="I320" i="65"/>
  <c r="H320" i="65"/>
  <c r="G320" i="65"/>
  <c r="F320" i="65"/>
  <c r="K309" i="65"/>
  <c r="J309" i="65"/>
  <c r="I309" i="65"/>
  <c r="H309" i="65"/>
  <c r="G309" i="65"/>
  <c r="F309" i="65"/>
  <c r="K298" i="65"/>
  <c r="J298" i="65"/>
  <c r="I298" i="65"/>
  <c r="H298" i="65"/>
  <c r="G298" i="65"/>
  <c r="F298" i="65"/>
  <c r="K287" i="65"/>
  <c r="J287" i="65"/>
  <c r="I287" i="65"/>
  <c r="H287" i="65"/>
  <c r="G287" i="65"/>
  <c r="F287" i="65"/>
  <c r="K276" i="65"/>
  <c r="J276" i="65"/>
  <c r="I276" i="65"/>
  <c r="H276" i="65"/>
  <c r="G276" i="65"/>
  <c r="F276" i="65"/>
  <c r="K265" i="65"/>
  <c r="J265" i="65"/>
  <c r="I265" i="65"/>
  <c r="H265" i="65"/>
  <c r="G265" i="65"/>
  <c r="F265" i="65"/>
  <c r="K254" i="65"/>
  <c r="J254" i="65"/>
  <c r="I254" i="65"/>
  <c r="H254" i="65"/>
  <c r="G254" i="65"/>
  <c r="F254" i="65"/>
  <c r="K243" i="65"/>
  <c r="J243" i="65"/>
  <c r="I243" i="65"/>
  <c r="H243" i="65"/>
  <c r="G243" i="65"/>
  <c r="F243" i="65"/>
  <c r="K232" i="65"/>
  <c r="J232" i="65"/>
  <c r="I232" i="65"/>
  <c r="H232" i="65"/>
  <c r="G232" i="65"/>
  <c r="F232" i="65"/>
  <c r="K221" i="65"/>
  <c r="J221" i="65"/>
  <c r="I221" i="65"/>
  <c r="H221" i="65"/>
  <c r="G221" i="65"/>
  <c r="F221" i="65"/>
  <c r="K210" i="65"/>
  <c r="J210" i="65"/>
  <c r="I210" i="65"/>
  <c r="H210" i="65"/>
  <c r="G210" i="65"/>
  <c r="F210" i="65"/>
  <c r="K199" i="65"/>
  <c r="J199" i="65"/>
  <c r="I199" i="65"/>
  <c r="H199" i="65"/>
  <c r="G199" i="65"/>
  <c r="F199" i="65"/>
  <c r="K188" i="65"/>
  <c r="J188" i="65"/>
  <c r="I188" i="65"/>
  <c r="H188" i="65"/>
  <c r="G188" i="65"/>
  <c r="F188" i="65"/>
  <c r="K177" i="65"/>
  <c r="J177" i="65"/>
  <c r="I177" i="65"/>
  <c r="H177" i="65"/>
  <c r="G177" i="65"/>
  <c r="F177" i="65"/>
  <c r="K166" i="65"/>
  <c r="J166" i="65"/>
  <c r="I166" i="65"/>
  <c r="H166" i="65"/>
  <c r="G166" i="65"/>
  <c r="F166" i="65"/>
  <c r="K155" i="65"/>
  <c r="J155" i="65"/>
  <c r="I155" i="65"/>
  <c r="G155" i="65"/>
  <c r="F155" i="65"/>
  <c r="K144" i="65"/>
  <c r="J144" i="65"/>
  <c r="I144" i="65"/>
  <c r="H144" i="65"/>
  <c r="G144" i="65"/>
  <c r="F144" i="65"/>
  <c r="K133" i="65"/>
  <c r="J133" i="65"/>
  <c r="I133" i="65"/>
  <c r="H133" i="65"/>
  <c r="G133" i="65"/>
  <c r="F133" i="65"/>
  <c r="L76" i="65"/>
  <c r="L65" i="65"/>
  <c r="L54" i="65"/>
  <c r="K43" i="65"/>
  <c r="K20" i="65"/>
  <c r="L9" i="65"/>
  <c r="H24" i="31"/>
  <c r="H163" i="65"/>
  <c r="K58" i="31"/>
  <c r="K527" i="65"/>
  <c r="J58" i="31"/>
  <c r="J527" i="65"/>
  <c r="I58" i="31"/>
  <c r="I527" i="65"/>
  <c r="H58" i="31"/>
  <c r="H527" i="65"/>
  <c r="G58" i="31"/>
  <c r="G527" i="65"/>
  <c r="F58" i="31"/>
  <c r="F527" i="65"/>
  <c r="K57" i="31"/>
  <c r="K516" i="65"/>
  <c r="J57" i="31"/>
  <c r="J516" i="65"/>
  <c r="I57" i="31"/>
  <c r="I516" i="65"/>
  <c r="H57" i="31"/>
  <c r="H516" i="65"/>
  <c r="G57" i="31"/>
  <c r="G516" i="65"/>
  <c r="F57" i="31"/>
  <c r="F516" i="65"/>
  <c r="K56" i="31"/>
  <c r="K505" i="65"/>
  <c r="J56" i="31"/>
  <c r="J505" i="65"/>
  <c r="I56" i="31"/>
  <c r="I505" i="65"/>
  <c r="H56" i="31"/>
  <c r="H505" i="65"/>
  <c r="G56" i="31"/>
  <c r="G505" i="65"/>
  <c r="F56" i="31"/>
  <c r="F505" i="65"/>
  <c r="K55" i="31"/>
  <c r="K494" i="65"/>
  <c r="J55" i="31"/>
  <c r="J494" i="65"/>
  <c r="I55" i="31"/>
  <c r="I494" i="65"/>
  <c r="H55" i="31"/>
  <c r="H494" i="65"/>
  <c r="G55" i="31"/>
  <c r="G494" i="65"/>
  <c r="F55" i="31"/>
  <c r="F494" i="65"/>
  <c r="K54" i="31"/>
  <c r="K483" i="65"/>
  <c r="J54" i="31"/>
  <c r="J483" i="65"/>
  <c r="I54" i="31"/>
  <c r="I483" i="65"/>
  <c r="H54" i="31"/>
  <c r="H483" i="65"/>
  <c r="G54" i="31"/>
  <c r="G483" i="65"/>
  <c r="F54" i="31"/>
  <c r="F483" i="65"/>
  <c r="K53" i="31"/>
  <c r="K472" i="65"/>
  <c r="J53" i="31"/>
  <c r="J472" i="65"/>
  <c r="I53" i="31"/>
  <c r="I472" i="65"/>
  <c r="H53" i="31"/>
  <c r="H472" i="65"/>
  <c r="G53" i="31"/>
  <c r="G472" i="65"/>
  <c r="F53" i="31"/>
  <c r="F472" i="65"/>
  <c r="K52" i="31"/>
  <c r="K461" i="65"/>
  <c r="J52" i="31"/>
  <c r="J461" i="65"/>
  <c r="I52" i="31"/>
  <c r="I461" i="65"/>
  <c r="H52" i="31"/>
  <c r="H461" i="65"/>
  <c r="G52" i="31"/>
  <c r="G461" i="65"/>
  <c r="F52" i="31"/>
  <c r="F461" i="65"/>
  <c r="K51" i="31"/>
  <c r="K450" i="65"/>
  <c r="J51" i="31"/>
  <c r="J450" i="65"/>
  <c r="I51" i="31"/>
  <c r="I450" i="65"/>
  <c r="H51" i="31"/>
  <c r="H450" i="65"/>
  <c r="G51" i="31"/>
  <c r="G450" i="65"/>
  <c r="F51" i="31"/>
  <c r="F450" i="65"/>
  <c r="K50" i="31"/>
  <c r="K439" i="65"/>
  <c r="J50" i="31"/>
  <c r="J439" i="65"/>
  <c r="I50" i="31"/>
  <c r="I439" i="65"/>
  <c r="H50" i="31"/>
  <c r="H439" i="65"/>
  <c r="G50" i="31"/>
  <c r="G439" i="65"/>
  <c r="F50" i="31"/>
  <c r="F439" i="65"/>
  <c r="K49" i="31"/>
  <c r="K428" i="65"/>
  <c r="J49" i="31"/>
  <c r="J428" i="65"/>
  <c r="I49" i="31"/>
  <c r="I428" i="65"/>
  <c r="H49" i="31"/>
  <c r="H428" i="65"/>
  <c r="G49" i="31"/>
  <c r="G428" i="65"/>
  <c r="F49" i="31"/>
  <c r="F428" i="65"/>
  <c r="K48" i="31"/>
  <c r="K417" i="65"/>
  <c r="J48" i="31"/>
  <c r="J417" i="65"/>
  <c r="I48" i="31"/>
  <c r="I417" i="65"/>
  <c r="H48" i="31"/>
  <c r="H417" i="65"/>
  <c r="G48" i="31"/>
  <c r="G417" i="65"/>
  <c r="F48" i="31"/>
  <c r="F417" i="65"/>
  <c r="K47" i="31"/>
  <c r="K406" i="65"/>
  <c r="J47" i="31"/>
  <c r="J406" i="65"/>
  <c r="I47" i="31"/>
  <c r="I406" i="65"/>
  <c r="H47" i="31"/>
  <c r="H406" i="65"/>
  <c r="G47" i="31"/>
  <c r="G406" i="65"/>
  <c r="F47" i="31"/>
  <c r="F406" i="65"/>
  <c r="K46" i="31"/>
  <c r="K395" i="65"/>
  <c r="J46" i="31"/>
  <c r="J395" i="65"/>
  <c r="I46" i="31"/>
  <c r="I395" i="65"/>
  <c r="H46" i="31"/>
  <c r="H395" i="65"/>
  <c r="G46" i="31"/>
  <c r="G395" i="65"/>
  <c r="F46" i="31"/>
  <c r="F395" i="65"/>
  <c r="K42" i="31"/>
  <c r="K361" i="65"/>
  <c r="J42" i="31"/>
  <c r="J361" i="65"/>
  <c r="I42" i="31"/>
  <c r="I361" i="65"/>
  <c r="H42" i="31"/>
  <c r="H361" i="65"/>
  <c r="G42" i="31"/>
  <c r="G361" i="65"/>
  <c r="F42" i="31"/>
  <c r="F361" i="65"/>
  <c r="K41" i="31"/>
  <c r="K350" i="65"/>
  <c r="J41" i="31"/>
  <c r="J350" i="65"/>
  <c r="I41" i="31"/>
  <c r="I350" i="65"/>
  <c r="H41" i="31"/>
  <c r="H350" i="65"/>
  <c r="G41" i="31"/>
  <c r="G350" i="65"/>
  <c r="F41" i="31"/>
  <c r="F350" i="65"/>
  <c r="K40" i="31"/>
  <c r="K339" i="65"/>
  <c r="J40" i="31"/>
  <c r="J339" i="65"/>
  <c r="I40" i="31"/>
  <c r="I339" i="65"/>
  <c r="H40" i="31"/>
  <c r="H339" i="65"/>
  <c r="G40" i="31"/>
  <c r="G339" i="65"/>
  <c r="F40" i="31"/>
  <c r="F339" i="65"/>
  <c r="K39" i="31"/>
  <c r="K328" i="65"/>
  <c r="J39" i="31"/>
  <c r="J328" i="65"/>
  <c r="I39" i="31"/>
  <c r="I328" i="65"/>
  <c r="H39" i="31"/>
  <c r="H328" i="65"/>
  <c r="G39" i="31"/>
  <c r="G328" i="65"/>
  <c r="F39" i="31"/>
  <c r="F328" i="65"/>
  <c r="K38" i="31"/>
  <c r="K317" i="65"/>
  <c r="J38" i="31"/>
  <c r="J317" i="65"/>
  <c r="I38" i="31"/>
  <c r="I317" i="65"/>
  <c r="H38" i="31"/>
  <c r="H317" i="65"/>
  <c r="G38" i="31"/>
  <c r="G317" i="65"/>
  <c r="F38" i="31"/>
  <c r="F317" i="65"/>
  <c r="K37" i="31"/>
  <c r="K306" i="65"/>
  <c r="J37" i="31"/>
  <c r="J306" i="65"/>
  <c r="I37" i="31"/>
  <c r="I306" i="65"/>
  <c r="H37" i="31"/>
  <c r="H306" i="65"/>
  <c r="G37" i="31"/>
  <c r="G306" i="65"/>
  <c r="F37" i="31"/>
  <c r="F306" i="65"/>
  <c r="K36" i="31"/>
  <c r="K295" i="65"/>
  <c r="J36" i="31"/>
  <c r="J295" i="65"/>
  <c r="I36" i="31"/>
  <c r="I295" i="65"/>
  <c r="H36" i="31"/>
  <c r="H295" i="65"/>
  <c r="G36" i="31"/>
  <c r="G295" i="65"/>
  <c r="F36" i="31"/>
  <c r="F295" i="65"/>
  <c r="K35" i="31"/>
  <c r="K284" i="65"/>
  <c r="J35" i="31"/>
  <c r="J284" i="65"/>
  <c r="I35" i="31"/>
  <c r="I284" i="65"/>
  <c r="H35" i="31"/>
  <c r="H284" i="65"/>
  <c r="G35" i="31"/>
  <c r="G284" i="65"/>
  <c r="F35" i="31"/>
  <c r="F284" i="65"/>
  <c r="K34" i="31"/>
  <c r="K273" i="65"/>
  <c r="J34" i="31"/>
  <c r="J273" i="65"/>
  <c r="I34" i="31"/>
  <c r="I273" i="65"/>
  <c r="H34" i="31"/>
  <c r="H273" i="65"/>
  <c r="G34" i="31"/>
  <c r="G273" i="65"/>
  <c r="F34" i="31"/>
  <c r="F273" i="65"/>
  <c r="K33" i="31"/>
  <c r="K262" i="65"/>
  <c r="J33" i="31"/>
  <c r="J262" i="65"/>
  <c r="I33" i="31"/>
  <c r="I262" i="65"/>
  <c r="H33" i="31"/>
  <c r="H262" i="65"/>
  <c r="G33" i="31"/>
  <c r="G262" i="65"/>
  <c r="F33" i="31"/>
  <c r="F262" i="65"/>
  <c r="K32" i="31"/>
  <c r="K251" i="65"/>
  <c r="J32" i="31"/>
  <c r="J251" i="65"/>
  <c r="I32" i="31"/>
  <c r="I251" i="65"/>
  <c r="H32" i="31"/>
  <c r="H251" i="65"/>
  <c r="G32" i="31"/>
  <c r="G251" i="65"/>
  <c r="F32" i="31"/>
  <c r="F251" i="65"/>
  <c r="K31" i="31"/>
  <c r="K240" i="65"/>
  <c r="J31" i="31"/>
  <c r="J240" i="65"/>
  <c r="I31" i="31"/>
  <c r="I240" i="65"/>
  <c r="H31" i="31"/>
  <c r="H240" i="65"/>
  <c r="G31" i="31"/>
  <c r="G240" i="65"/>
  <c r="F31" i="31"/>
  <c r="F240" i="65"/>
  <c r="K30" i="31"/>
  <c r="K229" i="65"/>
  <c r="J30" i="31"/>
  <c r="J229" i="65"/>
  <c r="I30" i="31"/>
  <c r="I229" i="65"/>
  <c r="H30" i="31"/>
  <c r="H229" i="65"/>
  <c r="G30" i="31"/>
  <c r="G229" i="65"/>
  <c r="F30" i="31"/>
  <c r="F229" i="65"/>
  <c r="K29" i="31"/>
  <c r="K218" i="65"/>
  <c r="J29" i="31"/>
  <c r="J218" i="65"/>
  <c r="I29" i="31"/>
  <c r="I218" i="65"/>
  <c r="H29" i="31"/>
  <c r="H218" i="65"/>
  <c r="G29" i="31"/>
  <c r="G218" i="65"/>
  <c r="F29" i="31"/>
  <c r="F218" i="65"/>
  <c r="K28" i="31"/>
  <c r="K207" i="65"/>
  <c r="J28" i="31"/>
  <c r="J207" i="65"/>
  <c r="I28" i="31"/>
  <c r="I207" i="65"/>
  <c r="H28" i="31"/>
  <c r="G28" i="31"/>
  <c r="F28" i="31"/>
  <c r="F207" i="65"/>
  <c r="K27" i="31"/>
  <c r="K196" i="65"/>
  <c r="J27" i="31"/>
  <c r="J196" i="65"/>
  <c r="I27" i="31"/>
  <c r="I196" i="65"/>
  <c r="H27" i="31"/>
  <c r="H196" i="65"/>
  <c r="G27" i="31"/>
  <c r="G196" i="65"/>
  <c r="F27" i="31"/>
  <c r="F196" i="65"/>
  <c r="K26" i="31"/>
  <c r="K185" i="65"/>
  <c r="J26" i="31"/>
  <c r="J185" i="65"/>
  <c r="I26" i="31"/>
  <c r="I185" i="65"/>
  <c r="H26" i="31"/>
  <c r="H185" i="65"/>
  <c r="G26" i="31"/>
  <c r="G185" i="65"/>
  <c r="F26" i="31"/>
  <c r="F185" i="65"/>
  <c r="K25" i="31"/>
  <c r="K174" i="65"/>
  <c r="J25" i="31"/>
  <c r="J174" i="65"/>
  <c r="I25" i="31"/>
  <c r="I174" i="65"/>
  <c r="H25" i="31"/>
  <c r="H174" i="65"/>
  <c r="G25" i="31"/>
  <c r="G174" i="65"/>
  <c r="F25" i="31"/>
  <c r="F174" i="65"/>
  <c r="K24" i="31"/>
  <c r="K163" i="65"/>
  <c r="J24" i="31"/>
  <c r="J163" i="65"/>
  <c r="I24" i="31"/>
  <c r="I163" i="65"/>
  <c r="G24" i="31"/>
  <c r="G163" i="65"/>
  <c r="F24" i="31"/>
  <c r="F163" i="65"/>
  <c r="K23" i="31"/>
  <c r="K152" i="65"/>
  <c r="J23" i="31"/>
  <c r="J152" i="65"/>
  <c r="I23" i="31"/>
  <c r="I152" i="65"/>
  <c r="H23" i="31"/>
  <c r="G23" i="31"/>
  <c r="F23" i="31"/>
  <c r="F152" i="65"/>
  <c r="K22" i="31"/>
  <c r="K141" i="65"/>
  <c r="J22" i="31"/>
  <c r="J141" i="65"/>
  <c r="I22" i="31"/>
  <c r="I141" i="65"/>
  <c r="H22" i="31"/>
  <c r="H141" i="65"/>
  <c r="G22" i="31"/>
  <c r="G141" i="65"/>
  <c r="F22" i="31"/>
  <c r="F141" i="65"/>
  <c r="L15" i="31"/>
  <c r="D70" i="70"/>
  <c r="L14" i="31"/>
  <c r="L13" i="31"/>
  <c r="K12" i="31"/>
  <c r="K51" i="65"/>
  <c r="K9" i="31"/>
  <c r="L8" i="31"/>
  <c r="L17" i="65"/>
  <c r="H24" i="30"/>
  <c r="H162" i="65"/>
  <c r="K58" i="30"/>
  <c r="K526" i="65"/>
  <c r="J58" i="30"/>
  <c r="J526" i="65"/>
  <c r="I58" i="30"/>
  <c r="I526" i="65"/>
  <c r="H58" i="30"/>
  <c r="H526" i="65"/>
  <c r="G58" i="30"/>
  <c r="G526" i="65"/>
  <c r="F58" i="30"/>
  <c r="F526" i="65"/>
  <c r="K57" i="30"/>
  <c r="K515" i="65"/>
  <c r="J57" i="30"/>
  <c r="J515" i="65"/>
  <c r="I57" i="30"/>
  <c r="I515" i="65"/>
  <c r="H57" i="30"/>
  <c r="H515" i="65"/>
  <c r="G57" i="30"/>
  <c r="G515" i="65"/>
  <c r="F57" i="30"/>
  <c r="F515" i="65"/>
  <c r="K56" i="30"/>
  <c r="K504" i="65"/>
  <c r="J56" i="30"/>
  <c r="J504" i="65"/>
  <c r="I56" i="30"/>
  <c r="I504" i="65"/>
  <c r="H56" i="30"/>
  <c r="H504" i="65"/>
  <c r="G56" i="30"/>
  <c r="G504" i="65"/>
  <c r="F56" i="30"/>
  <c r="F504" i="65"/>
  <c r="K55" i="30"/>
  <c r="K493" i="65"/>
  <c r="J55" i="30"/>
  <c r="J493" i="65"/>
  <c r="I55" i="30"/>
  <c r="I493" i="65"/>
  <c r="H55" i="30"/>
  <c r="H493" i="65"/>
  <c r="G55" i="30"/>
  <c r="G493" i="65"/>
  <c r="F55" i="30"/>
  <c r="F493" i="65"/>
  <c r="K54" i="30"/>
  <c r="K482" i="65"/>
  <c r="J54" i="30"/>
  <c r="J482" i="65"/>
  <c r="I54" i="30"/>
  <c r="I482" i="65"/>
  <c r="H54" i="30"/>
  <c r="H482" i="65"/>
  <c r="G54" i="30"/>
  <c r="G482" i="65"/>
  <c r="F54" i="30"/>
  <c r="F482" i="65"/>
  <c r="K53" i="30"/>
  <c r="K471" i="65"/>
  <c r="J53" i="30"/>
  <c r="J471" i="65"/>
  <c r="I53" i="30"/>
  <c r="I471" i="65"/>
  <c r="H53" i="30"/>
  <c r="H471" i="65"/>
  <c r="G53" i="30"/>
  <c r="G471" i="65"/>
  <c r="F53" i="30"/>
  <c r="F471" i="65"/>
  <c r="K52" i="30"/>
  <c r="K460" i="65"/>
  <c r="J52" i="30"/>
  <c r="J460" i="65"/>
  <c r="I52" i="30"/>
  <c r="I460" i="65"/>
  <c r="H52" i="30"/>
  <c r="H460" i="65"/>
  <c r="G52" i="30"/>
  <c r="G460" i="65"/>
  <c r="F52" i="30"/>
  <c r="F460" i="65"/>
  <c r="K51" i="30"/>
  <c r="K449" i="65"/>
  <c r="J51" i="30"/>
  <c r="J449" i="65"/>
  <c r="I51" i="30"/>
  <c r="I449" i="65"/>
  <c r="H51" i="30"/>
  <c r="H449" i="65"/>
  <c r="G51" i="30"/>
  <c r="G449" i="65"/>
  <c r="F51" i="30"/>
  <c r="F449" i="65"/>
  <c r="K50" i="30"/>
  <c r="K438" i="65"/>
  <c r="J50" i="30"/>
  <c r="J438" i="65"/>
  <c r="I50" i="30"/>
  <c r="I438" i="65"/>
  <c r="H50" i="30"/>
  <c r="H438" i="65"/>
  <c r="G50" i="30"/>
  <c r="G438" i="65"/>
  <c r="F50" i="30"/>
  <c r="F438" i="65"/>
  <c r="K49" i="30"/>
  <c r="K427" i="65"/>
  <c r="J49" i="30"/>
  <c r="J427" i="65"/>
  <c r="I49" i="30"/>
  <c r="I427" i="65"/>
  <c r="H49" i="30"/>
  <c r="H427" i="65"/>
  <c r="G49" i="30"/>
  <c r="G427" i="65"/>
  <c r="F49" i="30"/>
  <c r="F427" i="65"/>
  <c r="K48" i="30"/>
  <c r="K416" i="65"/>
  <c r="J48" i="30"/>
  <c r="J416" i="65"/>
  <c r="I48" i="30"/>
  <c r="I416" i="65"/>
  <c r="H48" i="30"/>
  <c r="H416" i="65"/>
  <c r="G48" i="30"/>
  <c r="G416" i="65"/>
  <c r="F48" i="30"/>
  <c r="F416" i="65"/>
  <c r="K47" i="30"/>
  <c r="K405" i="65"/>
  <c r="J47" i="30"/>
  <c r="J405" i="65"/>
  <c r="I47" i="30"/>
  <c r="I405" i="65"/>
  <c r="H47" i="30"/>
  <c r="H405" i="65"/>
  <c r="G47" i="30"/>
  <c r="G405" i="65"/>
  <c r="F47" i="30"/>
  <c r="F405" i="65"/>
  <c r="K46" i="30"/>
  <c r="K394" i="65"/>
  <c r="J46" i="30"/>
  <c r="J394" i="65"/>
  <c r="I46" i="30"/>
  <c r="I394" i="65"/>
  <c r="H46" i="30"/>
  <c r="H394" i="65"/>
  <c r="G46" i="30"/>
  <c r="G394" i="65"/>
  <c r="F46" i="30"/>
  <c r="F394" i="65"/>
  <c r="K42" i="30"/>
  <c r="K360" i="65"/>
  <c r="J42" i="30"/>
  <c r="J360" i="65"/>
  <c r="I42" i="30"/>
  <c r="I360" i="65"/>
  <c r="H42" i="30"/>
  <c r="H360" i="65"/>
  <c r="G42" i="30"/>
  <c r="G360" i="65"/>
  <c r="F42" i="30"/>
  <c r="F360" i="65"/>
  <c r="K41" i="30"/>
  <c r="K349" i="65"/>
  <c r="J41" i="30"/>
  <c r="J349" i="65"/>
  <c r="I41" i="30"/>
  <c r="I349" i="65"/>
  <c r="H41" i="30"/>
  <c r="H349" i="65"/>
  <c r="G41" i="30"/>
  <c r="G349" i="65"/>
  <c r="F41" i="30"/>
  <c r="F349" i="65"/>
  <c r="K40" i="30"/>
  <c r="K338" i="65"/>
  <c r="J40" i="30"/>
  <c r="J338" i="65"/>
  <c r="I40" i="30"/>
  <c r="I338" i="65"/>
  <c r="H40" i="30"/>
  <c r="H338" i="65"/>
  <c r="G40" i="30"/>
  <c r="G338" i="65"/>
  <c r="F40" i="30"/>
  <c r="F338" i="65"/>
  <c r="K39" i="30"/>
  <c r="K327" i="65"/>
  <c r="J39" i="30"/>
  <c r="J327" i="65"/>
  <c r="I39" i="30"/>
  <c r="I327" i="65"/>
  <c r="H39" i="30"/>
  <c r="H327" i="65"/>
  <c r="G39" i="30"/>
  <c r="G327" i="65"/>
  <c r="F39" i="30"/>
  <c r="F327" i="65"/>
  <c r="K38" i="30"/>
  <c r="K316" i="65"/>
  <c r="J38" i="30"/>
  <c r="J316" i="65"/>
  <c r="I38" i="30"/>
  <c r="I316" i="65"/>
  <c r="H38" i="30"/>
  <c r="H316" i="65"/>
  <c r="G38" i="30"/>
  <c r="G316" i="65"/>
  <c r="F38" i="30"/>
  <c r="F316" i="65"/>
  <c r="K37" i="30"/>
  <c r="K305" i="65"/>
  <c r="J37" i="30"/>
  <c r="J305" i="65"/>
  <c r="I37" i="30"/>
  <c r="I305" i="65"/>
  <c r="H37" i="30"/>
  <c r="H305" i="65"/>
  <c r="G37" i="30"/>
  <c r="G305" i="65"/>
  <c r="F37" i="30"/>
  <c r="F305" i="65"/>
  <c r="K36" i="30"/>
  <c r="K294" i="65"/>
  <c r="J36" i="30"/>
  <c r="J294" i="65"/>
  <c r="I36" i="30"/>
  <c r="I294" i="65"/>
  <c r="H36" i="30"/>
  <c r="H294" i="65"/>
  <c r="G36" i="30"/>
  <c r="G294" i="65"/>
  <c r="F36" i="30"/>
  <c r="F294" i="65"/>
  <c r="K35" i="30"/>
  <c r="K283" i="65"/>
  <c r="J35" i="30"/>
  <c r="J283" i="65"/>
  <c r="I35" i="30"/>
  <c r="I283" i="65"/>
  <c r="H35" i="30"/>
  <c r="H283" i="65"/>
  <c r="G35" i="30"/>
  <c r="G283" i="65"/>
  <c r="F35" i="30"/>
  <c r="F283" i="65"/>
  <c r="K34" i="30"/>
  <c r="K272" i="65"/>
  <c r="J34" i="30"/>
  <c r="J272" i="65"/>
  <c r="I34" i="30"/>
  <c r="I272" i="65"/>
  <c r="H34" i="30"/>
  <c r="H272" i="65"/>
  <c r="G34" i="30"/>
  <c r="G272" i="65"/>
  <c r="F34" i="30"/>
  <c r="F272" i="65"/>
  <c r="K33" i="30"/>
  <c r="K261" i="65"/>
  <c r="J33" i="30"/>
  <c r="J261" i="65"/>
  <c r="I33" i="30"/>
  <c r="I261" i="65"/>
  <c r="H33" i="30"/>
  <c r="H261" i="65"/>
  <c r="G33" i="30"/>
  <c r="G261" i="65"/>
  <c r="F33" i="30"/>
  <c r="F261" i="65"/>
  <c r="K32" i="30"/>
  <c r="K250" i="65"/>
  <c r="J32" i="30"/>
  <c r="J250" i="65"/>
  <c r="I32" i="30"/>
  <c r="I250" i="65"/>
  <c r="H32" i="30"/>
  <c r="H250" i="65"/>
  <c r="G32" i="30"/>
  <c r="G250" i="65"/>
  <c r="F32" i="30"/>
  <c r="F250" i="65"/>
  <c r="K31" i="30"/>
  <c r="K239" i="65"/>
  <c r="J31" i="30"/>
  <c r="J239" i="65"/>
  <c r="I31" i="30"/>
  <c r="I239" i="65"/>
  <c r="H31" i="30"/>
  <c r="H239" i="65"/>
  <c r="G31" i="30"/>
  <c r="G239" i="65"/>
  <c r="F31" i="30"/>
  <c r="F239" i="65"/>
  <c r="K30" i="30"/>
  <c r="K228" i="65"/>
  <c r="J30" i="30"/>
  <c r="J228" i="65"/>
  <c r="I30" i="30"/>
  <c r="I228" i="65"/>
  <c r="H30" i="30"/>
  <c r="H228" i="65"/>
  <c r="G30" i="30"/>
  <c r="G228" i="65"/>
  <c r="F30" i="30"/>
  <c r="F228" i="65"/>
  <c r="K29" i="30"/>
  <c r="K217" i="65"/>
  <c r="J29" i="30"/>
  <c r="J217" i="65"/>
  <c r="I29" i="30"/>
  <c r="I217" i="65"/>
  <c r="H29" i="30"/>
  <c r="H217" i="65"/>
  <c r="G29" i="30"/>
  <c r="G217" i="65"/>
  <c r="F29" i="30"/>
  <c r="F217" i="65"/>
  <c r="K28" i="30"/>
  <c r="K206" i="65"/>
  <c r="J28" i="30"/>
  <c r="J206" i="65"/>
  <c r="I28" i="30"/>
  <c r="I206" i="65"/>
  <c r="H28" i="30"/>
  <c r="G28" i="30"/>
  <c r="F28" i="30"/>
  <c r="F206" i="65"/>
  <c r="K27" i="30"/>
  <c r="K195" i="65"/>
  <c r="J27" i="30"/>
  <c r="J195" i="65"/>
  <c r="I27" i="30"/>
  <c r="I195" i="65"/>
  <c r="H27" i="30"/>
  <c r="H195" i="65"/>
  <c r="G27" i="30"/>
  <c r="G195" i="65"/>
  <c r="F27" i="30"/>
  <c r="F195" i="65"/>
  <c r="K26" i="30"/>
  <c r="K184" i="65"/>
  <c r="J26" i="30"/>
  <c r="J184" i="65"/>
  <c r="I26" i="30"/>
  <c r="I184" i="65"/>
  <c r="H26" i="30"/>
  <c r="H184" i="65"/>
  <c r="G26" i="30"/>
  <c r="G184" i="65"/>
  <c r="F26" i="30"/>
  <c r="F184" i="65"/>
  <c r="K25" i="30"/>
  <c r="K173" i="65"/>
  <c r="J25" i="30"/>
  <c r="J173" i="65"/>
  <c r="I25" i="30"/>
  <c r="I173" i="65"/>
  <c r="H25" i="30"/>
  <c r="H173" i="65"/>
  <c r="G25" i="30"/>
  <c r="G173" i="65"/>
  <c r="F25" i="30"/>
  <c r="F173" i="65"/>
  <c r="K24" i="30"/>
  <c r="K162" i="65"/>
  <c r="J24" i="30"/>
  <c r="J162" i="65"/>
  <c r="I24" i="30"/>
  <c r="I162" i="65"/>
  <c r="G24" i="30"/>
  <c r="G162" i="65"/>
  <c r="F24" i="30"/>
  <c r="F162" i="65"/>
  <c r="K23" i="30"/>
  <c r="K151" i="65"/>
  <c r="J23" i="30"/>
  <c r="J151" i="65"/>
  <c r="I23" i="30"/>
  <c r="I151" i="65"/>
  <c r="H23" i="30"/>
  <c r="G23" i="30"/>
  <c r="F23" i="30"/>
  <c r="F151" i="65"/>
  <c r="K22" i="30"/>
  <c r="K140" i="65"/>
  <c r="J22" i="30"/>
  <c r="J140" i="65"/>
  <c r="I22" i="30"/>
  <c r="I140" i="65"/>
  <c r="H22" i="30"/>
  <c r="H140" i="65"/>
  <c r="G22" i="30"/>
  <c r="G140" i="65"/>
  <c r="F22" i="30"/>
  <c r="F140" i="65"/>
  <c r="L15" i="30"/>
  <c r="D69" i="70"/>
  <c r="L14" i="30"/>
  <c r="L13" i="30"/>
  <c r="K12" i="30"/>
  <c r="K50" i="65"/>
  <c r="K9" i="30"/>
  <c r="L8" i="30"/>
  <c r="L16" i="65"/>
  <c r="H24" i="29"/>
  <c r="H161" i="65"/>
  <c r="K58" i="29"/>
  <c r="K525" i="65"/>
  <c r="J58" i="29"/>
  <c r="J525" i="65"/>
  <c r="I58" i="29"/>
  <c r="I525" i="65"/>
  <c r="H58" i="29"/>
  <c r="H525" i="65"/>
  <c r="G58" i="29"/>
  <c r="G525" i="65"/>
  <c r="F58" i="29"/>
  <c r="F525" i="65"/>
  <c r="K57" i="29"/>
  <c r="K514" i="65"/>
  <c r="J57" i="29"/>
  <c r="J514" i="65"/>
  <c r="I57" i="29"/>
  <c r="I514" i="65"/>
  <c r="H57" i="29"/>
  <c r="H514" i="65"/>
  <c r="G57" i="29"/>
  <c r="G514" i="65"/>
  <c r="F57" i="29"/>
  <c r="F514" i="65"/>
  <c r="K56" i="29"/>
  <c r="K503" i="65"/>
  <c r="J56" i="29"/>
  <c r="J503" i="65"/>
  <c r="I56" i="29"/>
  <c r="I503" i="65"/>
  <c r="H56" i="29"/>
  <c r="H503" i="65"/>
  <c r="G56" i="29"/>
  <c r="G503" i="65"/>
  <c r="F56" i="29"/>
  <c r="F503" i="65"/>
  <c r="K55" i="29"/>
  <c r="K492" i="65"/>
  <c r="J55" i="29"/>
  <c r="J492" i="65"/>
  <c r="I55" i="29"/>
  <c r="I492" i="65"/>
  <c r="H55" i="29"/>
  <c r="H492" i="65"/>
  <c r="G55" i="29"/>
  <c r="G492" i="65"/>
  <c r="F55" i="29"/>
  <c r="F492" i="65"/>
  <c r="K54" i="29"/>
  <c r="K481" i="65"/>
  <c r="J54" i="29"/>
  <c r="J481" i="65"/>
  <c r="I54" i="29"/>
  <c r="I481" i="65"/>
  <c r="H54" i="29"/>
  <c r="H481" i="65"/>
  <c r="G54" i="29"/>
  <c r="G481" i="65"/>
  <c r="F54" i="29"/>
  <c r="F481" i="65"/>
  <c r="K53" i="29"/>
  <c r="K470" i="65"/>
  <c r="J53" i="29"/>
  <c r="J470" i="65"/>
  <c r="I53" i="29"/>
  <c r="I470" i="65"/>
  <c r="H53" i="29"/>
  <c r="H470" i="65"/>
  <c r="G53" i="29"/>
  <c r="G470" i="65"/>
  <c r="F53" i="29"/>
  <c r="F470" i="65"/>
  <c r="K52" i="29"/>
  <c r="K459" i="65"/>
  <c r="J52" i="29"/>
  <c r="J459" i="65"/>
  <c r="I52" i="29"/>
  <c r="I459" i="65"/>
  <c r="H52" i="29"/>
  <c r="H459" i="65"/>
  <c r="G52" i="29"/>
  <c r="G459" i="65"/>
  <c r="F52" i="29"/>
  <c r="F459" i="65"/>
  <c r="K51" i="29"/>
  <c r="K448" i="65"/>
  <c r="J51" i="29"/>
  <c r="J448" i="65"/>
  <c r="I51" i="29"/>
  <c r="I448" i="65"/>
  <c r="H51" i="29"/>
  <c r="H448" i="65"/>
  <c r="G51" i="29"/>
  <c r="G448" i="65"/>
  <c r="F51" i="29"/>
  <c r="F448" i="65"/>
  <c r="K50" i="29"/>
  <c r="K437" i="65"/>
  <c r="J50" i="29"/>
  <c r="J437" i="65"/>
  <c r="I50" i="29"/>
  <c r="I437" i="65"/>
  <c r="H50" i="29"/>
  <c r="H437" i="65"/>
  <c r="G50" i="29"/>
  <c r="G437" i="65"/>
  <c r="F50" i="29"/>
  <c r="F437" i="65"/>
  <c r="K49" i="29"/>
  <c r="K426" i="65"/>
  <c r="J49" i="29"/>
  <c r="J426" i="65"/>
  <c r="I49" i="29"/>
  <c r="I426" i="65"/>
  <c r="H49" i="29"/>
  <c r="H426" i="65"/>
  <c r="G49" i="29"/>
  <c r="G426" i="65"/>
  <c r="F49" i="29"/>
  <c r="F426" i="65"/>
  <c r="K48" i="29"/>
  <c r="K415" i="65"/>
  <c r="J48" i="29"/>
  <c r="J415" i="65"/>
  <c r="I48" i="29"/>
  <c r="I415" i="65"/>
  <c r="H48" i="29"/>
  <c r="H415" i="65"/>
  <c r="G48" i="29"/>
  <c r="G415" i="65"/>
  <c r="F48" i="29"/>
  <c r="F415" i="65"/>
  <c r="K47" i="29"/>
  <c r="K404" i="65"/>
  <c r="J47" i="29"/>
  <c r="J404" i="65"/>
  <c r="I47" i="29"/>
  <c r="I404" i="65"/>
  <c r="H47" i="29"/>
  <c r="H404" i="65"/>
  <c r="G47" i="29"/>
  <c r="G404" i="65"/>
  <c r="F47" i="29"/>
  <c r="F404" i="65"/>
  <c r="K46" i="29"/>
  <c r="K393" i="65"/>
  <c r="J46" i="29"/>
  <c r="J393" i="65"/>
  <c r="I46" i="29"/>
  <c r="I393" i="65"/>
  <c r="H46" i="29"/>
  <c r="H393" i="65"/>
  <c r="G46" i="29"/>
  <c r="G393" i="65"/>
  <c r="F46" i="29"/>
  <c r="F393" i="65"/>
  <c r="K42" i="29"/>
  <c r="K359" i="65"/>
  <c r="J42" i="29"/>
  <c r="J359" i="65"/>
  <c r="I42" i="29"/>
  <c r="I359" i="65"/>
  <c r="H42" i="29"/>
  <c r="H359" i="65"/>
  <c r="G42" i="29"/>
  <c r="G359" i="65"/>
  <c r="F42" i="29"/>
  <c r="F359" i="65"/>
  <c r="K41" i="29"/>
  <c r="K348" i="65"/>
  <c r="J41" i="29"/>
  <c r="J348" i="65"/>
  <c r="I41" i="29"/>
  <c r="I348" i="65"/>
  <c r="H41" i="29"/>
  <c r="H348" i="65"/>
  <c r="G41" i="29"/>
  <c r="G348" i="65"/>
  <c r="F41" i="29"/>
  <c r="F348" i="65"/>
  <c r="K40" i="29"/>
  <c r="K337" i="65"/>
  <c r="J40" i="29"/>
  <c r="J337" i="65"/>
  <c r="I40" i="29"/>
  <c r="I337" i="65"/>
  <c r="H40" i="29"/>
  <c r="H337" i="65"/>
  <c r="G40" i="29"/>
  <c r="G337" i="65"/>
  <c r="F40" i="29"/>
  <c r="F337" i="65"/>
  <c r="K39" i="29"/>
  <c r="K326" i="65"/>
  <c r="J39" i="29"/>
  <c r="J326" i="65"/>
  <c r="I39" i="29"/>
  <c r="I326" i="65"/>
  <c r="H39" i="29"/>
  <c r="H326" i="65"/>
  <c r="G39" i="29"/>
  <c r="G326" i="65"/>
  <c r="F39" i="29"/>
  <c r="F326" i="65"/>
  <c r="K38" i="29"/>
  <c r="K315" i="65"/>
  <c r="J38" i="29"/>
  <c r="J315" i="65"/>
  <c r="I38" i="29"/>
  <c r="I315" i="65"/>
  <c r="H38" i="29"/>
  <c r="H315" i="65"/>
  <c r="G38" i="29"/>
  <c r="G315" i="65"/>
  <c r="F38" i="29"/>
  <c r="F315" i="65"/>
  <c r="K37" i="29"/>
  <c r="K304" i="65"/>
  <c r="J37" i="29"/>
  <c r="J304" i="65"/>
  <c r="I37" i="29"/>
  <c r="I304" i="65"/>
  <c r="H37" i="29"/>
  <c r="H304" i="65"/>
  <c r="G37" i="29"/>
  <c r="G304" i="65"/>
  <c r="F37" i="29"/>
  <c r="F304" i="65"/>
  <c r="K36" i="29"/>
  <c r="K293" i="65"/>
  <c r="J36" i="29"/>
  <c r="J293" i="65"/>
  <c r="I36" i="29"/>
  <c r="I293" i="65"/>
  <c r="H36" i="29"/>
  <c r="H293" i="65"/>
  <c r="G36" i="29"/>
  <c r="G293" i="65"/>
  <c r="F36" i="29"/>
  <c r="F293" i="65"/>
  <c r="K35" i="29"/>
  <c r="K282" i="65"/>
  <c r="J35" i="29"/>
  <c r="J282" i="65"/>
  <c r="I35" i="29"/>
  <c r="I282" i="65"/>
  <c r="H35" i="29"/>
  <c r="H282" i="65"/>
  <c r="G35" i="29"/>
  <c r="G282" i="65"/>
  <c r="F35" i="29"/>
  <c r="F282" i="65"/>
  <c r="K34" i="29"/>
  <c r="K271" i="65"/>
  <c r="J34" i="29"/>
  <c r="J271" i="65"/>
  <c r="I34" i="29"/>
  <c r="I271" i="65"/>
  <c r="H34" i="29"/>
  <c r="H271" i="65"/>
  <c r="G34" i="29"/>
  <c r="G271" i="65"/>
  <c r="F34" i="29"/>
  <c r="F271" i="65"/>
  <c r="K33" i="29"/>
  <c r="K260" i="65"/>
  <c r="J33" i="29"/>
  <c r="J260" i="65"/>
  <c r="I33" i="29"/>
  <c r="I260" i="65"/>
  <c r="H33" i="29"/>
  <c r="H260" i="65"/>
  <c r="G33" i="29"/>
  <c r="G260" i="65"/>
  <c r="F33" i="29"/>
  <c r="F260" i="65"/>
  <c r="K32" i="29"/>
  <c r="K249" i="65"/>
  <c r="J32" i="29"/>
  <c r="J249" i="65"/>
  <c r="I32" i="29"/>
  <c r="I249" i="65"/>
  <c r="H32" i="29"/>
  <c r="H249" i="65"/>
  <c r="G32" i="29"/>
  <c r="G249" i="65"/>
  <c r="F32" i="29"/>
  <c r="F249" i="65"/>
  <c r="K31" i="29"/>
  <c r="K238" i="65"/>
  <c r="J31" i="29"/>
  <c r="J238" i="65"/>
  <c r="I31" i="29"/>
  <c r="I238" i="65"/>
  <c r="H31" i="29"/>
  <c r="H238" i="65"/>
  <c r="G31" i="29"/>
  <c r="G238" i="65"/>
  <c r="F31" i="29"/>
  <c r="F238" i="65"/>
  <c r="K30" i="29"/>
  <c r="K227" i="65"/>
  <c r="J30" i="29"/>
  <c r="J227" i="65"/>
  <c r="I30" i="29"/>
  <c r="I227" i="65"/>
  <c r="H30" i="29"/>
  <c r="H227" i="65"/>
  <c r="G30" i="29"/>
  <c r="G227" i="65"/>
  <c r="F30" i="29"/>
  <c r="F227" i="65"/>
  <c r="K29" i="29"/>
  <c r="K216" i="65"/>
  <c r="J29" i="29"/>
  <c r="J216" i="65"/>
  <c r="I29" i="29"/>
  <c r="I216" i="65"/>
  <c r="H29" i="29"/>
  <c r="H216" i="65"/>
  <c r="G29" i="29"/>
  <c r="G216" i="65"/>
  <c r="F29" i="29"/>
  <c r="F216" i="65"/>
  <c r="K28" i="29"/>
  <c r="K205" i="65"/>
  <c r="J28" i="29"/>
  <c r="J205" i="65"/>
  <c r="I28" i="29"/>
  <c r="I205" i="65"/>
  <c r="H28" i="29"/>
  <c r="G28" i="29"/>
  <c r="F28" i="29"/>
  <c r="F205" i="65"/>
  <c r="K27" i="29"/>
  <c r="K194" i="65"/>
  <c r="J27" i="29"/>
  <c r="J194" i="65"/>
  <c r="I27" i="29"/>
  <c r="I194" i="65"/>
  <c r="H27" i="29"/>
  <c r="H194" i="65"/>
  <c r="G27" i="29"/>
  <c r="G194" i="65"/>
  <c r="F27" i="29"/>
  <c r="F194" i="65"/>
  <c r="K26" i="29"/>
  <c r="K183" i="65"/>
  <c r="J26" i="29"/>
  <c r="J183" i="65"/>
  <c r="I26" i="29"/>
  <c r="I183" i="65"/>
  <c r="H26" i="29"/>
  <c r="H183" i="65"/>
  <c r="G26" i="29"/>
  <c r="G183" i="65"/>
  <c r="F26" i="29"/>
  <c r="F183" i="65"/>
  <c r="K25" i="29"/>
  <c r="K172" i="65"/>
  <c r="J25" i="29"/>
  <c r="J172" i="65"/>
  <c r="I25" i="29"/>
  <c r="I172" i="65"/>
  <c r="H25" i="29"/>
  <c r="H172" i="65"/>
  <c r="G25" i="29"/>
  <c r="G172" i="65"/>
  <c r="F25" i="29"/>
  <c r="F172" i="65"/>
  <c r="K24" i="29"/>
  <c r="K161" i="65"/>
  <c r="J24" i="29"/>
  <c r="J161" i="65"/>
  <c r="I24" i="29"/>
  <c r="I161" i="65"/>
  <c r="G24" i="29"/>
  <c r="G161" i="65"/>
  <c r="F24" i="29"/>
  <c r="F161" i="65"/>
  <c r="K23" i="29"/>
  <c r="K150" i="65"/>
  <c r="J23" i="29"/>
  <c r="J150" i="65"/>
  <c r="I23" i="29"/>
  <c r="I150" i="65"/>
  <c r="H23" i="29"/>
  <c r="G23" i="29"/>
  <c r="F23" i="29"/>
  <c r="F150" i="65"/>
  <c r="K22" i="29"/>
  <c r="K139" i="65"/>
  <c r="J22" i="29"/>
  <c r="J139" i="65"/>
  <c r="I22" i="29"/>
  <c r="I139" i="65"/>
  <c r="H22" i="29"/>
  <c r="H139" i="65"/>
  <c r="G22" i="29"/>
  <c r="G139" i="65"/>
  <c r="F22" i="29"/>
  <c r="F139" i="65"/>
  <c r="L15" i="29"/>
  <c r="D68" i="70"/>
  <c r="L14" i="29"/>
  <c r="L13" i="29"/>
  <c r="K12" i="29"/>
  <c r="K49" i="65"/>
  <c r="K9" i="29"/>
  <c r="L8" i="29"/>
  <c r="L15" i="65"/>
  <c r="H24" i="28"/>
  <c r="H160" i="65"/>
  <c r="K58" i="28"/>
  <c r="K524" i="65"/>
  <c r="J58" i="28"/>
  <c r="J524" i="65"/>
  <c r="I58" i="28"/>
  <c r="I524" i="65"/>
  <c r="H58" i="28"/>
  <c r="H524" i="65"/>
  <c r="G58" i="28"/>
  <c r="G524" i="65"/>
  <c r="F58" i="28"/>
  <c r="F524" i="65"/>
  <c r="K57" i="28"/>
  <c r="K513" i="65"/>
  <c r="J57" i="28"/>
  <c r="J513" i="65"/>
  <c r="I57" i="28"/>
  <c r="I513" i="65"/>
  <c r="H57" i="28"/>
  <c r="H513" i="65"/>
  <c r="G57" i="28"/>
  <c r="G513" i="65"/>
  <c r="F57" i="28"/>
  <c r="F513" i="65"/>
  <c r="K56" i="28"/>
  <c r="K502" i="65"/>
  <c r="J56" i="28"/>
  <c r="J502" i="65"/>
  <c r="I56" i="28"/>
  <c r="I502" i="65"/>
  <c r="H56" i="28"/>
  <c r="H502" i="65"/>
  <c r="G56" i="28"/>
  <c r="G502" i="65"/>
  <c r="F56" i="28"/>
  <c r="F502" i="65"/>
  <c r="K55" i="28"/>
  <c r="K491" i="65"/>
  <c r="J55" i="28"/>
  <c r="J491" i="65"/>
  <c r="I55" i="28"/>
  <c r="I491" i="65"/>
  <c r="H55" i="28"/>
  <c r="H491" i="65"/>
  <c r="G55" i="28"/>
  <c r="G491" i="65"/>
  <c r="F55" i="28"/>
  <c r="F491" i="65"/>
  <c r="K54" i="28"/>
  <c r="K480" i="65"/>
  <c r="J54" i="28"/>
  <c r="J480" i="65"/>
  <c r="I54" i="28"/>
  <c r="I480" i="65"/>
  <c r="H54" i="28"/>
  <c r="H480" i="65"/>
  <c r="G54" i="28"/>
  <c r="G480" i="65"/>
  <c r="F54" i="28"/>
  <c r="F480" i="65"/>
  <c r="K53" i="28"/>
  <c r="K469" i="65"/>
  <c r="J53" i="28"/>
  <c r="J469" i="65"/>
  <c r="I53" i="28"/>
  <c r="I469" i="65"/>
  <c r="H53" i="28"/>
  <c r="H469" i="65"/>
  <c r="G53" i="28"/>
  <c r="G469" i="65"/>
  <c r="F53" i="28"/>
  <c r="F469" i="65"/>
  <c r="K52" i="28"/>
  <c r="K458" i="65"/>
  <c r="J52" i="28"/>
  <c r="J458" i="65"/>
  <c r="I52" i="28"/>
  <c r="I458" i="65"/>
  <c r="H52" i="28"/>
  <c r="H458" i="65"/>
  <c r="G52" i="28"/>
  <c r="G458" i="65"/>
  <c r="F52" i="28"/>
  <c r="F458" i="65"/>
  <c r="K51" i="28"/>
  <c r="K447" i="65"/>
  <c r="J51" i="28"/>
  <c r="J447" i="65"/>
  <c r="I51" i="28"/>
  <c r="I447" i="65"/>
  <c r="H51" i="28"/>
  <c r="H447" i="65"/>
  <c r="G51" i="28"/>
  <c r="G447" i="65"/>
  <c r="F51" i="28"/>
  <c r="F447" i="65"/>
  <c r="K50" i="28"/>
  <c r="K436" i="65"/>
  <c r="J50" i="28"/>
  <c r="J436" i="65"/>
  <c r="I50" i="28"/>
  <c r="I436" i="65"/>
  <c r="H50" i="28"/>
  <c r="H436" i="65"/>
  <c r="G50" i="28"/>
  <c r="G436" i="65"/>
  <c r="F50" i="28"/>
  <c r="F436" i="65"/>
  <c r="K49" i="28"/>
  <c r="K425" i="65"/>
  <c r="J49" i="28"/>
  <c r="J425" i="65"/>
  <c r="I49" i="28"/>
  <c r="I425" i="65"/>
  <c r="H49" i="28"/>
  <c r="H425" i="65"/>
  <c r="G49" i="28"/>
  <c r="G425" i="65"/>
  <c r="F49" i="28"/>
  <c r="F425" i="65"/>
  <c r="K48" i="28"/>
  <c r="K414" i="65"/>
  <c r="J48" i="28"/>
  <c r="J414" i="65"/>
  <c r="I48" i="28"/>
  <c r="I414" i="65"/>
  <c r="H48" i="28"/>
  <c r="H414" i="65"/>
  <c r="G48" i="28"/>
  <c r="G414" i="65"/>
  <c r="F48" i="28"/>
  <c r="F414" i="65"/>
  <c r="K47" i="28"/>
  <c r="K403" i="65"/>
  <c r="J47" i="28"/>
  <c r="J403" i="65"/>
  <c r="I47" i="28"/>
  <c r="I403" i="65"/>
  <c r="H47" i="28"/>
  <c r="H403" i="65"/>
  <c r="G47" i="28"/>
  <c r="G403" i="65"/>
  <c r="F47" i="28"/>
  <c r="F403" i="65"/>
  <c r="K46" i="28"/>
  <c r="K392" i="65"/>
  <c r="J46" i="28"/>
  <c r="J392" i="65"/>
  <c r="I46" i="28"/>
  <c r="I392" i="65"/>
  <c r="H46" i="28"/>
  <c r="H392" i="65"/>
  <c r="G46" i="28"/>
  <c r="G392" i="65"/>
  <c r="F46" i="28"/>
  <c r="F392" i="65"/>
  <c r="K42" i="28"/>
  <c r="K358" i="65"/>
  <c r="J42" i="28"/>
  <c r="J358" i="65"/>
  <c r="I42" i="28"/>
  <c r="I358" i="65"/>
  <c r="H42" i="28"/>
  <c r="H358" i="65"/>
  <c r="G42" i="28"/>
  <c r="G358" i="65"/>
  <c r="F42" i="28"/>
  <c r="F358" i="65"/>
  <c r="K41" i="28"/>
  <c r="K347" i="65"/>
  <c r="J41" i="28"/>
  <c r="J347" i="65"/>
  <c r="I41" i="28"/>
  <c r="I347" i="65"/>
  <c r="H41" i="28"/>
  <c r="H347" i="65"/>
  <c r="G41" i="28"/>
  <c r="G347" i="65"/>
  <c r="F41" i="28"/>
  <c r="F347" i="65"/>
  <c r="K40" i="28"/>
  <c r="K336" i="65"/>
  <c r="J40" i="28"/>
  <c r="J336" i="65"/>
  <c r="I40" i="28"/>
  <c r="I336" i="65"/>
  <c r="H40" i="28"/>
  <c r="H336" i="65"/>
  <c r="G40" i="28"/>
  <c r="G336" i="65"/>
  <c r="F40" i="28"/>
  <c r="F336" i="65"/>
  <c r="K39" i="28"/>
  <c r="K325" i="65"/>
  <c r="J39" i="28"/>
  <c r="J325" i="65"/>
  <c r="I39" i="28"/>
  <c r="I325" i="65"/>
  <c r="H39" i="28"/>
  <c r="H325" i="65"/>
  <c r="G39" i="28"/>
  <c r="G325" i="65"/>
  <c r="F39" i="28"/>
  <c r="F325" i="65"/>
  <c r="K38" i="28"/>
  <c r="K314" i="65"/>
  <c r="J38" i="28"/>
  <c r="J314" i="65"/>
  <c r="I38" i="28"/>
  <c r="I314" i="65"/>
  <c r="H38" i="28"/>
  <c r="H314" i="65"/>
  <c r="G38" i="28"/>
  <c r="G314" i="65"/>
  <c r="F38" i="28"/>
  <c r="F314" i="65"/>
  <c r="K37" i="28"/>
  <c r="K303" i="65"/>
  <c r="J37" i="28"/>
  <c r="J303" i="65"/>
  <c r="I37" i="28"/>
  <c r="I303" i="65"/>
  <c r="H37" i="28"/>
  <c r="H303" i="65"/>
  <c r="G37" i="28"/>
  <c r="G303" i="65"/>
  <c r="F37" i="28"/>
  <c r="F303" i="65"/>
  <c r="K36" i="28"/>
  <c r="K292" i="65"/>
  <c r="J36" i="28"/>
  <c r="J292" i="65"/>
  <c r="I36" i="28"/>
  <c r="I292" i="65"/>
  <c r="H36" i="28"/>
  <c r="H292" i="65"/>
  <c r="G36" i="28"/>
  <c r="G292" i="65"/>
  <c r="F36" i="28"/>
  <c r="F292" i="65"/>
  <c r="K35" i="28"/>
  <c r="K281" i="65"/>
  <c r="J35" i="28"/>
  <c r="J281" i="65"/>
  <c r="I35" i="28"/>
  <c r="I281" i="65"/>
  <c r="H35" i="28"/>
  <c r="H281" i="65"/>
  <c r="G35" i="28"/>
  <c r="G281" i="65"/>
  <c r="F35" i="28"/>
  <c r="F281" i="65"/>
  <c r="K34" i="28"/>
  <c r="K270" i="65"/>
  <c r="J34" i="28"/>
  <c r="J270" i="65"/>
  <c r="I34" i="28"/>
  <c r="I270" i="65"/>
  <c r="H34" i="28"/>
  <c r="H270" i="65"/>
  <c r="G34" i="28"/>
  <c r="G270" i="65"/>
  <c r="F34" i="28"/>
  <c r="F270" i="65"/>
  <c r="K33" i="28"/>
  <c r="K259" i="65"/>
  <c r="J33" i="28"/>
  <c r="J259" i="65"/>
  <c r="I33" i="28"/>
  <c r="I259" i="65"/>
  <c r="H33" i="28"/>
  <c r="H259" i="65"/>
  <c r="G33" i="28"/>
  <c r="G259" i="65"/>
  <c r="F33" i="28"/>
  <c r="F259" i="65"/>
  <c r="K32" i="28"/>
  <c r="K248" i="65"/>
  <c r="J32" i="28"/>
  <c r="J248" i="65"/>
  <c r="I32" i="28"/>
  <c r="I248" i="65"/>
  <c r="H32" i="28"/>
  <c r="H248" i="65"/>
  <c r="G32" i="28"/>
  <c r="G248" i="65"/>
  <c r="F32" i="28"/>
  <c r="F248" i="65"/>
  <c r="K31" i="28"/>
  <c r="K237" i="65"/>
  <c r="J31" i="28"/>
  <c r="J237" i="65"/>
  <c r="I31" i="28"/>
  <c r="I237" i="65"/>
  <c r="H31" i="28"/>
  <c r="H237" i="65"/>
  <c r="G31" i="28"/>
  <c r="G237" i="65"/>
  <c r="F31" i="28"/>
  <c r="F237" i="65"/>
  <c r="K30" i="28"/>
  <c r="K226" i="65"/>
  <c r="J30" i="28"/>
  <c r="J226" i="65"/>
  <c r="I30" i="28"/>
  <c r="I226" i="65"/>
  <c r="H30" i="28"/>
  <c r="H226" i="65"/>
  <c r="G30" i="28"/>
  <c r="G226" i="65"/>
  <c r="F30" i="28"/>
  <c r="F226" i="65"/>
  <c r="K29" i="28"/>
  <c r="K215" i="65"/>
  <c r="J29" i="28"/>
  <c r="J215" i="65"/>
  <c r="I29" i="28"/>
  <c r="I215" i="65"/>
  <c r="H29" i="28"/>
  <c r="H215" i="65"/>
  <c r="G29" i="28"/>
  <c r="G215" i="65"/>
  <c r="F29" i="28"/>
  <c r="F215" i="65"/>
  <c r="K28" i="28"/>
  <c r="K204" i="65"/>
  <c r="J28" i="28"/>
  <c r="J204" i="65"/>
  <c r="I28" i="28"/>
  <c r="I204" i="65"/>
  <c r="H28" i="28"/>
  <c r="G28" i="28"/>
  <c r="F28" i="28"/>
  <c r="F204" i="65"/>
  <c r="K27" i="28"/>
  <c r="K193" i="65"/>
  <c r="J27" i="28"/>
  <c r="J193" i="65"/>
  <c r="I27" i="28"/>
  <c r="I193" i="65"/>
  <c r="H27" i="28"/>
  <c r="H193" i="65"/>
  <c r="G27" i="28"/>
  <c r="G193" i="65"/>
  <c r="F27" i="28"/>
  <c r="F193" i="65"/>
  <c r="K26" i="28"/>
  <c r="K182" i="65"/>
  <c r="J26" i="28"/>
  <c r="J182" i="65"/>
  <c r="I26" i="28"/>
  <c r="I182" i="65"/>
  <c r="H26" i="28"/>
  <c r="H182" i="65"/>
  <c r="G26" i="28"/>
  <c r="G182" i="65"/>
  <c r="F26" i="28"/>
  <c r="F182" i="65"/>
  <c r="K25" i="28"/>
  <c r="K171" i="65"/>
  <c r="J25" i="28"/>
  <c r="J171" i="65"/>
  <c r="I25" i="28"/>
  <c r="I171" i="65"/>
  <c r="H25" i="28"/>
  <c r="H171" i="65"/>
  <c r="G25" i="28"/>
  <c r="G171" i="65"/>
  <c r="F25" i="28"/>
  <c r="F171" i="65"/>
  <c r="K24" i="28"/>
  <c r="K160" i="65"/>
  <c r="J24" i="28"/>
  <c r="J160" i="65"/>
  <c r="I24" i="28"/>
  <c r="I160" i="65"/>
  <c r="G24" i="28"/>
  <c r="G160" i="65"/>
  <c r="F24" i="28"/>
  <c r="F160" i="65"/>
  <c r="K23" i="28"/>
  <c r="K149" i="65"/>
  <c r="J23" i="28"/>
  <c r="J149" i="65"/>
  <c r="I23" i="28"/>
  <c r="I149" i="65"/>
  <c r="H23" i="28"/>
  <c r="G23" i="28"/>
  <c r="F23" i="28"/>
  <c r="F149" i="65"/>
  <c r="K22" i="28"/>
  <c r="K138" i="65"/>
  <c r="J22" i="28"/>
  <c r="J138" i="65"/>
  <c r="I22" i="28"/>
  <c r="I138" i="65"/>
  <c r="H22" i="28"/>
  <c r="H138" i="65"/>
  <c r="G22" i="28"/>
  <c r="G138" i="65"/>
  <c r="F22" i="28"/>
  <c r="F138" i="65"/>
  <c r="L15" i="28"/>
  <c r="D67" i="70"/>
  <c r="L14" i="28"/>
  <c r="L13" i="28"/>
  <c r="K12" i="28"/>
  <c r="K48" i="65"/>
  <c r="K9" i="28"/>
  <c r="L8" i="28"/>
  <c r="L14" i="65"/>
  <c r="H24" i="27"/>
  <c r="H159" i="65"/>
  <c r="K58" i="27"/>
  <c r="K523" i="65"/>
  <c r="J58" i="27"/>
  <c r="J523" i="65"/>
  <c r="I58" i="27"/>
  <c r="I523" i="65"/>
  <c r="H58" i="27"/>
  <c r="H523" i="65"/>
  <c r="G58" i="27"/>
  <c r="G523" i="65"/>
  <c r="F58" i="27"/>
  <c r="F523" i="65"/>
  <c r="K57" i="27"/>
  <c r="K512" i="65"/>
  <c r="J57" i="27"/>
  <c r="J512" i="65"/>
  <c r="I57" i="27"/>
  <c r="I512" i="65"/>
  <c r="H57" i="27"/>
  <c r="H512" i="65"/>
  <c r="G57" i="27"/>
  <c r="G512" i="65"/>
  <c r="F57" i="27"/>
  <c r="F512" i="65"/>
  <c r="K56" i="27"/>
  <c r="K501" i="65"/>
  <c r="J56" i="27"/>
  <c r="J501" i="65"/>
  <c r="I56" i="27"/>
  <c r="I501" i="65"/>
  <c r="H56" i="27"/>
  <c r="H501" i="65"/>
  <c r="G56" i="27"/>
  <c r="G501" i="65"/>
  <c r="F56" i="27"/>
  <c r="F501" i="65"/>
  <c r="K55" i="27"/>
  <c r="K490" i="65"/>
  <c r="J55" i="27"/>
  <c r="J490" i="65"/>
  <c r="I55" i="27"/>
  <c r="I490" i="65"/>
  <c r="H55" i="27"/>
  <c r="H490" i="65"/>
  <c r="G55" i="27"/>
  <c r="G490" i="65"/>
  <c r="F55" i="27"/>
  <c r="F490" i="65"/>
  <c r="K54" i="27"/>
  <c r="K479" i="65"/>
  <c r="J54" i="27"/>
  <c r="J479" i="65"/>
  <c r="I54" i="27"/>
  <c r="I479" i="65"/>
  <c r="H54" i="27"/>
  <c r="H479" i="65"/>
  <c r="G54" i="27"/>
  <c r="G479" i="65"/>
  <c r="F54" i="27"/>
  <c r="F479" i="65"/>
  <c r="K53" i="27"/>
  <c r="K468" i="65"/>
  <c r="J53" i="27"/>
  <c r="J468" i="65"/>
  <c r="I53" i="27"/>
  <c r="I468" i="65"/>
  <c r="H53" i="27"/>
  <c r="H468" i="65"/>
  <c r="G53" i="27"/>
  <c r="G468" i="65"/>
  <c r="F53" i="27"/>
  <c r="F468" i="65"/>
  <c r="K52" i="27"/>
  <c r="K457" i="65"/>
  <c r="J52" i="27"/>
  <c r="J457" i="65"/>
  <c r="I52" i="27"/>
  <c r="I457" i="65"/>
  <c r="H52" i="27"/>
  <c r="H457" i="65"/>
  <c r="G52" i="27"/>
  <c r="G457" i="65"/>
  <c r="F52" i="27"/>
  <c r="F457" i="65"/>
  <c r="K51" i="27"/>
  <c r="K446" i="65"/>
  <c r="J51" i="27"/>
  <c r="J446" i="65"/>
  <c r="I51" i="27"/>
  <c r="I446" i="65"/>
  <c r="H51" i="27"/>
  <c r="H446" i="65"/>
  <c r="G51" i="27"/>
  <c r="G446" i="65"/>
  <c r="F51" i="27"/>
  <c r="F446" i="65"/>
  <c r="K50" i="27"/>
  <c r="K435" i="65"/>
  <c r="J50" i="27"/>
  <c r="J435" i="65"/>
  <c r="I50" i="27"/>
  <c r="I435" i="65"/>
  <c r="H50" i="27"/>
  <c r="H435" i="65"/>
  <c r="G50" i="27"/>
  <c r="G435" i="65"/>
  <c r="F50" i="27"/>
  <c r="F435" i="65"/>
  <c r="K49" i="27"/>
  <c r="K424" i="65"/>
  <c r="J49" i="27"/>
  <c r="J424" i="65"/>
  <c r="I49" i="27"/>
  <c r="I424" i="65"/>
  <c r="H49" i="27"/>
  <c r="H424" i="65"/>
  <c r="G49" i="27"/>
  <c r="G424" i="65"/>
  <c r="F49" i="27"/>
  <c r="F424" i="65"/>
  <c r="K48" i="27"/>
  <c r="K413" i="65"/>
  <c r="J48" i="27"/>
  <c r="J413" i="65"/>
  <c r="I48" i="27"/>
  <c r="I413" i="65"/>
  <c r="H48" i="27"/>
  <c r="H413" i="65"/>
  <c r="G48" i="27"/>
  <c r="G413" i="65"/>
  <c r="F48" i="27"/>
  <c r="F413" i="65"/>
  <c r="K47" i="27"/>
  <c r="K402" i="65"/>
  <c r="J47" i="27"/>
  <c r="J402" i="65"/>
  <c r="I47" i="27"/>
  <c r="I402" i="65"/>
  <c r="H47" i="27"/>
  <c r="H402" i="65"/>
  <c r="G47" i="27"/>
  <c r="G402" i="65"/>
  <c r="F47" i="27"/>
  <c r="F402" i="65"/>
  <c r="K46" i="27"/>
  <c r="K391" i="65"/>
  <c r="J46" i="27"/>
  <c r="J391" i="65"/>
  <c r="I46" i="27"/>
  <c r="I391" i="65"/>
  <c r="H46" i="27"/>
  <c r="H391" i="65"/>
  <c r="G46" i="27"/>
  <c r="G391" i="65"/>
  <c r="F46" i="27"/>
  <c r="F391" i="65"/>
  <c r="K42" i="27"/>
  <c r="K357" i="65"/>
  <c r="J42" i="27"/>
  <c r="J357" i="65"/>
  <c r="I42" i="27"/>
  <c r="I357" i="65"/>
  <c r="H42" i="27"/>
  <c r="H357" i="65"/>
  <c r="G42" i="27"/>
  <c r="G357" i="65"/>
  <c r="F42" i="27"/>
  <c r="F357" i="65"/>
  <c r="K41" i="27"/>
  <c r="K346" i="65"/>
  <c r="J41" i="27"/>
  <c r="J346" i="65"/>
  <c r="I41" i="27"/>
  <c r="I346" i="65"/>
  <c r="H41" i="27"/>
  <c r="H346" i="65"/>
  <c r="G41" i="27"/>
  <c r="G346" i="65"/>
  <c r="F41" i="27"/>
  <c r="F346" i="65"/>
  <c r="K40" i="27"/>
  <c r="K335" i="65"/>
  <c r="J40" i="27"/>
  <c r="J335" i="65"/>
  <c r="I40" i="27"/>
  <c r="I335" i="65"/>
  <c r="H40" i="27"/>
  <c r="H335" i="65"/>
  <c r="G40" i="27"/>
  <c r="G335" i="65"/>
  <c r="F40" i="27"/>
  <c r="F335" i="65"/>
  <c r="K39" i="27"/>
  <c r="K324" i="65"/>
  <c r="J39" i="27"/>
  <c r="J324" i="65"/>
  <c r="I39" i="27"/>
  <c r="I324" i="65"/>
  <c r="H39" i="27"/>
  <c r="H324" i="65"/>
  <c r="G39" i="27"/>
  <c r="G324" i="65"/>
  <c r="F39" i="27"/>
  <c r="F324" i="65"/>
  <c r="K38" i="27"/>
  <c r="K313" i="65"/>
  <c r="J38" i="27"/>
  <c r="J313" i="65"/>
  <c r="I38" i="27"/>
  <c r="I313" i="65"/>
  <c r="H38" i="27"/>
  <c r="H313" i="65"/>
  <c r="G38" i="27"/>
  <c r="G313" i="65"/>
  <c r="F38" i="27"/>
  <c r="F313" i="65"/>
  <c r="K37" i="27"/>
  <c r="K302" i="65"/>
  <c r="J37" i="27"/>
  <c r="J302" i="65"/>
  <c r="I37" i="27"/>
  <c r="I302" i="65"/>
  <c r="H37" i="27"/>
  <c r="H302" i="65"/>
  <c r="G37" i="27"/>
  <c r="G302" i="65"/>
  <c r="F37" i="27"/>
  <c r="F302" i="65"/>
  <c r="K36" i="27"/>
  <c r="K291" i="65"/>
  <c r="J36" i="27"/>
  <c r="J291" i="65"/>
  <c r="I36" i="27"/>
  <c r="I291" i="65"/>
  <c r="H36" i="27"/>
  <c r="H291" i="65"/>
  <c r="G36" i="27"/>
  <c r="G291" i="65"/>
  <c r="F36" i="27"/>
  <c r="F291" i="65"/>
  <c r="K35" i="27"/>
  <c r="K280" i="65"/>
  <c r="J35" i="27"/>
  <c r="J280" i="65"/>
  <c r="I35" i="27"/>
  <c r="I280" i="65"/>
  <c r="H35" i="27"/>
  <c r="H280" i="65"/>
  <c r="G35" i="27"/>
  <c r="G280" i="65"/>
  <c r="F35" i="27"/>
  <c r="F280" i="65"/>
  <c r="K34" i="27"/>
  <c r="K269" i="65"/>
  <c r="J34" i="27"/>
  <c r="J269" i="65"/>
  <c r="I34" i="27"/>
  <c r="I269" i="65"/>
  <c r="H34" i="27"/>
  <c r="H269" i="65"/>
  <c r="G34" i="27"/>
  <c r="G269" i="65"/>
  <c r="F34" i="27"/>
  <c r="F269" i="65"/>
  <c r="K33" i="27"/>
  <c r="K258" i="65"/>
  <c r="J33" i="27"/>
  <c r="J258" i="65"/>
  <c r="I33" i="27"/>
  <c r="I258" i="65"/>
  <c r="H33" i="27"/>
  <c r="H258" i="65"/>
  <c r="G33" i="27"/>
  <c r="G258" i="65"/>
  <c r="F33" i="27"/>
  <c r="F258" i="65"/>
  <c r="K32" i="27"/>
  <c r="K247" i="65"/>
  <c r="J32" i="27"/>
  <c r="J247" i="65"/>
  <c r="I32" i="27"/>
  <c r="I247" i="65"/>
  <c r="H32" i="27"/>
  <c r="H247" i="65"/>
  <c r="G32" i="27"/>
  <c r="G247" i="65"/>
  <c r="F32" i="27"/>
  <c r="F247" i="65"/>
  <c r="K31" i="27"/>
  <c r="K236" i="65"/>
  <c r="J31" i="27"/>
  <c r="J236" i="65"/>
  <c r="I31" i="27"/>
  <c r="I236" i="65"/>
  <c r="H31" i="27"/>
  <c r="H236" i="65"/>
  <c r="G31" i="27"/>
  <c r="G236" i="65"/>
  <c r="F31" i="27"/>
  <c r="F236" i="65"/>
  <c r="K30" i="27"/>
  <c r="K225" i="65"/>
  <c r="J30" i="27"/>
  <c r="J225" i="65"/>
  <c r="I30" i="27"/>
  <c r="I225" i="65"/>
  <c r="H30" i="27"/>
  <c r="H225" i="65"/>
  <c r="G30" i="27"/>
  <c r="G225" i="65"/>
  <c r="F30" i="27"/>
  <c r="F225" i="65"/>
  <c r="K29" i="27"/>
  <c r="K214" i="65"/>
  <c r="J29" i="27"/>
  <c r="J214" i="65"/>
  <c r="I29" i="27"/>
  <c r="I214" i="65"/>
  <c r="H29" i="27"/>
  <c r="H214" i="65"/>
  <c r="G29" i="27"/>
  <c r="G214" i="65"/>
  <c r="F29" i="27"/>
  <c r="F214" i="65"/>
  <c r="K28" i="27"/>
  <c r="K203" i="65"/>
  <c r="J28" i="27"/>
  <c r="J203" i="65"/>
  <c r="I28" i="27"/>
  <c r="I203" i="65"/>
  <c r="H28" i="27"/>
  <c r="G28" i="27"/>
  <c r="F28" i="27"/>
  <c r="F203" i="65"/>
  <c r="K27" i="27"/>
  <c r="K192" i="65"/>
  <c r="J27" i="27"/>
  <c r="J192" i="65"/>
  <c r="I27" i="27"/>
  <c r="I192" i="65"/>
  <c r="H27" i="27"/>
  <c r="H192" i="65"/>
  <c r="G27" i="27"/>
  <c r="G192" i="65"/>
  <c r="F27" i="27"/>
  <c r="F192" i="65"/>
  <c r="K26" i="27"/>
  <c r="K181" i="65"/>
  <c r="J26" i="27"/>
  <c r="J181" i="65"/>
  <c r="I26" i="27"/>
  <c r="I181" i="65"/>
  <c r="H26" i="27"/>
  <c r="H181" i="65"/>
  <c r="G26" i="27"/>
  <c r="G181" i="65"/>
  <c r="F26" i="27"/>
  <c r="F181" i="65"/>
  <c r="K25" i="27"/>
  <c r="K170" i="65"/>
  <c r="J25" i="27"/>
  <c r="J170" i="65"/>
  <c r="I25" i="27"/>
  <c r="I170" i="65"/>
  <c r="H25" i="27"/>
  <c r="H170" i="65"/>
  <c r="G25" i="27"/>
  <c r="G170" i="65"/>
  <c r="F25" i="27"/>
  <c r="F170" i="65"/>
  <c r="K24" i="27"/>
  <c r="K159" i="65"/>
  <c r="J24" i="27"/>
  <c r="J159" i="65"/>
  <c r="I24" i="27"/>
  <c r="I159" i="65"/>
  <c r="G24" i="27"/>
  <c r="G159" i="65"/>
  <c r="F24" i="27"/>
  <c r="F159" i="65"/>
  <c r="K23" i="27"/>
  <c r="K148" i="65"/>
  <c r="J23" i="27"/>
  <c r="J148" i="65"/>
  <c r="I23" i="27"/>
  <c r="I148" i="65"/>
  <c r="H23" i="27"/>
  <c r="G23" i="27"/>
  <c r="F23" i="27"/>
  <c r="F148" i="65"/>
  <c r="K22" i="27"/>
  <c r="K137" i="65"/>
  <c r="J22" i="27"/>
  <c r="J137" i="65"/>
  <c r="I22" i="27"/>
  <c r="I137" i="65"/>
  <c r="H22" i="27"/>
  <c r="H137" i="65"/>
  <c r="G22" i="27"/>
  <c r="G137" i="65"/>
  <c r="F22" i="27"/>
  <c r="F137" i="65"/>
  <c r="L15" i="27"/>
  <c r="D66" i="70"/>
  <c r="L14" i="27"/>
  <c r="L13" i="27"/>
  <c r="K12" i="27"/>
  <c r="K47" i="65"/>
  <c r="K9" i="27"/>
  <c r="L8" i="27"/>
  <c r="L13" i="65"/>
  <c r="H24" i="26"/>
  <c r="H154" i="65"/>
  <c r="K58" i="26"/>
  <c r="K518" i="65"/>
  <c r="J58" i="26"/>
  <c r="J518" i="65"/>
  <c r="I58" i="26"/>
  <c r="I518" i="65"/>
  <c r="H58" i="26"/>
  <c r="H518" i="65"/>
  <c r="G58" i="26"/>
  <c r="G518" i="65"/>
  <c r="F58" i="26"/>
  <c r="F518" i="65"/>
  <c r="K57" i="26"/>
  <c r="K507" i="65"/>
  <c r="J57" i="26"/>
  <c r="J507" i="65"/>
  <c r="I57" i="26"/>
  <c r="I507" i="65"/>
  <c r="H57" i="26"/>
  <c r="H507" i="65"/>
  <c r="G57" i="26"/>
  <c r="G507" i="65"/>
  <c r="F57" i="26"/>
  <c r="F507" i="65"/>
  <c r="K56" i="26"/>
  <c r="K496" i="65"/>
  <c r="J56" i="26"/>
  <c r="J496" i="65"/>
  <c r="I56" i="26"/>
  <c r="I496" i="65"/>
  <c r="H56" i="26"/>
  <c r="H496" i="65"/>
  <c r="G56" i="26"/>
  <c r="G496" i="65"/>
  <c r="F56" i="26"/>
  <c r="F496" i="65"/>
  <c r="K55" i="26"/>
  <c r="K485" i="65"/>
  <c r="J55" i="26"/>
  <c r="J485" i="65"/>
  <c r="I55" i="26"/>
  <c r="I485" i="65"/>
  <c r="H55" i="26"/>
  <c r="H485" i="65"/>
  <c r="G55" i="26"/>
  <c r="G485" i="65"/>
  <c r="F55" i="26"/>
  <c r="F485" i="65"/>
  <c r="K54" i="26"/>
  <c r="K474" i="65"/>
  <c r="J54" i="26"/>
  <c r="J474" i="65"/>
  <c r="I54" i="26"/>
  <c r="I474" i="65"/>
  <c r="H54" i="26"/>
  <c r="H474" i="65"/>
  <c r="G54" i="26"/>
  <c r="G474" i="65"/>
  <c r="F54" i="26"/>
  <c r="F474" i="65"/>
  <c r="K53" i="26"/>
  <c r="K463" i="65"/>
  <c r="J53" i="26"/>
  <c r="J463" i="65"/>
  <c r="I53" i="26"/>
  <c r="I463" i="65"/>
  <c r="H53" i="26"/>
  <c r="H463" i="65"/>
  <c r="G53" i="26"/>
  <c r="G463" i="65"/>
  <c r="F53" i="26"/>
  <c r="F463" i="65"/>
  <c r="K52" i="26"/>
  <c r="K452" i="65"/>
  <c r="J52" i="26"/>
  <c r="J452" i="65"/>
  <c r="I52" i="26"/>
  <c r="I452" i="65"/>
  <c r="H52" i="26"/>
  <c r="H452" i="65"/>
  <c r="G52" i="26"/>
  <c r="G452" i="65"/>
  <c r="F52" i="26"/>
  <c r="F452" i="65"/>
  <c r="K51" i="26"/>
  <c r="K441" i="65"/>
  <c r="J51" i="26"/>
  <c r="J441" i="65"/>
  <c r="I51" i="26"/>
  <c r="I441" i="65"/>
  <c r="H51" i="26"/>
  <c r="H441" i="65"/>
  <c r="G51" i="26"/>
  <c r="G441" i="65"/>
  <c r="F51" i="26"/>
  <c r="F441" i="65"/>
  <c r="K50" i="26"/>
  <c r="K430" i="65"/>
  <c r="J50" i="26"/>
  <c r="J430" i="65"/>
  <c r="I50" i="26"/>
  <c r="I430" i="65"/>
  <c r="H50" i="26"/>
  <c r="H430" i="65"/>
  <c r="G50" i="26"/>
  <c r="G430" i="65"/>
  <c r="F50" i="26"/>
  <c r="F430" i="65"/>
  <c r="K49" i="26"/>
  <c r="K419" i="65"/>
  <c r="J49" i="26"/>
  <c r="J419" i="65"/>
  <c r="I49" i="26"/>
  <c r="I419" i="65"/>
  <c r="H49" i="26"/>
  <c r="H419" i="65"/>
  <c r="G49" i="26"/>
  <c r="G419" i="65"/>
  <c r="F49" i="26"/>
  <c r="F419" i="65"/>
  <c r="K48" i="26"/>
  <c r="K408" i="65"/>
  <c r="J48" i="26"/>
  <c r="J408" i="65"/>
  <c r="I48" i="26"/>
  <c r="I408" i="65"/>
  <c r="H48" i="26"/>
  <c r="H408" i="65"/>
  <c r="G48" i="26"/>
  <c r="G408" i="65"/>
  <c r="F48" i="26"/>
  <c r="F408" i="65"/>
  <c r="K47" i="26"/>
  <c r="K397" i="65"/>
  <c r="J47" i="26"/>
  <c r="J397" i="65"/>
  <c r="I47" i="26"/>
  <c r="I397" i="65"/>
  <c r="H47" i="26"/>
  <c r="H397" i="65"/>
  <c r="G47" i="26"/>
  <c r="G397" i="65"/>
  <c r="F47" i="26"/>
  <c r="F397" i="65"/>
  <c r="K46" i="26"/>
  <c r="K386" i="65"/>
  <c r="J46" i="26"/>
  <c r="J386" i="65"/>
  <c r="I46" i="26"/>
  <c r="I386" i="65"/>
  <c r="H46" i="26"/>
  <c r="H386" i="65"/>
  <c r="G46" i="26"/>
  <c r="G386" i="65"/>
  <c r="F46" i="26"/>
  <c r="F386" i="65"/>
  <c r="K42" i="26"/>
  <c r="K352" i="65"/>
  <c r="J42" i="26"/>
  <c r="J352" i="65"/>
  <c r="I42" i="26"/>
  <c r="I352" i="65"/>
  <c r="H42" i="26"/>
  <c r="H352" i="65"/>
  <c r="G42" i="26"/>
  <c r="G352" i="65"/>
  <c r="F42" i="26"/>
  <c r="F352" i="65"/>
  <c r="K41" i="26"/>
  <c r="K341" i="65"/>
  <c r="J41" i="26"/>
  <c r="J341" i="65"/>
  <c r="I41" i="26"/>
  <c r="I341" i="65"/>
  <c r="H41" i="26"/>
  <c r="H341" i="65"/>
  <c r="G41" i="26"/>
  <c r="G341" i="65"/>
  <c r="F41" i="26"/>
  <c r="F341" i="65"/>
  <c r="K40" i="26"/>
  <c r="K330" i="65"/>
  <c r="J40" i="26"/>
  <c r="J330" i="65"/>
  <c r="I40" i="26"/>
  <c r="I330" i="65"/>
  <c r="H40" i="26"/>
  <c r="H330" i="65"/>
  <c r="G40" i="26"/>
  <c r="G330" i="65"/>
  <c r="F40" i="26"/>
  <c r="F330" i="65"/>
  <c r="K39" i="26"/>
  <c r="K319" i="65"/>
  <c r="J39" i="26"/>
  <c r="J319" i="65"/>
  <c r="I39" i="26"/>
  <c r="I319" i="65"/>
  <c r="H39" i="26"/>
  <c r="H319" i="65"/>
  <c r="G39" i="26"/>
  <c r="G319" i="65"/>
  <c r="F39" i="26"/>
  <c r="F319" i="65"/>
  <c r="K38" i="26"/>
  <c r="K308" i="65"/>
  <c r="J38" i="26"/>
  <c r="J308" i="65"/>
  <c r="I38" i="26"/>
  <c r="I308" i="65"/>
  <c r="H38" i="26"/>
  <c r="H308" i="65"/>
  <c r="G38" i="26"/>
  <c r="G308" i="65"/>
  <c r="F38" i="26"/>
  <c r="F308" i="65"/>
  <c r="K37" i="26"/>
  <c r="K297" i="65"/>
  <c r="J37" i="26"/>
  <c r="J297" i="65"/>
  <c r="I37" i="26"/>
  <c r="I297" i="65"/>
  <c r="H37" i="26"/>
  <c r="H297" i="65"/>
  <c r="G37" i="26"/>
  <c r="G297" i="65"/>
  <c r="F37" i="26"/>
  <c r="F297" i="65"/>
  <c r="K36" i="26"/>
  <c r="K286" i="65"/>
  <c r="J36" i="26"/>
  <c r="J286" i="65"/>
  <c r="I36" i="26"/>
  <c r="I286" i="65"/>
  <c r="H36" i="26"/>
  <c r="H286" i="65"/>
  <c r="G36" i="26"/>
  <c r="G286" i="65"/>
  <c r="F36" i="26"/>
  <c r="F286" i="65"/>
  <c r="K35" i="26"/>
  <c r="K275" i="65"/>
  <c r="J35" i="26"/>
  <c r="J275" i="65"/>
  <c r="I35" i="26"/>
  <c r="I275" i="65"/>
  <c r="H35" i="26"/>
  <c r="H275" i="65"/>
  <c r="G35" i="26"/>
  <c r="G275" i="65"/>
  <c r="F35" i="26"/>
  <c r="F275" i="65"/>
  <c r="K34" i="26"/>
  <c r="K264" i="65"/>
  <c r="J34" i="26"/>
  <c r="J264" i="65"/>
  <c r="I34" i="26"/>
  <c r="I264" i="65"/>
  <c r="H34" i="26"/>
  <c r="H264" i="65"/>
  <c r="G34" i="26"/>
  <c r="G264" i="65"/>
  <c r="F34" i="26"/>
  <c r="F264" i="65"/>
  <c r="K33" i="26"/>
  <c r="K253" i="65"/>
  <c r="J33" i="26"/>
  <c r="J253" i="65"/>
  <c r="I33" i="26"/>
  <c r="I253" i="65"/>
  <c r="H33" i="26"/>
  <c r="H253" i="65"/>
  <c r="G33" i="26"/>
  <c r="G253" i="65"/>
  <c r="F33" i="26"/>
  <c r="F253" i="65"/>
  <c r="K32" i="26"/>
  <c r="K242" i="65"/>
  <c r="J32" i="26"/>
  <c r="J242" i="65"/>
  <c r="I32" i="26"/>
  <c r="I242" i="65"/>
  <c r="H32" i="26"/>
  <c r="H242" i="65"/>
  <c r="G32" i="26"/>
  <c r="G242" i="65"/>
  <c r="F32" i="26"/>
  <c r="F242" i="65"/>
  <c r="K31" i="26"/>
  <c r="K231" i="65"/>
  <c r="J31" i="26"/>
  <c r="J231" i="65"/>
  <c r="I31" i="26"/>
  <c r="I231" i="65"/>
  <c r="H31" i="26"/>
  <c r="H231" i="65"/>
  <c r="G31" i="26"/>
  <c r="G231" i="65"/>
  <c r="F31" i="26"/>
  <c r="F231" i="65"/>
  <c r="K30" i="26"/>
  <c r="K220" i="65"/>
  <c r="J30" i="26"/>
  <c r="J220" i="65"/>
  <c r="I30" i="26"/>
  <c r="I220" i="65"/>
  <c r="H30" i="26"/>
  <c r="H220" i="65"/>
  <c r="G30" i="26"/>
  <c r="G220" i="65"/>
  <c r="F30" i="26"/>
  <c r="F220" i="65"/>
  <c r="K29" i="26"/>
  <c r="K209" i="65"/>
  <c r="J29" i="26"/>
  <c r="J209" i="65"/>
  <c r="I29" i="26"/>
  <c r="I209" i="65"/>
  <c r="H29" i="26"/>
  <c r="H209" i="65"/>
  <c r="G29" i="26"/>
  <c r="G209" i="65"/>
  <c r="F29" i="26"/>
  <c r="F209" i="65"/>
  <c r="K28" i="26"/>
  <c r="K198" i="65"/>
  <c r="J28" i="26"/>
  <c r="J198" i="65"/>
  <c r="I28" i="26"/>
  <c r="I198" i="65"/>
  <c r="H28" i="26"/>
  <c r="G28" i="26"/>
  <c r="F28" i="26"/>
  <c r="F198" i="65"/>
  <c r="K27" i="26"/>
  <c r="K187" i="65"/>
  <c r="J27" i="26"/>
  <c r="J187" i="65"/>
  <c r="I27" i="26"/>
  <c r="I187" i="65"/>
  <c r="H27" i="26"/>
  <c r="H187" i="65"/>
  <c r="G27" i="26"/>
  <c r="G187" i="65"/>
  <c r="F27" i="26"/>
  <c r="F187" i="65"/>
  <c r="K26" i="26"/>
  <c r="K176" i="65"/>
  <c r="J26" i="26"/>
  <c r="J176" i="65"/>
  <c r="I26" i="26"/>
  <c r="I176" i="65"/>
  <c r="H26" i="26"/>
  <c r="H176" i="65"/>
  <c r="G26" i="26"/>
  <c r="G176" i="65"/>
  <c r="F26" i="26"/>
  <c r="F176" i="65"/>
  <c r="K25" i="26"/>
  <c r="K165" i="65"/>
  <c r="J25" i="26"/>
  <c r="J165" i="65"/>
  <c r="I25" i="26"/>
  <c r="I165" i="65"/>
  <c r="H25" i="26"/>
  <c r="H165" i="65"/>
  <c r="G25" i="26"/>
  <c r="G165" i="65"/>
  <c r="F25" i="26"/>
  <c r="F165" i="65"/>
  <c r="K24" i="26"/>
  <c r="K154" i="65"/>
  <c r="J24" i="26"/>
  <c r="J154" i="65"/>
  <c r="I24" i="26"/>
  <c r="I154" i="65"/>
  <c r="G24" i="26"/>
  <c r="G154" i="65"/>
  <c r="F24" i="26"/>
  <c r="F154" i="65"/>
  <c r="K23" i="26"/>
  <c r="K143" i="65"/>
  <c r="J23" i="26"/>
  <c r="J143" i="65"/>
  <c r="I23" i="26"/>
  <c r="I143" i="65"/>
  <c r="H23" i="26"/>
  <c r="G23" i="26"/>
  <c r="F23" i="26"/>
  <c r="F143" i="65"/>
  <c r="K22" i="26"/>
  <c r="K132" i="65"/>
  <c r="J22" i="26"/>
  <c r="J132" i="65"/>
  <c r="I22" i="26"/>
  <c r="I132" i="65"/>
  <c r="H22" i="26"/>
  <c r="H132" i="65"/>
  <c r="G22" i="26"/>
  <c r="G132" i="65"/>
  <c r="F22" i="26"/>
  <c r="F132" i="65"/>
  <c r="L15" i="26"/>
  <c r="D65" i="70"/>
  <c r="L14" i="26"/>
  <c r="L13" i="26"/>
  <c r="K12" i="26"/>
  <c r="K42" i="65"/>
  <c r="K9" i="26"/>
  <c r="L8" i="26"/>
  <c r="L8" i="65"/>
  <c r="H24" i="25"/>
  <c r="H158" i="65"/>
  <c r="K58" i="25"/>
  <c r="K522" i="65"/>
  <c r="J58" i="25"/>
  <c r="J522" i="65"/>
  <c r="I58" i="25"/>
  <c r="I522" i="65"/>
  <c r="H58" i="25"/>
  <c r="H522" i="65"/>
  <c r="G58" i="25"/>
  <c r="G522" i="65"/>
  <c r="F58" i="25"/>
  <c r="F522" i="65"/>
  <c r="K57" i="25"/>
  <c r="K511" i="65"/>
  <c r="J57" i="25"/>
  <c r="J511" i="65"/>
  <c r="I57" i="25"/>
  <c r="I511" i="65"/>
  <c r="H57" i="25"/>
  <c r="H511" i="65"/>
  <c r="H517" i="65"/>
  <c r="H57" i="59"/>
  <c r="H1694" i="67"/>
  <c r="G57" i="25"/>
  <c r="G511" i="65"/>
  <c r="F57" i="25"/>
  <c r="F511" i="65"/>
  <c r="K56" i="25"/>
  <c r="K500" i="65"/>
  <c r="K506" i="65"/>
  <c r="K56" i="59"/>
  <c r="K1657" i="67"/>
  <c r="J56" i="25"/>
  <c r="J500" i="65"/>
  <c r="J506" i="65"/>
  <c r="I56" i="25"/>
  <c r="I500" i="65"/>
  <c r="H56" i="25"/>
  <c r="H500" i="65"/>
  <c r="G56" i="25"/>
  <c r="G500" i="65"/>
  <c r="F56" i="25"/>
  <c r="F500" i="65"/>
  <c r="F506" i="65"/>
  <c r="F56" i="59"/>
  <c r="F1657" i="67"/>
  <c r="K55" i="25"/>
  <c r="K489" i="65"/>
  <c r="J55" i="25"/>
  <c r="J489" i="65"/>
  <c r="I55" i="25"/>
  <c r="I489" i="65"/>
  <c r="H55" i="25"/>
  <c r="H489" i="65"/>
  <c r="H495" i="65"/>
  <c r="H55" i="59"/>
  <c r="H1620" i="67"/>
  <c r="G55" i="25"/>
  <c r="G489" i="65"/>
  <c r="F55" i="25"/>
  <c r="F489" i="65"/>
  <c r="K54" i="25"/>
  <c r="K478" i="65"/>
  <c r="K484" i="65"/>
  <c r="J54" i="25"/>
  <c r="J478" i="65"/>
  <c r="J484" i="65"/>
  <c r="J54" i="59"/>
  <c r="J1583" i="67"/>
  <c r="I54" i="25"/>
  <c r="I478" i="65"/>
  <c r="H54" i="25"/>
  <c r="H478" i="65"/>
  <c r="G54" i="25"/>
  <c r="G478" i="65"/>
  <c r="G484" i="65"/>
  <c r="G54" i="59"/>
  <c r="G1583" i="67"/>
  <c r="F54" i="25"/>
  <c r="F478" i="65"/>
  <c r="F484" i="65"/>
  <c r="F54" i="59"/>
  <c r="K53" i="25"/>
  <c r="K467" i="65"/>
  <c r="J53" i="25"/>
  <c r="J467" i="65"/>
  <c r="I53" i="25"/>
  <c r="I467" i="65"/>
  <c r="I473" i="65"/>
  <c r="I53" i="59"/>
  <c r="H53" i="25"/>
  <c r="H467" i="65"/>
  <c r="H473" i="65"/>
  <c r="H53" i="59"/>
  <c r="G53" i="25"/>
  <c r="G467" i="65"/>
  <c r="F53" i="25"/>
  <c r="F467" i="65"/>
  <c r="K52" i="25"/>
  <c r="K456" i="65"/>
  <c r="K462" i="65"/>
  <c r="K52" i="59"/>
  <c r="K1509" i="67"/>
  <c r="J52" i="25"/>
  <c r="J456" i="65"/>
  <c r="J462" i="65"/>
  <c r="J52" i="59"/>
  <c r="J1509" i="67"/>
  <c r="I52" i="25"/>
  <c r="I456" i="65"/>
  <c r="H52" i="25"/>
  <c r="H456" i="65"/>
  <c r="G52" i="25"/>
  <c r="G456" i="65"/>
  <c r="F52" i="25"/>
  <c r="F456" i="65"/>
  <c r="K51" i="25"/>
  <c r="K445" i="65"/>
  <c r="J51" i="25"/>
  <c r="J445" i="65"/>
  <c r="I51" i="25"/>
  <c r="I445" i="65"/>
  <c r="H51" i="25"/>
  <c r="H445" i="65"/>
  <c r="H451" i="65"/>
  <c r="H51" i="59"/>
  <c r="H1472" i="67"/>
  <c r="G51" i="25"/>
  <c r="G445" i="65"/>
  <c r="F51" i="25"/>
  <c r="F445" i="65"/>
  <c r="K50" i="25"/>
  <c r="K434" i="65"/>
  <c r="K440" i="65"/>
  <c r="K50" i="59"/>
  <c r="K1435" i="67"/>
  <c r="J50" i="25"/>
  <c r="J434" i="65"/>
  <c r="J440" i="65"/>
  <c r="J50" i="59"/>
  <c r="J1435" i="67"/>
  <c r="I50" i="25"/>
  <c r="I434" i="65"/>
  <c r="H50" i="25"/>
  <c r="H434" i="65"/>
  <c r="G50" i="25"/>
  <c r="G434" i="65"/>
  <c r="G440" i="65"/>
  <c r="G50" i="59"/>
  <c r="G1435" i="67"/>
  <c r="F50" i="25"/>
  <c r="F434" i="65"/>
  <c r="K49" i="25"/>
  <c r="K423" i="65"/>
  <c r="J49" i="25"/>
  <c r="J423" i="65"/>
  <c r="I49" i="25"/>
  <c r="I423" i="65"/>
  <c r="I429" i="65"/>
  <c r="H49" i="25"/>
  <c r="H423" i="65"/>
  <c r="H429" i="65"/>
  <c r="H49" i="59"/>
  <c r="H1398" i="67"/>
  <c r="G49" i="25"/>
  <c r="G423" i="65"/>
  <c r="F49" i="25"/>
  <c r="F423" i="65"/>
  <c r="K48" i="25"/>
  <c r="K412" i="65"/>
  <c r="K418" i="65"/>
  <c r="K48" i="59"/>
  <c r="K1361" i="67"/>
  <c r="J48" i="25"/>
  <c r="J412" i="65"/>
  <c r="J418" i="65"/>
  <c r="I48" i="25"/>
  <c r="I412" i="65"/>
  <c r="H48" i="25"/>
  <c r="H412" i="65"/>
  <c r="G48" i="25"/>
  <c r="G412" i="65"/>
  <c r="G418" i="65"/>
  <c r="G48" i="59"/>
  <c r="G1361" i="67"/>
  <c r="F48" i="25"/>
  <c r="F412" i="65"/>
  <c r="F418" i="65"/>
  <c r="F48" i="59"/>
  <c r="F1361" i="67"/>
  <c r="K47" i="25"/>
  <c r="K401" i="65"/>
  <c r="J47" i="25"/>
  <c r="J401" i="65"/>
  <c r="I47" i="25"/>
  <c r="I401" i="65"/>
  <c r="I407" i="65"/>
  <c r="I47" i="59"/>
  <c r="H47" i="25"/>
  <c r="H401" i="65"/>
  <c r="H407" i="65"/>
  <c r="H47" i="59"/>
  <c r="H1324" i="67"/>
  <c r="G47" i="25"/>
  <c r="G401" i="65"/>
  <c r="F47" i="25"/>
  <c r="F401" i="65"/>
  <c r="K46" i="25"/>
  <c r="K390" i="65"/>
  <c r="K396" i="65"/>
  <c r="J46" i="25"/>
  <c r="J390" i="65"/>
  <c r="I46" i="25"/>
  <c r="I390" i="65"/>
  <c r="H46" i="25"/>
  <c r="H390" i="65"/>
  <c r="G46" i="25"/>
  <c r="G390" i="65"/>
  <c r="G396" i="65"/>
  <c r="F46" i="25"/>
  <c r="F390" i="65"/>
  <c r="F396" i="65"/>
  <c r="K42" i="25"/>
  <c r="K356" i="65"/>
  <c r="J42" i="25"/>
  <c r="J356" i="65"/>
  <c r="I42" i="25"/>
  <c r="I356" i="65"/>
  <c r="I362" i="65"/>
  <c r="H42" i="25"/>
  <c r="H356" i="65"/>
  <c r="G42" i="25"/>
  <c r="G356" i="65"/>
  <c r="F42" i="25"/>
  <c r="F356" i="65"/>
  <c r="K41" i="25"/>
  <c r="K345" i="65"/>
  <c r="J41" i="25"/>
  <c r="J345" i="65"/>
  <c r="J351" i="65"/>
  <c r="J41" i="59"/>
  <c r="J1138" i="67"/>
  <c r="I41" i="25"/>
  <c r="I345" i="65"/>
  <c r="H41" i="25"/>
  <c r="H345" i="65"/>
  <c r="G41" i="25"/>
  <c r="G345" i="65"/>
  <c r="G351" i="65"/>
  <c r="G41" i="59"/>
  <c r="G1138" i="67"/>
  <c r="F41" i="25"/>
  <c r="F345" i="65"/>
  <c r="F351" i="65"/>
  <c r="F41" i="59"/>
  <c r="F1138" i="67"/>
  <c r="K40" i="25"/>
  <c r="K334" i="65"/>
  <c r="J40" i="25"/>
  <c r="J334" i="65"/>
  <c r="I40" i="25"/>
  <c r="I334" i="65"/>
  <c r="I340" i="65"/>
  <c r="I40" i="59"/>
  <c r="I1101" i="67"/>
  <c r="H40" i="25"/>
  <c r="H334" i="65"/>
  <c r="H340" i="65"/>
  <c r="H40" i="59"/>
  <c r="H1101" i="67"/>
  <c r="G40" i="25"/>
  <c r="G334" i="65"/>
  <c r="F40" i="25"/>
  <c r="F334" i="65"/>
  <c r="K39" i="25"/>
  <c r="K323" i="65"/>
  <c r="K329" i="65"/>
  <c r="J39" i="25"/>
  <c r="J323" i="65"/>
  <c r="J329" i="65"/>
  <c r="J39" i="59"/>
  <c r="J1064" i="67"/>
  <c r="I39" i="25"/>
  <c r="I323" i="65"/>
  <c r="H39" i="25"/>
  <c r="H323" i="65"/>
  <c r="G39" i="25"/>
  <c r="G323" i="65"/>
  <c r="G329" i="65"/>
  <c r="G39" i="59"/>
  <c r="G1064" i="67"/>
  <c r="F39" i="25"/>
  <c r="F323" i="65"/>
  <c r="K38" i="25"/>
  <c r="K312" i="65"/>
  <c r="J38" i="25"/>
  <c r="J312" i="65"/>
  <c r="I38" i="25"/>
  <c r="I312" i="65"/>
  <c r="I318" i="65"/>
  <c r="I38" i="59"/>
  <c r="I1027" i="67"/>
  <c r="H38" i="25"/>
  <c r="H312" i="65"/>
  <c r="H318" i="65"/>
  <c r="H38" i="59"/>
  <c r="H1027" i="67"/>
  <c r="G38" i="25"/>
  <c r="G312" i="65"/>
  <c r="F38" i="25"/>
  <c r="F312" i="65"/>
  <c r="K37" i="25"/>
  <c r="K301" i="65"/>
  <c r="K307" i="65"/>
  <c r="K37" i="59"/>
  <c r="J37" i="25"/>
  <c r="J301" i="65"/>
  <c r="J307" i="65"/>
  <c r="J37" i="59"/>
  <c r="J990" i="67"/>
  <c r="I37" i="25"/>
  <c r="I301" i="65"/>
  <c r="H37" i="25"/>
  <c r="H301" i="65"/>
  <c r="G37" i="25"/>
  <c r="G301" i="65"/>
  <c r="G307" i="65"/>
  <c r="G37" i="59"/>
  <c r="G990" i="67"/>
  <c r="F37" i="25"/>
  <c r="F301" i="65"/>
  <c r="F307" i="65"/>
  <c r="K36" i="25"/>
  <c r="K290" i="65"/>
  <c r="J36" i="25"/>
  <c r="J290" i="65"/>
  <c r="I36" i="25"/>
  <c r="I290" i="65"/>
  <c r="I296" i="65"/>
  <c r="I36" i="59"/>
  <c r="I953" i="67"/>
  <c r="H36" i="25"/>
  <c r="H290" i="65"/>
  <c r="H296" i="65"/>
  <c r="H36" i="59"/>
  <c r="H953" i="67"/>
  <c r="G36" i="25"/>
  <c r="G290" i="65"/>
  <c r="F36" i="25"/>
  <c r="F290" i="65"/>
  <c r="K35" i="25"/>
  <c r="K279" i="65"/>
  <c r="K285" i="65"/>
  <c r="K35" i="59"/>
  <c r="K916" i="67"/>
  <c r="J35" i="25"/>
  <c r="J279" i="65"/>
  <c r="J285" i="65"/>
  <c r="J35" i="59"/>
  <c r="J916" i="67"/>
  <c r="I35" i="25"/>
  <c r="I279" i="65"/>
  <c r="H35" i="25"/>
  <c r="H279" i="65"/>
  <c r="G35" i="25"/>
  <c r="G279" i="65"/>
  <c r="G285" i="65"/>
  <c r="G35" i="59"/>
  <c r="G916" i="67"/>
  <c r="F35" i="25"/>
  <c r="F279" i="65"/>
  <c r="F285" i="65"/>
  <c r="F35" i="59"/>
  <c r="F916" i="67"/>
  <c r="K34" i="25"/>
  <c r="K268" i="65"/>
  <c r="J34" i="25"/>
  <c r="J268" i="65"/>
  <c r="I34" i="25"/>
  <c r="I268" i="65"/>
  <c r="I274" i="65"/>
  <c r="H34" i="25"/>
  <c r="H268" i="65"/>
  <c r="H274" i="65"/>
  <c r="H34" i="59"/>
  <c r="H879" i="67"/>
  <c r="G34" i="25"/>
  <c r="G268" i="65"/>
  <c r="F34" i="25"/>
  <c r="F268" i="65"/>
  <c r="K33" i="25"/>
  <c r="K257" i="65"/>
  <c r="K263" i="65"/>
  <c r="K33" i="59"/>
  <c r="K842" i="67"/>
  <c r="J33" i="25"/>
  <c r="J257" i="65"/>
  <c r="J263" i="65"/>
  <c r="J33" i="59"/>
  <c r="J842" i="67"/>
  <c r="I33" i="25"/>
  <c r="I257" i="65"/>
  <c r="H33" i="25"/>
  <c r="H257" i="65"/>
  <c r="G33" i="25"/>
  <c r="G257" i="65"/>
  <c r="G263" i="65"/>
  <c r="G33" i="59"/>
  <c r="G842" i="67"/>
  <c r="F33" i="25"/>
  <c r="F257" i="65"/>
  <c r="F263" i="65"/>
  <c r="F33" i="59"/>
  <c r="F842" i="67"/>
  <c r="K32" i="25"/>
  <c r="K246" i="65"/>
  <c r="J32" i="25"/>
  <c r="J246" i="65"/>
  <c r="I32" i="25"/>
  <c r="I246" i="65"/>
  <c r="I252" i="65"/>
  <c r="I32" i="59"/>
  <c r="H32" i="25"/>
  <c r="H246" i="65"/>
  <c r="H252" i="65"/>
  <c r="H32" i="59"/>
  <c r="H805" i="67"/>
  <c r="G32" i="25"/>
  <c r="G246" i="65"/>
  <c r="F32" i="25"/>
  <c r="F246" i="65"/>
  <c r="K31" i="25"/>
  <c r="K235" i="65"/>
  <c r="K241" i="65"/>
  <c r="K31" i="59"/>
  <c r="K768" i="67"/>
  <c r="J31" i="25"/>
  <c r="J235" i="65"/>
  <c r="J241" i="65"/>
  <c r="I31" i="25"/>
  <c r="I235" i="65"/>
  <c r="H31" i="25"/>
  <c r="H235" i="65"/>
  <c r="G31" i="25"/>
  <c r="G235" i="65"/>
  <c r="F31" i="25"/>
  <c r="F235" i="65"/>
  <c r="F241" i="65"/>
  <c r="F31" i="59"/>
  <c r="F768" i="67"/>
  <c r="K30" i="25"/>
  <c r="K224" i="65"/>
  <c r="J30" i="25"/>
  <c r="J224" i="65"/>
  <c r="I30" i="25"/>
  <c r="I224" i="65"/>
  <c r="I230" i="65"/>
  <c r="I30" i="59"/>
  <c r="I731" i="67"/>
  <c r="H30" i="25"/>
  <c r="H224" i="65"/>
  <c r="H230" i="65"/>
  <c r="H30" i="59"/>
  <c r="H731" i="67"/>
  <c r="G30" i="25"/>
  <c r="G224" i="65"/>
  <c r="F30" i="25"/>
  <c r="F224" i="65"/>
  <c r="K29" i="25"/>
  <c r="K213" i="65"/>
  <c r="K219" i="65"/>
  <c r="K29" i="59"/>
  <c r="K694" i="67"/>
  <c r="J29" i="25"/>
  <c r="J213" i="65"/>
  <c r="J219" i="65"/>
  <c r="J29" i="59"/>
  <c r="I29" i="25"/>
  <c r="I213" i="65"/>
  <c r="H29" i="25"/>
  <c r="H213" i="65"/>
  <c r="G29" i="25"/>
  <c r="G213" i="65"/>
  <c r="G219" i="65"/>
  <c r="F29" i="25"/>
  <c r="F213" i="65"/>
  <c r="F219" i="65"/>
  <c r="F29" i="59"/>
  <c r="F694" i="67"/>
  <c r="K28" i="25"/>
  <c r="K202" i="65"/>
  <c r="J28" i="25"/>
  <c r="J202" i="65"/>
  <c r="I28" i="25"/>
  <c r="I202" i="65"/>
  <c r="I208" i="65"/>
  <c r="I28" i="59"/>
  <c r="I657" i="67"/>
  <c r="H28" i="25"/>
  <c r="G28" i="25"/>
  <c r="F28" i="25"/>
  <c r="F202" i="65"/>
  <c r="K27" i="25"/>
  <c r="K191" i="65"/>
  <c r="J27" i="25"/>
  <c r="J191" i="65"/>
  <c r="I27" i="25"/>
  <c r="I191" i="65"/>
  <c r="H27" i="25"/>
  <c r="H191" i="65"/>
  <c r="G27" i="25"/>
  <c r="G191" i="65"/>
  <c r="F27" i="25"/>
  <c r="F191" i="65"/>
  <c r="F197" i="65"/>
  <c r="K26" i="25"/>
  <c r="K180" i="65"/>
  <c r="J26" i="25"/>
  <c r="J180" i="65"/>
  <c r="I26" i="25"/>
  <c r="I180" i="65"/>
  <c r="H26" i="25"/>
  <c r="H180" i="65"/>
  <c r="H186" i="65"/>
  <c r="H26" i="59"/>
  <c r="H583" i="67"/>
  <c r="G26" i="25"/>
  <c r="G180" i="65"/>
  <c r="F26" i="25"/>
  <c r="F180" i="65"/>
  <c r="K25" i="25"/>
  <c r="K169" i="65"/>
  <c r="J25" i="25"/>
  <c r="J169" i="65"/>
  <c r="J175" i="65"/>
  <c r="J25" i="59"/>
  <c r="J546" i="67"/>
  <c r="I25" i="25"/>
  <c r="I169" i="65"/>
  <c r="H25" i="25"/>
  <c r="H169" i="65"/>
  <c r="G25" i="25"/>
  <c r="G169" i="65"/>
  <c r="F25" i="25"/>
  <c r="F169" i="65"/>
  <c r="K24" i="25"/>
  <c r="K158" i="65"/>
  <c r="J24" i="25"/>
  <c r="J158" i="65"/>
  <c r="I24" i="25"/>
  <c r="I158" i="65"/>
  <c r="G24" i="25"/>
  <c r="G158" i="65"/>
  <c r="G164" i="65"/>
  <c r="G24" i="59"/>
  <c r="G509" i="67"/>
  <c r="F24" i="25"/>
  <c r="F158" i="65"/>
  <c r="K23" i="25"/>
  <c r="K147" i="65"/>
  <c r="J23" i="25"/>
  <c r="J147" i="65"/>
  <c r="I23" i="25"/>
  <c r="I147" i="65"/>
  <c r="I153" i="65"/>
  <c r="I23" i="59"/>
  <c r="I472" i="67"/>
  <c r="H23" i="25"/>
  <c r="G23" i="25"/>
  <c r="F23" i="25"/>
  <c r="F147" i="65"/>
  <c r="K22" i="25"/>
  <c r="K136" i="65"/>
  <c r="J22" i="25"/>
  <c r="J136" i="65"/>
  <c r="I22" i="25"/>
  <c r="I136" i="65"/>
  <c r="H22" i="25"/>
  <c r="H136" i="65"/>
  <c r="G22" i="25"/>
  <c r="G136" i="65"/>
  <c r="F22" i="25"/>
  <c r="F136" i="65"/>
  <c r="L15" i="25"/>
  <c r="L14" i="25"/>
  <c r="L13" i="25"/>
  <c r="K12" i="25"/>
  <c r="K46" i="65"/>
  <c r="K9" i="25"/>
  <c r="L8" i="25"/>
  <c r="L12" i="65"/>
  <c r="L18" i="65"/>
  <c r="L8" i="59"/>
  <c r="L25" i="67"/>
  <c r="H24" i="13"/>
  <c r="H156" i="65"/>
  <c r="K58" i="13"/>
  <c r="K520" i="65"/>
  <c r="J58" i="13"/>
  <c r="J520" i="65"/>
  <c r="I58" i="13"/>
  <c r="I520" i="65"/>
  <c r="H58" i="13"/>
  <c r="H520" i="65"/>
  <c r="G58" i="13"/>
  <c r="G520" i="65"/>
  <c r="F58" i="13"/>
  <c r="F520" i="65"/>
  <c r="K57" i="13"/>
  <c r="K509" i="65"/>
  <c r="J57" i="13"/>
  <c r="J509" i="65"/>
  <c r="I57" i="13"/>
  <c r="I509" i="65"/>
  <c r="H57" i="13"/>
  <c r="H509" i="65"/>
  <c r="G57" i="13"/>
  <c r="G509" i="65"/>
  <c r="F57" i="13"/>
  <c r="F509" i="65"/>
  <c r="K56" i="13"/>
  <c r="K498" i="65"/>
  <c r="J56" i="13"/>
  <c r="J498" i="65"/>
  <c r="I56" i="13"/>
  <c r="I498" i="65"/>
  <c r="H56" i="13"/>
  <c r="H498" i="65"/>
  <c r="G56" i="13"/>
  <c r="G498" i="65"/>
  <c r="F56" i="13"/>
  <c r="F498" i="65"/>
  <c r="K55" i="13"/>
  <c r="K487" i="65"/>
  <c r="J55" i="13"/>
  <c r="J487" i="65"/>
  <c r="I55" i="13"/>
  <c r="I487" i="65"/>
  <c r="H55" i="13"/>
  <c r="H487" i="65"/>
  <c r="G55" i="13"/>
  <c r="G487" i="65"/>
  <c r="F55" i="13"/>
  <c r="F487" i="65"/>
  <c r="K54" i="13"/>
  <c r="K476" i="65"/>
  <c r="J54" i="13"/>
  <c r="J476" i="65"/>
  <c r="I54" i="13"/>
  <c r="I476" i="65"/>
  <c r="H54" i="13"/>
  <c r="H476" i="65"/>
  <c r="G54" i="13"/>
  <c r="G476" i="65"/>
  <c r="F54" i="13"/>
  <c r="F476" i="65"/>
  <c r="K53" i="13"/>
  <c r="K465" i="65"/>
  <c r="J53" i="13"/>
  <c r="J465" i="65"/>
  <c r="I53" i="13"/>
  <c r="I465" i="65"/>
  <c r="H53" i="13"/>
  <c r="H465" i="65"/>
  <c r="G53" i="13"/>
  <c r="G465" i="65"/>
  <c r="F53" i="13"/>
  <c r="F465" i="65"/>
  <c r="K52" i="13"/>
  <c r="K454" i="65"/>
  <c r="J52" i="13"/>
  <c r="J454" i="65"/>
  <c r="I52" i="13"/>
  <c r="I454" i="65"/>
  <c r="H52" i="13"/>
  <c r="H454" i="65"/>
  <c r="G52" i="13"/>
  <c r="G454" i="65"/>
  <c r="F52" i="13"/>
  <c r="F454" i="65"/>
  <c r="K51" i="13"/>
  <c r="K443" i="65"/>
  <c r="J51" i="13"/>
  <c r="J443" i="65"/>
  <c r="I51" i="13"/>
  <c r="I443" i="65"/>
  <c r="H51" i="13"/>
  <c r="H443" i="65"/>
  <c r="G51" i="13"/>
  <c r="G443" i="65"/>
  <c r="F51" i="13"/>
  <c r="F443" i="65"/>
  <c r="K50" i="13"/>
  <c r="K432" i="65"/>
  <c r="J50" i="13"/>
  <c r="J432" i="65"/>
  <c r="I50" i="13"/>
  <c r="I432" i="65"/>
  <c r="H50" i="13"/>
  <c r="H432" i="65"/>
  <c r="G50" i="13"/>
  <c r="G432" i="65"/>
  <c r="F50" i="13"/>
  <c r="F432" i="65"/>
  <c r="K49" i="13"/>
  <c r="K421" i="65"/>
  <c r="J49" i="13"/>
  <c r="J421" i="65"/>
  <c r="I49" i="13"/>
  <c r="I421" i="65"/>
  <c r="H49" i="13"/>
  <c r="H421" i="65"/>
  <c r="G49" i="13"/>
  <c r="G421" i="65"/>
  <c r="F49" i="13"/>
  <c r="F421" i="65"/>
  <c r="K48" i="13"/>
  <c r="K410" i="65"/>
  <c r="J48" i="13"/>
  <c r="J410" i="65"/>
  <c r="I48" i="13"/>
  <c r="I410" i="65"/>
  <c r="H48" i="13"/>
  <c r="H410" i="65"/>
  <c r="G48" i="13"/>
  <c r="G410" i="65"/>
  <c r="F48" i="13"/>
  <c r="F410" i="65"/>
  <c r="K47" i="13"/>
  <c r="K399" i="65"/>
  <c r="J47" i="13"/>
  <c r="J399" i="65"/>
  <c r="I47" i="13"/>
  <c r="I399" i="65"/>
  <c r="H47" i="13"/>
  <c r="H399" i="65"/>
  <c r="G47" i="13"/>
  <c r="G399" i="65"/>
  <c r="F47" i="13"/>
  <c r="F399" i="65"/>
  <c r="K46" i="13"/>
  <c r="K388" i="65"/>
  <c r="J46" i="13"/>
  <c r="J388" i="65"/>
  <c r="I46" i="13"/>
  <c r="I388" i="65"/>
  <c r="H46" i="13"/>
  <c r="H388" i="65"/>
  <c r="G46" i="13"/>
  <c r="G388" i="65"/>
  <c r="F46" i="13"/>
  <c r="F388" i="65"/>
  <c r="K42" i="13"/>
  <c r="K354" i="65"/>
  <c r="J42" i="13"/>
  <c r="J354" i="65"/>
  <c r="I42" i="13"/>
  <c r="I354" i="65"/>
  <c r="H42" i="13"/>
  <c r="H354" i="65"/>
  <c r="G42" i="13"/>
  <c r="G354" i="65"/>
  <c r="F42" i="13"/>
  <c r="F354" i="65"/>
  <c r="K41" i="13"/>
  <c r="K343" i="65"/>
  <c r="J41" i="13"/>
  <c r="J343" i="65"/>
  <c r="I41" i="13"/>
  <c r="I343" i="65"/>
  <c r="H41" i="13"/>
  <c r="H343" i="65"/>
  <c r="G41" i="13"/>
  <c r="G343" i="65"/>
  <c r="F41" i="13"/>
  <c r="F343" i="65"/>
  <c r="K40" i="13"/>
  <c r="K332" i="65"/>
  <c r="J40" i="13"/>
  <c r="J332" i="65"/>
  <c r="I40" i="13"/>
  <c r="I332" i="65"/>
  <c r="H40" i="13"/>
  <c r="H332" i="65"/>
  <c r="G40" i="13"/>
  <c r="G332" i="65"/>
  <c r="F40" i="13"/>
  <c r="F332" i="65"/>
  <c r="K39" i="13"/>
  <c r="K321" i="65"/>
  <c r="J39" i="13"/>
  <c r="J321" i="65"/>
  <c r="I39" i="13"/>
  <c r="I321" i="65"/>
  <c r="H39" i="13"/>
  <c r="H321" i="65"/>
  <c r="G39" i="13"/>
  <c r="G321" i="65"/>
  <c r="F39" i="13"/>
  <c r="F321" i="65"/>
  <c r="K38" i="13"/>
  <c r="K310" i="65"/>
  <c r="J38" i="13"/>
  <c r="J310" i="65"/>
  <c r="I38" i="13"/>
  <c r="I310" i="65"/>
  <c r="H38" i="13"/>
  <c r="H310" i="65"/>
  <c r="G38" i="13"/>
  <c r="G310" i="65"/>
  <c r="F38" i="13"/>
  <c r="F310" i="65"/>
  <c r="K37" i="13"/>
  <c r="K299" i="65"/>
  <c r="J37" i="13"/>
  <c r="J299" i="65"/>
  <c r="I37" i="13"/>
  <c r="I299" i="65"/>
  <c r="H37" i="13"/>
  <c r="H299" i="65"/>
  <c r="G37" i="13"/>
  <c r="G299" i="65"/>
  <c r="F37" i="13"/>
  <c r="F299" i="65"/>
  <c r="K36" i="13"/>
  <c r="K288" i="65"/>
  <c r="J36" i="13"/>
  <c r="J288" i="65"/>
  <c r="I36" i="13"/>
  <c r="I288" i="65"/>
  <c r="H36" i="13"/>
  <c r="H288" i="65"/>
  <c r="G36" i="13"/>
  <c r="G288" i="65"/>
  <c r="F36" i="13"/>
  <c r="F288" i="65"/>
  <c r="K35" i="13"/>
  <c r="K277" i="65"/>
  <c r="J35" i="13"/>
  <c r="J277" i="65"/>
  <c r="I35" i="13"/>
  <c r="I277" i="65"/>
  <c r="H35" i="13"/>
  <c r="H277" i="65"/>
  <c r="G35" i="13"/>
  <c r="G277" i="65"/>
  <c r="F35" i="13"/>
  <c r="F277" i="65"/>
  <c r="K34" i="13"/>
  <c r="K266" i="65"/>
  <c r="J34" i="13"/>
  <c r="J266" i="65"/>
  <c r="I34" i="13"/>
  <c r="I266" i="65"/>
  <c r="H34" i="13"/>
  <c r="H266" i="65"/>
  <c r="G34" i="13"/>
  <c r="G266" i="65"/>
  <c r="F34" i="13"/>
  <c r="F266" i="65"/>
  <c r="K33" i="13"/>
  <c r="K255" i="65"/>
  <c r="J33" i="13"/>
  <c r="J255" i="65"/>
  <c r="I33" i="13"/>
  <c r="I255" i="65"/>
  <c r="H33" i="13"/>
  <c r="H255" i="65"/>
  <c r="G33" i="13"/>
  <c r="G255" i="65"/>
  <c r="F33" i="13"/>
  <c r="F255" i="65"/>
  <c r="K32" i="13"/>
  <c r="K244" i="65"/>
  <c r="J32" i="13"/>
  <c r="J244" i="65"/>
  <c r="I32" i="13"/>
  <c r="I244" i="65"/>
  <c r="H32" i="13"/>
  <c r="H244" i="65"/>
  <c r="G32" i="13"/>
  <c r="G244" i="65"/>
  <c r="F32" i="13"/>
  <c r="F244" i="65"/>
  <c r="K31" i="13"/>
  <c r="K233" i="65"/>
  <c r="J31" i="13"/>
  <c r="J233" i="65"/>
  <c r="I31" i="13"/>
  <c r="I233" i="65"/>
  <c r="H31" i="13"/>
  <c r="H233" i="65"/>
  <c r="G31" i="13"/>
  <c r="G233" i="65"/>
  <c r="F31" i="13"/>
  <c r="F233" i="65"/>
  <c r="K30" i="13"/>
  <c r="K222" i="65"/>
  <c r="J30" i="13"/>
  <c r="J222" i="65"/>
  <c r="I30" i="13"/>
  <c r="I222" i="65"/>
  <c r="H30" i="13"/>
  <c r="H222" i="65"/>
  <c r="G30" i="13"/>
  <c r="G222" i="65"/>
  <c r="F30" i="13"/>
  <c r="F222" i="65"/>
  <c r="K29" i="13"/>
  <c r="K211" i="65"/>
  <c r="J29" i="13"/>
  <c r="J211" i="65"/>
  <c r="I29" i="13"/>
  <c r="I211" i="65"/>
  <c r="H29" i="13"/>
  <c r="H211" i="65"/>
  <c r="G29" i="13"/>
  <c r="G211" i="65"/>
  <c r="F29" i="13"/>
  <c r="F211" i="65"/>
  <c r="K28" i="13"/>
  <c r="K200" i="65"/>
  <c r="J28" i="13"/>
  <c r="J200" i="65"/>
  <c r="I28" i="13"/>
  <c r="I200" i="65"/>
  <c r="H28" i="13"/>
  <c r="G28" i="13"/>
  <c r="F28" i="13"/>
  <c r="F200" i="65"/>
  <c r="K27" i="13"/>
  <c r="K189" i="65"/>
  <c r="J27" i="13"/>
  <c r="J189" i="65"/>
  <c r="I27" i="13"/>
  <c r="I189" i="65"/>
  <c r="H27" i="13"/>
  <c r="H189" i="65"/>
  <c r="G27" i="13"/>
  <c r="G189" i="65"/>
  <c r="F27" i="13"/>
  <c r="F189" i="65"/>
  <c r="K26" i="13"/>
  <c r="K178" i="65"/>
  <c r="J26" i="13"/>
  <c r="J178" i="65"/>
  <c r="J186" i="65"/>
  <c r="J26" i="59"/>
  <c r="J583" i="67"/>
  <c r="I26" i="13"/>
  <c r="I178" i="65"/>
  <c r="H26" i="13"/>
  <c r="H178" i="65"/>
  <c r="G26" i="13"/>
  <c r="G178" i="65"/>
  <c r="F26" i="13"/>
  <c r="F178" i="65"/>
  <c r="K25" i="13"/>
  <c r="K167" i="65"/>
  <c r="J25" i="13"/>
  <c r="J167" i="65"/>
  <c r="I25" i="13"/>
  <c r="I167" i="65"/>
  <c r="H25" i="13"/>
  <c r="H167" i="65"/>
  <c r="G25" i="13"/>
  <c r="G167" i="65"/>
  <c r="F25" i="13"/>
  <c r="F167" i="65"/>
  <c r="K24" i="13"/>
  <c r="K156" i="65"/>
  <c r="J24" i="13"/>
  <c r="J156" i="65"/>
  <c r="I24" i="13"/>
  <c r="I156" i="65"/>
  <c r="G24" i="13"/>
  <c r="G156" i="65"/>
  <c r="F24" i="13"/>
  <c r="F156" i="65"/>
  <c r="K23" i="13"/>
  <c r="K145" i="65"/>
  <c r="K153" i="65"/>
  <c r="K23" i="59"/>
  <c r="J23" i="13"/>
  <c r="J145" i="65"/>
  <c r="I23" i="13"/>
  <c r="I145" i="65"/>
  <c r="H23" i="13"/>
  <c r="G23" i="13"/>
  <c r="F23" i="13"/>
  <c r="F145" i="65"/>
  <c r="F153" i="65"/>
  <c r="K22" i="13"/>
  <c r="K134" i="65"/>
  <c r="J22" i="13"/>
  <c r="J134" i="65"/>
  <c r="I22" i="13"/>
  <c r="I134" i="65"/>
  <c r="H22" i="13"/>
  <c r="H134" i="65"/>
  <c r="H142" i="65"/>
  <c r="H22" i="59"/>
  <c r="H435" i="67"/>
  <c r="G22" i="13"/>
  <c r="G134" i="65"/>
  <c r="F22" i="13"/>
  <c r="F134" i="65"/>
  <c r="L15" i="13"/>
  <c r="L14" i="13"/>
  <c r="L13" i="13"/>
  <c r="K12" i="13"/>
  <c r="K44" i="65"/>
  <c r="K9" i="13"/>
  <c r="L8" i="13"/>
  <c r="L10" i="65"/>
  <c r="H24" i="48"/>
  <c r="H518" i="67"/>
  <c r="K58" i="48"/>
  <c r="K1740" i="67"/>
  <c r="J58" i="48"/>
  <c r="J1740" i="67"/>
  <c r="I58" i="48"/>
  <c r="I1740" i="67"/>
  <c r="H58" i="48"/>
  <c r="H1740" i="67"/>
  <c r="G58" i="48"/>
  <c r="G1740" i="67"/>
  <c r="F58" i="48"/>
  <c r="F1740" i="67"/>
  <c r="K57" i="48"/>
  <c r="K1703" i="67"/>
  <c r="J57" i="48"/>
  <c r="J1703" i="67"/>
  <c r="I57" i="48"/>
  <c r="I1703" i="67"/>
  <c r="H57" i="48"/>
  <c r="H1703" i="67"/>
  <c r="G57" i="48"/>
  <c r="G1703" i="67"/>
  <c r="F57" i="48"/>
  <c r="F1703" i="67"/>
  <c r="K56" i="48"/>
  <c r="K1666" i="67"/>
  <c r="J56" i="48"/>
  <c r="J1666" i="67"/>
  <c r="I56" i="48"/>
  <c r="I1666" i="67"/>
  <c r="H56" i="48"/>
  <c r="H1666" i="67"/>
  <c r="G56" i="48"/>
  <c r="G1666" i="67"/>
  <c r="F56" i="48"/>
  <c r="F1666" i="67"/>
  <c r="K55" i="48"/>
  <c r="K1629" i="67"/>
  <c r="J55" i="48"/>
  <c r="J1629" i="67"/>
  <c r="I55" i="48"/>
  <c r="I1629" i="67"/>
  <c r="H55" i="48"/>
  <c r="H1629" i="67"/>
  <c r="G55" i="48"/>
  <c r="G1629" i="67"/>
  <c r="F55" i="48"/>
  <c r="F1629" i="67"/>
  <c r="K54" i="48"/>
  <c r="K1592" i="67"/>
  <c r="J54" i="48"/>
  <c r="J1592" i="67"/>
  <c r="I54" i="48"/>
  <c r="I1592" i="67"/>
  <c r="H54" i="48"/>
  <c r="H1592" i="67"/>
  <c r="G54" i="48"/>
  <c r="G1592" i="67"/>
  <c r="F54" i="48"/>
  <c r="F1592" i="67"/>
  <c r="K53" i="48"/>
  <c r="K1555" i="67"/>
  <c r="J53" i="48"/>
  <c r="J1555" i="67"/>
  <c r="I53" i="48"/>
  <c r="I1555" i="67"/>
  <c r="H53" i="48"/>
  <c r="H1555" i="67"/>
  <c r="G53" i="48"/>
  <c r="G1555" i="67"/>
  <c r="F53" i="48"/>
  <c r="F1555" i="67"/>
  <c r="K52" i="48"/>
  <c r="K1518" i="67"/>
  <c r="J52" i="48"/>
  <c r="J1518" i="67"/>
  <c r="I52" i="48"/>
  <c r="I1518" i="67"/>
  <c r="H52" i="48"/>
  <c r="H1518" i="67"/>
  <c r="G52" i="48"/>
  <c r="G1518" i="67"/>
  <c r="F52" i="48"/>
  <c r="F1518" i="67"/>
  <c r="K51" i="48"/>
  <c r="K1481" i="67"/>
  <c r="J51" i="48"/>
  <c r="J1481" i="67"/>
  <c r="I51" i="48"/>
  <c r="I1481" i="67"/>
  <c r="H51" i="48"/>
  <c r="H1481" i="67"/>
  <c r="G51" i="48"/>
  <c r="G1481" i="67"/>
  <c r="F51" i="48"/>
  <c r="F1481" i="67"/>
  <c r="K50" i="48"/>
  <c r="K1444" i="67"/>
  <c r="J50" i="48"/>
  <c r="J1444" i="67"/>
  <c r="I50" i="48"/>
  <c r="I1444" i="67"/>
  <c r="H50" i="48"/>
  <c r="H1444" i="67"/>
  <c r="G50" i="48"/>
  <c r="G1444" i="67"/>
  <c r="F50" i="48"/>
  <c r="F1444" i="67"/>
  <c r="K49" i="48"/>
  <c r="K1407" i="67"/>
  <c r="J49" i="48"/>
  <c r="J1407" i="67"/>
  <c r="I49" i="48"/>
  <c r="I1407" i="67"/>
  <c r="H49" i="48"/>
  <c r="H1407" i="67"/>
  <c r="G49" i="48"/>
  <c r="G1407" i="67"/>
  <c r="F49" i="48"/>
  <c r="F1407" i="67"/>
  <c r="K48" i="48"/>
  <c r="K1370" i="67"/>
  <c r="J48" i="48"/>
  <c r="J1370" i="67"/>
  <c r="I48" i="48"/>
  <c r="I1370" i="67"/>
  <c r="H48" i="48"/>
  <c r="H1370" i="67"/>
  <c r="G48" i="48"/>
  <c r="G1370" i="67"/>
  <c r="F48" i="48"/>
  <c r="F1370" i="67"/>
  <c r="K47" i="48"/>
  <c r="K1333" i="67"/>
  <c r="J47" i="48"/>
  <c r="J1333" i="67"/>
  <c r="I47" i="48"/>
  <c r="I1333" i="67"/>
  <c r="H47" i="48"/>
  <c r="H1333" i="67"/>
  <c r="G47" i="48"/>
  <c r="G1333" i="67"/>
  <c r="F47" i="48"/>
  <c r="F1333" i="67"/>
  <c r="K46" i="48"/>
  <c r="J46" i="48"/>
  <c r="I46" i="48"/>
  <c r="H46" i="48"/>
  <c r="G46" i="48"/>
  <c r="F46" i="48"/>
  <c r="K42" i="48"/>
  <c r="K1184" i="67"/>
  <c r="J42" i="48"/>
  <c r="J1184" i="67"/>
  <c r="I42" i="48"/>
  <c r="I1184" i="67"/>
  <c r="H42" i="48"/>
  <c r="H1184" i="67"/>
  <c r="G42" i="48"/>
  <c r="G1184" i="67"/>
  <c r="F42" i="48"/>
  <c r="F1184" i="67"/>
  <c r="K41" i="48"/>
  <c r="K1147" i="67"/>
  <c r="J41" i="48"/>
  <c r="J1147" i="67"/>
  <c r="I41" i="48"/>
  <c r="I1147" i="67"/>
  <c r="H41" i="48"/>
  <c r="H1147" i="67"/>
  <c r="G41" i="48"/>
  <c r="G1147" i="67"/>
  <c r="F41" i="48"/>
  <c r="F1147" i="67"/>
  <c r="K40" i="48"/>
  <c r="K1110" i="67"/>
  <c r="J40" i="48"/>
  <c r="J1110" i="67"/>
  <c r="I40" i="48"/>
  <c r="I1110" i="67"/>
  <c r="H40" i="48"/>
  <c r="H1110" i="67"/>
  <c r="G40" i="48"/>
  <c r="G1110" i="67"/>
  <c r="F40" i="48"/>
  <c r="F1110" i="67"/>
  <c r="K39" i="48"/>
  <c r="K1073" i="67"/>
  <c r="J39" i="48"/>
  <c r="J1073" i="67"/>
  <c r="I39" i="48"/>
  <c r="I1073" i="67"/>
  <c r="H39" i="48"/>
  <c r="H1073" i="67"/>
  <c r="G39" i="48"/>
  <c r="G1073" i="67"/>
  <c r="F39" i="48"/>
  <c r="F1073" i="67"/>
  <c r="K38" i="48"/>
  <c r="K1036" i="67"/>
  <c r="J38" i="48"/>
  <c r="J1036" i="67"/>
  <c r="I38" i="48"/>
  <c r="I1036" i="67"/>
  <c r="H38" i="48"/>
  <c r="H1036" i="67"/>
  <c r="G38" i="48"/>
  <c r="G1036" i="67"/>
  <c r="F38" i="48"/>
  <c r="F1036" i="67"/>
  <c r="K37" i="48"/>
  <c r="K999" i="67"/>
  <c r="J37" i="48"/>
  <c r="J999" i="67"/>
  <c r="I37" i="48"/>
  <c r="I999" i="67"/>
  <c r="H37" i="48"/>
  <c r="H999" i="67"/>
  <c r="G37" i="48"/>
  <c r="G999" i="67"/>
  <c r="F37" i="48"/>
  <c r="F999" i="67"/>
  <c r="K36" i="48"/>
  <c r="K962" i="67"/>
  <c r="J36" i="48"/>
  <c r="J962" i="67"/>
  <c r="I36" i="48"/>
  <c r="I962" i="67"/>
  <c r="H36" i="48"/>
  <c r="H962" i="67"/>
  <c r="G36" i="48"/>
  <c r="G962" i="67"/>
  <c r="F36" i="48"/>
  <c r="F962" i="67"/>
  <c r="K35" i="48"/>
  <c r="K925" i="67"/>
  <c r="J35" i="48"/>
  <c r="J925" i="67"/>
  <c r="I35" i="48"/>
  <c r="I925" i="67"/>
  <c r="H35" i="48"/>
  <c r="H925" i="67"/>
  <c r="G35" i="48"/>
  <c r="G925" i="67"/>
  <c r="F35" i="48"/>
  <c r="F925" i="67"/>
  <c r="K34" i="48"/>
  <c r="K888" i="67"/>
  <c r="J34" i="48"/>
  <c r="J888" i="67"/>
  <c r="I34" i="48"/>
  <c r="I888" i="67"/>
  <c r="H34" i="48"/>
  <c r="H888" i="67"/>
  <c r="G34" i="48"/>
  <c r="G888" i="67"/>
  <c r="F34" i="48"/>
  <c r="F888" i="67"/>
  <c r="K33" i="48"/>
  <c r="K851" i="67"/>
  <c r="J33" i="48"/>
  <c r="J851" i="67"/>
  <c r="I33" i="48"/>
  <c r="I851" i="67"/>
  <c r="H33" i="48"/>
  <c r="H851" i="67"/>
  <c r="G33" i="48"/>
  <c r="G851" i="67"/>
  <c r="F33" i="48"/>
  <c r="F851" i="67"/>
  <c r="K32" i="48"/>
  <c r="K814" i="67"/>
  <c r="J32" i="48"/>
  <c r="J814" i="67"/>
  <c r="I32" i="48"/>
  <c r="I814" i="67"/>
  <c r="H32" i="48"/>
  <c r="H814" i="67"/>
  <c r="G32" i="48"/>
  <c r="G814" i="67"/>
  <c r="F32" i="48"/>
  <c r="F814" i="67"/>
  <c r="K31" i="48"/>
  <c r="K777" i="67"/>
  <c r="J31" i="48"/>
  <c r="J777" i="67"/>
  <c r="I31" i="48"/>
  <c r="I777" i="67"/>
  <c r="H31" i="48"/>
  <c r="H777" i="67"/>
  <c r="G31" i="48"/>
  <c r="G777" i="67"/>
  <c r="F31" i="48"/>
  <c r="F777" i="67"/>
  <c r="K30" i="48"/>
  <c r="K740" i="67"/>
  <c r="J30" i="48"/>
  <c r="J740" i="67"/>
  <c r="I30" i="48"/>
  <c r="I740" i="67"/>
  <c r="H30" i="48"/>
  <c r="H740" i="67"/>
  <c r="G30" i="48"/>
  <c r="G740" i="67"/>
  <c r="F30" i="48"/>
  <c r="F740" i="67"/>
  <c r="K29" i="48"/>
  <c r="K703" i="67"/>
  <c r="J29" i="48"/>
  <c r="J703" i="67"/>
  <c r="I29" i="48"/>
  <c r="I703" i="67"/>
  <c r="H29" i="48"/>
  <c r="H703" i="67"/>
  <c r="G29" i="48"/>
  <c r="G703" i="67"/>
  <c r="F29" i="48"/>
  <c r="F703" i="67"/>
  <c r="K28" i="48"/>
  <c r="K666" i="67"/>
  <c r="J28" i="48"/>
  <c r="J666" i="67"/>
  <c r="I28" i="48"/>
  <c r="I666" i="67"/>
  <c r="H28" i="48"/>
  <c r="G28" i="48"/>
  <c r="F28" i="48"/>
  <c r="F666" i="67"/>
  <c r="K27" i="48"/>
  <c r="K629" i="67"/>
  <c r="J27" i="48"/>
  <c r="J629" i="67"/>
  <c r="I27" i="48"/>
  <c r="I629" i="67"/>
  <c r="H27" i="48"/>
  <c r="H629" i="67"/>
  <c r="G27" i="48"/>
  <c r="G629" i="67"/>
  <c r="F27" i="48"/>
  <c r="F629" i="67"/>
  <c r="K26" i="48"/>
  <c r="K592" i="67"/>
  <c r="J26" i="48"/>
  <c r="J592" i="67"/>
  <c r="I26" i="48"/>
  <c r="I592" i="67"/>
  <c r="H26" i="48"/>
  <c r="H592" i="67"/>
  <c r="G26" i="48"/>
  <c r="G592" i="67"/>
  <c r="F26" i="48"/>
  <c r="F592" i="67"/>
  <c r="K25" i="48"/>
  <c r="K555" i="67"/>
  <c r="J25" i="48"/>
  <c r="J555" i="67"/>
  <c r="I25" i="48"/>
  <c r="I555" i="67"/>
  <c r="H25" i="48"/>
  <c r="H555" i="67"/>
  <c r="G25" i="48"/>
  <c r="G555" i="67"/>
  <c r="F25" i="48"/>
  <c r="F555" i="67"/>
  <c r="K24" i="48"/>
  <c r="K518" i="67"/>
  <c r="J24" i="48"/>
  <c r="J518" i="67"/>
  <c r="I24" i="48"/>
  <c r="I518" i="67"/>
  <c r="G24" i="48"/>
  <c r="G518" i="67"/>
  <c r="F24" i="48"/>
  <c r="F518" i="67"/>
  <c r="K23" i="48"/>
  <c r="K481" i="67"/>
  <c r="J23" i="48"/>
  <c r="J481" i="67"/>
  <c r="I23" i="48"/>
  <c r="I481" i="67"/>
  <c r="H23" i="48"/>
  <c r="G23" i="48"/>
  <c r="F23" i="48"/>
  <c r="F481" i="67"/>
  <c r="K22" i="48"/>
  <c r="K444" i="67"/>
  <c r="J22" i="48"/>
  <c r="J444" i="67"/>
  <c r="I22" i="48"/>
  <c r="I444" i="67"/>
  <c r="H22" i="48"/>
  <c r="H444" i="67"/>
  <c r="G22" i="48"/>
  <c r="G444" i="67"/>
  <c r="F22" i="48"/>
  <c r="F444" i="67"/>
  <c r="L15" i="48"/>
  <c r="L14" i="48"/>
  <c r="L13" i="48"/>
  <c r="K12" i="48"/>
  <c r="K146" i="67"/>
  <c r="K9" i="48"/>
  <c r="L8" i="48"/>
  <c r="L34" i="67"/>
  <c r="H24" i="47"/>
  <c r="H516" i="67"/>
  <c r="K58" i="47"/>
  <c r="K1738" i="67"/>
  <c r="J58" i="47"/>
  <c r="J1738" i="67"/>
  <c r="I58" i="47"/>
  <c r="I1738" i="67"/>
  <c r="H58" i="47"/>
  <c r="H1738" i="67"/>
  <c r="G58" i="47"/>
  <c r="G1738" i="67"/>
  <c r="F58" i="47"/>
  <c r="F1738" i="67"/>
  <c r="K57" i="47"/>
  <c r="K1701" i="67"/>
  <c r="J57" i="47"/>
  <c r="J1701" i="67"/>
  <c r="I57" i="47"/>
  <c r="I1701" i="67"/>
  <c r="H57" i="47"/>
  <c r="H1701" i="67"/>
  <c r="G57" i="47"/>
  <c r="G1701" i="67"/>
  <c r="F57" i="47"/>
  <c r="F1701" i="67"/>
  <c r="K56" i="47"/>
  <c r="K1664" i="67"/>
  <c r="J56" i="47"/>
  <c r="J1664" i="67"/>
  <c r="I56" i="47"/>
  <c r="I1664" i="67"/>
  <c r="H56" i="47"/>
  <c r="H1664" i="67"/>
  <c r="G56" i="47"/>
  <c r="G1664" i="67"/>
  <c r="F56" i="47"/>
  <c r="F1664" i="67"/>
  <c r="K55" i="47"/>
  <c r="K1627" i="67"/>
  <c r="J55" i="47"/>
  <c r="J1627" i="67"/>
  <c r="I55" i="47"/>
  <c r="I1627" i="67"/>
  <c r="H55" i="47"/>
  <c r="H1627" i="67"/>
  <c r="G55" i="47"/>
  <c r="G1627" i="67"/>
  <c r="F55" i="47"/>
  <c r="F1627" i="67"/>
  <c r="K54" i="47"/>
  <c r="K1590" i="67"/>
  <c r="J54" i="47"/>
  <c r="J1590" i="67"/>
  <c r="I54" i="47"/>
  <c r="I1590" i="67"/>
  <c r="H54" i="47"/>
  <c r="H1590" i="67"/>
  <c r="G54" i="47"/>
  <c r="G1590" i="67"/>
  <c r="F54" i="47"/>
  <c r="F1590" i="67"/>
  <c r="K53" i="47"/>
  <c r="K1553" i="67"/>
  <c r="J53" i="47"/>
  <c r="J1553" i="67"/>
  <c r="I53" i="47"/>
  <c r="I1553" i="67"/>
  <c r="H53" i="47"/>
  <c r="H1553" i="67"/>
  <c r="G53" i="47"/>
  <c r="G1553" i="67"/>
  <c r="F53" i="47"/>
  <c r="F1553" i="67"/>
  <c r="K52" i="47"/>
  <c r="K1516" i="67"/>
  <c r="J52" i="47"/>
  <c r="J1516" i="67"/>
  <c r="I52" i="47"/>
  <c r="I1516" i="67"/>
  <c r="H52" i="47"/>
  <c r="H1516" i="67"/>
  <c r="G52" i="47"/>
  <c r="G1516" i="67"/>
  <c r="F52" i="47"/>
  <c r="F1516" i="67"/>
  <c r="K51" i="47"/>
  <c r="K1479" i="67"/>
  <c r="J51" i="47"/>
  <c r="J1479" i="67"/>
  <c r="I51" i="47"/>
  <c r="I1479" i="67"/>
  <c r="H51" i="47"/>
  <c r="H1479" i="67"/>
  <c r="G51" i="47"/>
  <c r="G1479" i="67"/>
  <c r="F51" i="47"/>
  <c r="F1479" i="67"/>
  <c r="K50" i="47"/>
  <c r="K1442" i="67"/>
  <c r="J50" i="47"/>
  <c r="J1442" i="67"/>
  <c r="I50" i="47"/>
  <c r="I1442" i="67"/>
  <c r="H50" i="47"/>
  <c r="H1442" i="67"/>
  <c r="G50" i="47"/>
  <c r="G1442" i="67"/>
  <c r="F50" i="47"/>
  <c r="F1442" i="67"/>
  <c r="K49" i="47"/>
  <c r="K1405" i="67"/>
  <c r="J49" i="47"/>
  <c r="J1405" i="67"/>
  <c r="I49" i="47"/>
  <c r="I1405" i="67"/>
  <c r="H49" i="47"/>
  <c r="H1405" i="67"/>
  <c r="G49" i="47"/>
  <c r="G1405" i="67"/>
  <c r="F49" i="47"/>
  <c r="F1405" i="67"/>
  <c r="K48" i="47"/>
  <c r="K1368" i="67"/>
  <c r="J48" i="47"/>
  <c r="J1368" i="67"/>
  <c r="I48" i="47"/>
  <c r="I1368" i="67"/>
  <c r="H48" i="47"/>
  <c r="H1368" i="67"/>
  <c r="G48" i="47"/>
  <c r="G1368" i="67"/>
  <c r="F48" i="47"/>
  <c r="F1368" i="67"/>
  <c r="K47" i="47"/>
  <c r="K1331" i="67"/>
  <c r="J47" i="47"/>
  <c r="J1331" i="67"/>
  <c r="I47" i="47"/>
  <c r="I1331" i="67"/>
  <c r="H47" i="47"/>
  <c r="H1331" i="67"/>
  <c r="G47" i="47"/>
  <c r="G1331" i="67"/>
  <c r="F47" i="47"/>
  <c r="F1331" i="67"/>
  <c r="K46" i="47"/>
  <c r="J46" i="47"/>
  <c r="I46" i="47"/>
  <c r="H46" i="47"/>
  <c r="G46" i="47"/>
  <c r="F46" i="47"/>
  <c r="K42" i="47"/>
  <c r="K1182" i="67"/>
  <c r="J42" i="47"/>
  <c r="J1182" i="67"/>
  <c r="I42" i="47"/>
  <c r="I1182" i="67"/>
  <c r="H42" i="47"/>
  <c r="H1182" i="67"/>
  <c r="G42" i="47"/>
  <c r="G1182" i="67"/>
  <c r="F42" i="47"/>
  <c r="F1182" i="67"/>
  <c r="K41" i="47"/>
  <c r="K1145" i="67"/>
  <c r="J41" i="47"/>
  <c r="J1145" i="67"/>
  <c r="I41" i="47"/>
  <c r="I1145" i="67"/>
  <c r="H41" i="47"/>
  <c r="H1145" i="67"/>
  <c r="G41" i="47"/>
  <c r="G1145" i="67"/>
  <c r="F41" i="47"/>
  <c r="F1145" i="67"/>
  <c r="K40" i="47"/>
  <c r="K1108" i="67"/>
  <c r="J40" i="47"/>
  <c r="J1108" i="67"/>
  <c r="I40" i="47"/>
  <c r="I1108" i="67"/>
  <c r="H40" i="47"/>
  <c r="H1108" i="67"/>
  <c r="G40" i="47"/>
  <c r="G1108" i="67"/>
  <c r="F40" i="47"/>
  <c r="F1108" i="67"/>
  <c r="K39" i="47"/>
  <c r="K1071" i="67"/>
  <c r="J39" i="47"/>
  <c r="J1071" i="67"/>
  <c r="I39" i="47"/>
  <c r="I1071" i="67"/>
  <c r="H39" i="47"/>
  <c r="H1071" i="67"/>
  <c r="G39" i="47"/>
  <c r="G1071" i="67"/>
  <c r="F39" i="47"/>
  <c r="F1071" i="67"/>
  <c r="K38" i="47"/>
  <c r="K1034" i="67"/>
  <c r="J38" i="47"/>
  <c r="J1034" i="67"/>
  <c r="I38" i="47"/>
  <c r="I1034" i="67"/>
  <c r="H38" i="47"/>
  <c r="H1034" i="67"/>
  <c r="G38" i="47"/>
  <c r="G1034" i="67"/>
  <c r="F38" i="47"/>
  <c r="F1034" i="67"/>
  <c r="K37" i="47"/>
  <c r="K997" i="67"/>
  <c r="J37" i="47"/>
  <c r="J997" i="67"/>
  <c r="I37" i="47"/>
  <c r="I997" i="67"/>
  <c r="H37" i="47"/>
  <c r="H997" i="67"/>
  <c r="G37" i="47"/>
  <c r="G997" i="67"/>
  <c r="F37" i="47"/>
  <c r="F997" i="67"/>
  <c r="K36" i="47"/>
  <c r="K960" i="67"/>
  <c r="J36" i="47"/>
  <c r="J960" i="67"/>
  <c r="I36" i="47"/>
  <c r="I960" i="67"/>
  <c r="H36" i="47"/>
  <c r="H960" i="67"/>
  <c r="G36" i="47"/>
  <c r="G960" i="67"/>
  <c r="F36" i="47"/>
  <c r="F960" i="67"/>
  <c r="K35" i="47"/>
  <c r="K923" i="67"/>
  <c r="J35" i="47"/>
  <c r="J923" i="67"/>
  <c r="I35" i="47"/>
  <c r="I923" i="67"/>
  <c r="H35" i="47"/>
  <c r="H923" i="67"/>
  <c r="G35" i="47"/>
  <c r="G923" i="67"/>
  <c r="F35" i="47"/>
  <c r="F923" i="67"/>
  <c r="K34" i="47"/>
  <c r="K886" i="67"/>
  <c r="J34" i="47"/>
  <c r="J886" i="67"/>
  <c r="I34" i="47"/>
  <c r="I886" i="67"/>
  <c r="H34" i="47"/>
  <c r="H886" i="67"/>
  <c r="G34" i="47"/>
  <c r="G886" i="67"/>
  <c r="F34" i="47"/>
  <c r="F886" i="67"/>
  <c r="K33" i="47"/>
  <c r="K849" i="67"/>
  <c r="J33" i="47"/>
  <c r="J849" i="67"/>
  <c r="I33" i="47"/>
  <c r="I849" i="67"/>
  <c r="H33" i="47"/>
  <c r="H849" i="67"/>
  <c r="G33" i="47"/>
  <c r="G849" i="67"/>
  <c r="F33" i="47"/>
  <c r="F849" i="67"/>
  <c r="K32" i="47"/>
  <c r="K812" i="67"/>
  <c r="J32" i="47"/>
  <c r="J812" i="67"/>
  <c r="I32" i="47"/>
  <c r="I812" i="67"/>
  <c r="H32" i="47"/>
  <c r="H812" i="67"/>
  <c r="G32" i="47"/>
  <c r="G812" i="67"/>
  <c r="F32" i="47"/>
  <c r="F812" i="67"/>
  <c r="K31" i="47"/>
  <c r="K775" i="67"/>
  <c r="J31" i="47"/>
  <c r="J775" i="67"/>
  <c r="I31" i="47"/>
  <c r="I775" i="67"/>
  <c r="H31" i="47"/>
  <c r="H775" i="67"/>
  <c r="G31" i="47"/>
  <c r="G775" i="67"/>
  <c r="F31" i="47"/>
  <c r="F775" i="67"/>
  <c r="K30" i="47"/>
  <c r="K738" i="67"/>
  <c r="J30" i="47"/>
  <c r="J738" i="67"/>
  <c r="I30" i="47"/>
  <c r="I738" i="67"/>
  <c r="H30" i="47"/>
  <c r="H738" i="67"/>
  <c r="G30" i="47"/>
  <c r="G738" i="67"/>
  <c r="F30" i="47"/>
  <c r="F738" i="67"/>
  <c r="K29" i="47"/>
  <c r="K701" i="67"/>
  <c r="J29" i="47"/>
  <c r="J701" i="67"/>
  <c r="I29" i="47"/>
  <c r="I701" i="67"/>
  <c r="H29" i="47"/>
  <c r="H701" i="67"/>
  <c r="G29" i="47"/>
  <c r="G701" i="67"/>
  <c r="F29" i="47"/>
  <c r="F701" i="67"/>
  <c r="K28" i="47"/>
  <c r="K664" i="67"/>
  <c r="J28" i="47"/>
  <c r="J664" i="67"/>
  <c r="I28" i="47"/>
  <c r="I664" i="67"/>
  <c r="H28" i="47"/>
  <c r="G28" i="47"/>
  <c r="F28" i="47"/>
  <c r="F664" i="67"/>
  <c r="K27" i="47"/>
  <c r="K627" i="67"/>
  <c r="J27" i="47"/>
  <c r="J627" i="67"/>
  <c r="I27" i="47"/>
  <c r="I627" i="67"/>
  <c r="H27" i="47"/>
  <c r="H627" i="67"/>
  <c r="G27" i="47"/>
  <c r="G627" i="67"/>
  <c r="F27" i="47"/>
  <c r="F627" i="67"/>
  <c r="K26" i="47"/>
  <c r="K590" i="67"/>
  <c r="J26" i="47"/>
  <c r="J590" i="67"/>
  <c r="I26" i="47"/>
  <c r="I590" i="67"/>
  <c r="H26" i="47"/>
  <c r="H590" i="67"/>
  <c r="G26" i="47"/>
  <c r="G590" i="67"/>
  <c r="F26" i="47"/>
  <c r="F590" i="67"/>
  <c r="K25" i="47"/>
  <c r="K553" i="67"/>
  <c r="J25" i="47"/>
  <c r="J553" i="67"/>
  <c r="I25" i="47"/>
  <c r="I553" i="67"/>
  <c r="H25" i="47"/>
  <c r="H553" i="67"/>
  <c r="G25" i="47"/>
  <c r="G553" i="67"/>
  <c r="F25" i="47"/>
  <c r="F553" i="67"/>
  <c r="K24" i="47"/>
  <c r="K516" i="67"/>
  <c r="J24" i="47"/>
  <c r="J516" i="67"/>
  <c r="I24" i="47"/>
  <c r="I516" i="67"/>
  <c r="G24" i="47"/>
  <c r="G516" i="67"/>
  <c r="F24" i="47"/>
  <c r="F516" i="67"/>
  <c r="K23" i="47"/>
  <c r="K479" i="67"/>
  <c r="J23" i="47"/>
  <c r="J479" i="67"/>
  <c r="I23" i="47"/>
  <c r="I479" i="67"/>
  <c r="H23" i="47"/>
  <c r="G23" i="47"/>
  <c r="F23" i="47"/>
  <c r="F479" i="67"/>
  <c r="K22" i="47"/>
  <c r="K442" i="67"/>
  <c r="J22" i="47"/>
  <c r="J442" i="67"/>
  <c r="I22" i="47"/>
  <c r="I442" i="67"/>
  <c r="H22" i="47"/>
  <c r="H442" i="67"/>
  <c r="G22" i="47"/>
  <c r="G442" i="67"/>
  <c r="F22" i="47"/>
  <c r="F442" i="67"/>
  <c r="L15" i="47"/>
  <c r="L14" i="47"/>
  <c r="L13" i="47"/>
  <c r="K12" i="47"/>
  <c r="K144" i="67"/>
  <c r="K9" i="47"/>
  <c r="L8" i="47"/>
  <c r="L32" i="67"/>
  <c r="H24" i="46"/>
  <c r="H503" i="67"/>
  <c r="K58" i="46"/>
  <c r="K1725" i="67"/>
  <c r="J58" i="46"/>
  <c r="J1725" i="67"/>
  <c r="I58" i="46"/>
  <c r="I1725" i="67"/>
  <c r="H58" i="46"/>
  <c r="H1725" i="67"/>
  <c r="G58" i="46"/>
  <c r="G1725" i="67"/>
  <c r="F58" i="46"/>
  <c r="F1725" i="67"/>
  <c r="K57" i="46"/>
  <c r="K1688" i="67"/>
  <c r="J57" i="46"/>
  <c r="J1688" i="67"/>
  <c r="I57" i="46"/>
  <c r="I1688" i="67"/>
  <c r="H57" i="46"/>
  <c r="H1688" i="67"/>
  <c r="G57" i="46"/>
  <c r="G1688" i="67"/>
  <c r="F57" i="46"/>
  <c r="F1688" i="67"/>
  <c r="K56" i="46"/>
  <c r="K1651" i="67"/>
  <c r="J56" i="46"/>
  <c r="J1651" i="67"/>
  <c r="I56" i="46"/>
  <c r="I1651" i="67"/>
  <c r="H56" i="46"/>
  <c r="H1651" i="67"/>
  <c r="G56" i="46"/>
  <c r="G1651" i="67"/>
  <c r="F56" i="46"/>
  <c r="F1651" i="67"/>
  <c r="K55" i="46"/>
  <c r="K1614" i="67"/>
  <c r="J55" i="46"/>
  <c r="J1614" i="67"/>
  <c r="I55" i="46"/>
  <c r="I1614" i="67"/>
  <c r="H55" i="46"/>
  <c r="H1614" i="67"/>
  <c r="G55" i="46"/>
  <c r="G1614" i="67"/>
  <c r="F55" i="46"/>
  <c r="F1614" i="67"/>
  <c r="K54" i="46"/>
  <c r="K1577" i="67"/>
  <c r="J54" i="46"/>
  <c r="J1577" i="67"/>
  <c r="I54" i="46"/>
  <c r="I1577" i="67"/>
  <c r="H54" i="46"/>
  <c r="H1577" i="67"/>
  <c r="G54" i="46"/>
  <c r="G1577" i="67"/>
  <c r="F54" i="46"/>
  <c r="F1577" i="67"/>
  <c r="K53" i="46"/>
  <c r="K1540" i="67"/>
  <c r="J53" i="46"/>
  <c r="J1540" i="67"/>
  <c r="I53" i="46"/>
  <c r="I1540" i="67"/>
  <c r="H53" i="46"/>
  <c r="H1540" i="67"/>
  <c r="G53" i="46"/>
  <c r="G1540" i="67"/>
  <c r="F53" i="46"/>
  <c r="F1540" i="67"/>
  <c r="K52" i="46"/>
  <c r="K1503" i="67"/>
  <c r="J52" i="46"/>
  <c r="J1503" i="67"/>
  <c r="I52" i="46"/>
  <c r="I1503" i="67"/>
  <c r="H52" i="46"/>
  <c r="H1503" i="67"/>
  <c r="G52" i="46"/>
  <c r="G1503" i="67"/>
  <c r="F52" i="46"/>
  <c r="F1503" i="67"/>
  <c r="K51" i="46"/>
  <c r="K1466" i="67"/>
  <c r="J51" i="46"/>
  <c r="J1466" i="67"/>
  <c r="I51" i="46"/>
  <c r="I1466" i="67"/>
  <c r="H51" i="46"/>
  <c r="H1466" i="67"/>
  <c r="G51" i="46"/>
  <c r="G1466" i="67"/>
  <c r="F51" i="46"/>
  <c r="F1466" i="67"/>
  <c r="K50" i="46"/>
  <c r="K1429" i="67"/>
  <c r="J50" i="46"/>
  <c r="J1429" i="67"/>
  <c r="I50" i="46"/>
  <c r="I1429" i="67"/>
  <c r="H50" i="46"/>
  <c r="H1429" i="67"/>
  <c r="G50" i="46"/>
  <c r="G1429" i="67"/>
  <c r="F50" i="46"/>
  <c r="F1429" i="67"/>
  <c r="K49" i="46"/>
  <c r="K1392" i="67"/>
  <c r="J49" i="46"/>
  <c r="J1392" i="67"/>
  <c r="I49" i="46"/>
  <c r="I1392" i="67"/>
  <c r="H49" i="46"/>
  <c r="H1392" i="67"/>
  <c r="G49" i="46"/>
  <c r="G1392" i="67"/>
  <c r="F49" i="46"/>
  <c r="F1392" i="67"/>
  <c r="K48" i="46"/>
  <c r="K1355" i="67"/>
  <c r="J48" i="46"/>
  <c r="J1355" i="67"/>
  <c r="I48" i="46"/>
  <c r="I1355" i="67"/>
  <c r="H48" i="46"/>
  <c r="H1355" i="67"/>
  <c r="G48" i="46"/>
  <c r="G1355" i="67"/>
  <c r="F48" i="46"/>
  <c r="F1355" i="67"/>
  <c r="K47" i="46"/>
  <c r="K1318" i="67"/>
  <c r="J47" i="46"/>
  <c r="J1318" i="67"/>
  <c r="I47" i="46"/>
  <c r="I1318" i="67"/>
  <c r="H47" i="46"/>
  <c r="H1318" i="67"/>
  <c r="G47" i="46"/>
  <c r="G1318" i="67"/>
  <c r="F47" i="46"/>
  <c r="F1318" i="67"/>
  <c r="K46" i="46"/>
  <c r="J46" i="46"/>
  <c r="I46" i="46"/>
  <c r="H46" i="46"/>
  <c r="G46" i="46"/>
  <c r="F46" i="46"/>
  <c r="K42" i="46"/>
  <c r="K1169" i="67"/>
  <c r="J42" i="46"/>
  <c r="J1169" i="67"/>
  <c r="I42" i="46"/>
  <c r="I1169" i="67"/>
  <c r="H42" i="46"/>
  <c r="H1169" i="67"/>
  <c r="G42" i="46"/>
  <c r="G1169" i="67"/>
  <c r="F42" i="46"/>
  <c r="F1169" i="67"/>
  <c r="K41" i="46"/>
  <c r="K1132" i="67"/>
  <c r="J41" i="46"/>
  <c r="J1132" i="67"/>
  <c r="I41" i="46"/>
  <c r="I1132" i="67"/>
  <c r="H41" i="46"/>
  <c r="H1132" i="67"/>
  <c r="G41" i="46"/>
  <c r="G1132" i="67"/>
  <c r="F41" i="46"/>
  <c r="F1132" i="67"/>
  <c r="K40" i="46"/>
  <c r="K1095" i="67"/>
  <c r="J40" i="46"/>
  <c r="J1095" i="67"/>
  <c r="I40" i="46"/>
  <c r="I1095" i="67"/>
  <c r="H40" i="46"/>
  <c r="H1095" i="67"/>
  <c r="G40" i="46"/>
  <c r="G1095" i="67"/>
  <c r="F40" i="46"/>
  <c r="F1095" i="67"/>
  <c r="K39" i="46"/>
  <c r="K1058" i="67"/>
  <c r="J39" i="46"/>
  <c r="J1058" i="67"/>
  <c r="I39" i="46"/>
  <c r="I1058" i="67"/>
  <c r="H39" i="46"/>
  <c r="H1058" i="67"/>
  <c r="G39" i="46"/>
  <c r="G1058" i="67"/>
  <c r="F39" i="46"/>
  <c r="F1058" i="67"/>
  <c r="K38" i="46"/>
  <c r="K1021" i="67"/>
  <c r="J38" i="46"/>
  <c r="J1021" i="67"/>
  <c r="I38" i="46"/>
  <c r="I1021" i="67"/>
  <c r="H38" i="46"/>
  <c r="H1021" i="67"/>
  <c r="G38" i="46"/>
  <c r="G1021" i="67"/>
  <c r="F38" i="46"/>
  <c r="F1021" i="67"/>
  <c r="K37" i="46"/>
  <c r="K984" i="67"/>
  <c r="J37" i="46"/>
  <c r="J984" i="67"/>
  <c r="I37" i="46"/>
  <c r="I984" i="67"/>
  <c r="H37" i="46"/>
  <c r="H984" i="67"/>
  <c r="G37" i="46"/>
  <c r="G984" i="67"/>
  <c r="F37" i="46"/>
  <c r="F984" i="67"/>
  <c r="K36" i="46"/>
  <c r="K947" i="67"/>
  <c r="J36" i="46"/>
  <c r="J947" i="67"/>
  <c r="I36" i="46"/>
  <c r="I947" i="67"/>
  <c r="H36" i="46"/>
  <c r="H947" i="67"/>
  <c r="G36" i="46"/>
  <c r="G947" i="67"/>
  <c r="F36" i="46"/>
  <c r="F947" i="67"/>
  <c r="K35" i="46"/>
  <c r="K910" i="67"/>
  <c r="J35" i="46"/>
  <c r="J910" i="67"/>
  <c r="I35" i="46"/>
  <c r="I910" i="67"/>
  <c r="H35" i="46"/>
  <c r="H910" i="67"/>
  <c r="G35" i="46"/>
  <c r="G910" i="67"/>
  <c r="F35" i="46"/>
  <c r="F910" i="67"/>
  <c r="K34" i="46"/>
  <c r="K873" i="67"/>
  <c r="J34" i="46"/>
  <c r="J873" i="67"/>
  <c r="I34" i="46"/>
  <c r="I873" i="67"/>
  <c r="H34" i="46"/>
  <c r="H873" i="67"/>
  <c r="G34" i="46"/>
  <c r="G873" i="67"/>
  <c r="F34" i="46"/>
  <c r="F873" i="67"/>
  <c r="K33" i="46"/>
  <c r="K836" i="67"/>
  <c r="J33" i="46"/>
  <c r="J836" i="67"/>
  <c r="I33" i="46"/>
  <c r="I836" i="67"/>
  <c r="H33" i="46"/>
  <c r="H836" i="67"/>
  <c r="G33" i="46"/>
  <c r="G836" i="67"/>
  <c r="F33" i="46"/>
  <c r="F836" i="67"/>
  <c r="K32" i="46"/>
  <c r="K799" i="67"/>
  <c r="J32" i="46"/>
  <c r="J799" i="67"/>
  <c r="I32" i="46"/>
  <c r="I799" i="67"/>
  <c r="H32" i="46"/>
  <c r="H799" i="67"/>
  <c r="G32" i="46"/>
  <c r="G799" i="67"/>
  <c r="F32" i="46"/>
  <c r="F799" i="67"/>
  <c r="K31" i="46"/>
  <c r="K762" i="67"/>
  <c r="J31" i="46"/>
  <c r="J762" i="67"/>
  <c r="I31" i="46"/>
  <c r="I762" i="67"/>
  <c r="H31" i="46"/>
  <c r="H762" i="67"/>
  <c r="G31" i="46"/>
  <c r="G762" i="67"/>
  <c r="F31" i="46"/>
  <c r="F762" i="67"/>
  <c r="K30" i="46"/>
  <c r="K725" i="67"/>
  <c r="J30" i="46"/>
  <c r="J725" i="67"/>
  <c r="I30" i="46"/>
  <c r="I725" i="67"/>
  <c r="H30" i="46"/>
  <c r="H725" i="67"/>
  <c r="G30" i="46"/>
  <c r="G725" i="67"/>
  <c r="F30" i="46"/>
  <c r="F725" i="67"/>
  <c r="K29" i="46"/>
  <c r="K688" i="67"/>
  <c r="J29" i="46"/>
  <c r="J688" i="67"/>
  <c r="I29" i="46"/>
  <c r="I688" i="67"/>
  <c r="H29" i="46"/>
  <c r="H688" i="67"/>
  <c r="G29" i="46"/>
  <c r="G688" i="67"/>
  <c r="F29" i="46"/>
  <c r="F688" i="67"/>
  <c r="K28" i="46"/>
  <c r="K651" i="67"/>
  <c r="J28" i="46"/>
  <c r="J651" i="67"/>
  <c r="I28" i="46"/>
  <c r="I651" i="67"/>
  <c r="H28" i="46"/>
  <c r="G28" i="46"/>
  <c r="F28" i="46"/>
  <c r="F651" i="67"/>
  <c r="K27" i="46"/>
  <c r="K614" i="67"/>
  <c r="J27" i="46"/>
  <c r="J614" i="67"/>
  <c r="I27" i="46"/>
  <c r="I614" i="67"/>
  <c r="H27" i="46"/>
  <c r="H614" i="67"/>
  <c r="G27" i="46"/>
  <c r="G614" i="67"/>
  <c r="F27" i="46"/>
  <c r="F614" i="67"/>
  <c r="K26" i="46"/>
  <c r="K577" i="67"/>
  <c r="J26" i="46"/>
  <c r="J577" i="67"/>
  <c r="I26" i="46"/>
  <c r="I577" i="67"/>
  <c r="H26" i="46"/>
  <c r="H577" i="67"/>
  <c r="G26" i="46"/>
  <c r="G577" i="67"/>
  <c r="F26" i="46"/>
  <c r="F577" i="67"/>
  <c r="K25" i="46"/>
  <c r="K540" i="67"/>
  <c r="J25" i="46"/>
  <c r="J540" i="67"/>
  <c r="I25" i="46"/>
  <c r="I540" i="67"/>
  <c r="H25" i="46"/>
  <c r="H540" i="67"/>
  <c r="G25" i="46"/>
  <c r="G540" i="67"/>
  <c r="F25" i="46"/>
  <c r="F540" i="67"/>
  <c r="K24" i="46"/>
  <c r="K503" i="67"/>
  <c r="J24" i="46"/>
  <c r="J503" i="67"/>
  <c r="I24" i="46"/>
  <c r="I503" i="67"/>
  <c r="G24" i="46"/>
  <c r="G503" i="67"/>
  <c r="F24" i="46"/>
  <c r="F503" i="67"/>
  <c r="K23" i="46"/>
  <c r="K466" i="67"/>
  <c r="J23" i="46"/>
  <c r="J466" i="67"/>
  <c r="I23" i="46"/>
  <c r="I466" i="67"/>
  <c r="H23" i="46"/>
  <c r="G23" i="46"/>
  <c r="F23" i="46"/>
  <c r="F466" i="67"/>
  <c r="K22" i="46"/>
  <c r="K429" i="67"/>
  <c r="J22" i="46"/>
  <c r="J429" i="67"/>
  <c r="I22" i="46"/>
  <c r="I429" i="67"/>
  <c r="H22" i="46"/>
  <c r="H429" i="67"/>
  <c r="G22" i="46"/>
  <c r="G429" i="67"/>
  <c r="F22" i="46"/>
  <c r="F429" i="67"/>
  <c r="L15" i="46"/>
  <c r="L14" i="46"/>
  <c r="L13" i="46"/>
  <c r="K12" i="46"/>
  <c r="K131" i="67"/>
  <c r="K9" i="46"/>
  <c r="L8" i="46"/>
  <c r="L19" i="67"/>
  <c r="H24" i="45"/>
  <c r="H499" i="67"/>
  <c r="K58" i="45"/>
  <c r="K1721" i="67"/>
  <c r="J58" i="45"/>
  <c r="J1721" i="67"/>
  <c r="I58" i="45"/>
  <c r="I1721" i="67"/>
  <c r="H58" i="45"/>
  <c r="H1721" i="67"/>
  <c r="G58" i="45"/>
  <c r="G1721" i="67"/>
  <c r="F58" i="45"/>
  <c r="F1721" i="67"/>
  <c r="K57" i="45"/>
  <c r="K1684" i="67"/>
  <c r="J57" i="45"/>
  <c r="J1684" i="67"/>
  <c r="I57" i="45"/>
  <c r="I1684" i="67"/>
  <c r="H57" i="45"/>
  <c r="H1684" i="67"/>
  <c r="G57" i="45"/>
  <c r="G1684" i="67"/>
  <c r="F57" i="45"/>
  <c r="F1684" i="67"/>
  <c r="K56" i="45"/>
  <c r="K1647" i="67"/>
  <c r="J56" i="45"/>
  <c r="J1647" i="67"/>
  <c r="I56" i="45"/>
  <c r="I1647" i="67"/>
  <c r="H56" i="45"/>
  <c r="H1647" i="67"/>
  <c r="G56" i="45"/>
  <c r="G1647" i="67"/>
  <c r="F56" i="45"/>
  <c r="F1647" i="67"/>
  <c r="K55" i="45"/>
  <c r="K1610" i="67"/>
  <c r="J55" i="45"/>
  <c r="J1610" i="67"/>
  <c r="I55" i="45"/>
  <c r="I1610" i="67"/>
  <c r="H55" i="45"/>
  <c r="H1610" i="67"/>
  <c r="G55" i="45"/>
  <c r="G1610" i="67"/>
  <c r="F55" i="45"/>
  <c r="F1610" i="67"/>
  <c r="K54" i="45"/>
  <c r="K1573" i="67"/>
  <c r="J54" i="45"/>
  <c r="J1573" i="67"/>
  <c r="I54" i="45"/>
  <c r="I1573" i="67"/>
  <c r="H54" i="45"/>
  <c r="H1573" i="67"/>
  <c r="G54" i="45"/>
  <c r="G1573" i="67"/>
  <c r="F54" i="45"/>
  <c r="F1573" i="67"/>
  <c r="K53" i="45"/>
  <c r="K1536" i="67"/>
  <c r="J53" i="45"/>
  <c r="J1536" i="67"/>
  <c r="I53" i="45"/>
  <c r="I1536" i="67"/>
  <c r="H53" i="45"/>
  <c r="H1536" i="67"/>
  <c r="G53" i="45"/>
  <c r="G1536" i="67"/>
  <c r="F53" i="45"/>
  <c r="F1536" i="67"/>
  <c r="K52" i="45"/>
  <c r="K1499" i="67"/>
  <c r="J52" i="45"/>
  <c r="J1499" i="67"/>
  <c r="I52" i="45"/>
  <c r="I1499" i="67"/>
  <c r="H52" i="45"/>
  <c r="H1499" i="67"/>
  <c r="G52" i="45"/>
  <c r="G1499" i="67"/>
  <c r="F52" i="45"/>
  <c r="F1499" i="67"/>
  <c r="K51" i="45"/>
  <c r="K1462" i="67"/>
  <c r="J51" i="45"/>
  <c r="J1462" i="67"/>
  <c r="I51" i="45"/>
  <c r="I1462" i="67"/>
  <c r="H51" i="45"/>
  <c r="H1462" i="67"/>
  <c r="G51" i="45"/>
  <c r="G1462" i="67"/>
  <c r="F51" i="45"/>
  <c r="F1462" i="67"/>
  <c r="K50" i="45"/>
  <c r="K1425" i="67"/>
  <c r="J50" i="45"/>
  <c r="J1425" i="67"/>
  <c r="I50" i="45"/>
  <c r="I1425" i="67"/>
  <c r="H50" i="45"/>
  <c r="H1425" i="67"/>
  <c r="G50" i="45"/>
  <c r="G1425" i="67"/>
  <c r="F50" i="45"/>
  <c r="F1425" i="67"/>
  <c r="K49" i="45"/>
  <c r="K1388" i="67"/>
  <c r="J49" i="45"/>
  <c r="J1388" i="67"/>
  <c r="I49" i="45"/>
  <c r="I1388" i="67"/>
  <c r="H49" i="45"/>
  <c r="H1388" i="67"/>
  <c r="G49" i="45"/>
  <c r="G1388" i="67"/>
  <c r="F49" i="45"/>
  <c r="F1388" i="67"/>
  <c r="K48" i="45"/>
  <c r="K1351" i="67"/>
  <c r="J48" i="45"/>
  <c r="J1351" i="67"/>
  <c r="I48" i="45"/>
  <c r="I1351" i="67"/>
  <c r="H48" i="45"/>
  <c r="H1351" i="67"/>
  <c r="G48" i="45"/>
  <c r="G1351" i="67"/>
  <c r="F48" i="45"/>
  <c r="F1351" i="67"/>
  <c r="K47" i="45"/>
  <c r="K1314" i="67"/>
  <c r="J47" i="45"/>
  <c r="J1314" i="67"/>
  <c r="I47" i="45"/>
  <c r="I1314" i="67"/>
  <c r="H47" i="45"/>
  <c r="H1314" i="67"/>
  <c r="G47" i="45"/>
  <c r="G1314" i="67"/>
  <c r="F47" i="45"/>
  <c r="F1314" i="67"/>
  <c r="K46" i="45"/>
  <c r="J46" i="45"/>
  <c r="I46" i="45"/>
  <c r="H46" i="45"/>
  <c r="G46" i="45"/>
  <c r="F46" i="45"/>
  <c r="K42" i="45"/>
  <c r="K1165" i="67"/>
  <c r="J42" i="45"/>
  <c r="J1165" i="67"/>
  <c r="I42" i="45"/>
  <c r="I1165" i="67"/>
  <c r="H42" i="45"/>
  <c r="H1165" i="67"/>
  <c r="G42" i="45"/>
  <c r="G1165" i="67"/>
  <c r="F42" i="45"/>
  <c r="F1165" i="67"/>
  <c r="K41" i="45"/>
  <c r="K1128" i="67"/>
  <c r="J41" i="45"/>
  <c r="J1128" i="67"/>
  <c r="I41" i="45"/>
  <c r="I1128" i="67"/>
  <c r="H41" i="45"/>
  <c r="H1128" i="67"/>
  <c r="G41" i="45"/>
  <c r="G1128" i="67"/>
  <c r="F41" i="45"/>
  <c r="F1128" i="67"/>
  <c r="K40" i="45"/>
  <c r="K1091" i="67"/>
  <c r="J40" i="45"/>
  <c r="J1091" i="67"/>
  <c r="I40" i="45"/>
  <c r="I1091" i="67"/>
  <c r="H40" i="45"/>
  <c r="H1091" i="67"/>
  <c r="G40" i="45"/>
  <c r="G1091" i="67"/>
  <c r="F40" i="45"/>
  <c r="F1091" i="67"/>
  <c r="K39" i="45"/>
  <c r="K1054" i="67"/>
  <c r="J39" i="45"/>
  <c r="J1054" i="67"/>
  <c r="I39" i="45"/>
  <c r="I1054" i="67"/>
  <c r="H39" i="45"/>
  <c r="H1054" i="67"/>
  <c r="G39" i="45"/>
  <c r="G1054" i="67"/>
  <c r="F39" i="45"/>
  <c r="F1054" i="67"/>
  <c r="K38" i="45"/>
  <c r="K1017" i="67"/>
  <c r="J38" i="45"/>
  <c r="J1017" i="67"/>
  <c r="I38" i="45"/>
  <c r="I1017" i="67"/>
  <c r="H38" i="45"/>
  <c r="H1017" i="67"/>
  <c r="G38" i="45"/>
  <c r="G1017" i="67"/>
  <c r="F38" i="45"/>
  <c r="F1017" i="67"/>
  <c r="K37" i="45"/>
  <c r="K980" i="67"/>
  <c r="J37" i="45"/>
  <c r="J980" i="67"/>
  <c r="I37" i="45"/>
  <c r="I980" i="67"/>
  <c r="H37" i="45"/>
  <c r="H980" i="67"/>
  <c r="G37" i="45"/>
  <c r="G980" i="67"/>
  <c r="F37" i="45"/>
  <c r="F980" i="67"/>
  <c r="K36" i="45"/>
  <c r="K943" i="67"/>
  <c r="J36" i="45"/>
  <c r="J943" i="67"/>
  <c r="I36" i="45"/>
  <c r="I943" i="67"/>
  <c r="H36" i="45"/>
  <c r="H943" i="67"/>
  <c r="G36" i="45"/>
  <c r="G943" i="67"/>
  <c r="F36" i="45"/>
  <c r="F943" i="67"/>
  <c r="K35" i="45"/>
  <c r="K906" i="67"/>
  <c r="J35" i="45"/>
  <c r="J906" i="67"/>
  <c r="I35" i="45"/>
  <c r="I906" i="67"/>
  <c r="H35" i="45"/>
  <c r="H906" i="67"/>
  <c r="G35" i="45"/>
  <c r="G906" i="67"/>
  <c r="F35" i="45"/>
  <c r="F906" i="67"/>
  <c r="K34" i="45"/>
  <c r="K869" i="67"/>
  <c r="J34" i="45"/>
  <c r="J869" i="67"/>
  <c r="I34" i="45"/>
  <c r="I869" i="67"/>
  <c r="H34" i="45"/>
  <c r="H869" i="67"/>
  <c r="G34" i="45"/>
  <c r="G869" i="67"/>
  <c r="F34" i="45"/>
  <c r="F869" i="67"/>
  <c r="K33" i="45"/>
  <c r="K832" i="67"/>
  <c r="J33" i="45"/>
  <c r="J832" i="67"/>
  <c r="I33" i="45"/>
  <c r="I832" i="67"/>
  <c r="H33" i="45"/>
  <c r="H832" i="67"/>
  <c r="G33" i="45"/>
  <c r="G832" i="67"/>
  <c r="F33" i="45"/>
  <c r="F832" i="67"/>
  <c r="K32" i="45"/>
  <c r="K795" i="67"/>
  <c r="J32" i="45"/>
  <c r="J795" i="67"/>
  <c r="I32" i="45"/>
  <c r="I795" i="67"/>
  <c r="H32" i="45"/>
  <c r="H795" i="67"/>
  <c r="G32" i="45"/>
  <c r="G795" i="67"/>
  <c r="F32" i="45"/>
  <c r="F795" i="67"/>
  <c r="K31" i="45"/>
  <c r="K758" i="67"/>
  <c r="J31" i="45"/>
  <c r="J758" i="67"/>
  <c r="I31" i="45"/>
  <c r="I758" i="67"/>
  <c r="H31" i="45"/>
  <c r="H758" i="67"/>
  <c r="G31" i="45"/>
  <c r="G758" i="67"/>
  <c r="F31" i="45"/>
  <c r="F758" i="67"/>
  <c r="K30" i="45"/>
  <c r="K721" i="67"/>
  <c r="J30" i="45"/>
  <c r="J721" i="67"/>
  <c r="I30" i="45"/>
  <c r="I721" i="67"/>
  <c r="H30" i="45"/>
  <c r="H721" i="67"/>
  <c r="G30" i="45"/>
  <c r="G721" i="67"/>
  <c r="F30" i="45"/>
  <c r="F721" i="67"/>
  <c r="K29" i="45"/>
  <c r="K684" i="67"/>
  <c r="J29" i="45"/>
  <c r="J684" i="67"/>
  <c r="I29" i="45"/>
  <c r="I684" i="67"/>
  <c r="H29" i="45"/>
  <c r="H684" i="67"/>
  <c r="G29" i="45"/>
  <c r="G684" i="67"/>
  <c r="F29" i="45"/>
  <c r="F684" i="67"/>
  <c r="K28" i="45"/>
  <c r="K647" i="67"/>
  <c r="J28" i="45"/>
  <c r="J647" i="67"/>
  <c r="I28" i="45"/>
  <c r="I647" i="67"/>
  <c r="H28" i="45"/>
  <c r="G28" i="45"/>
  <c r="F28" i="45"/>
  <c r="F647" i="67"/>
  <c r="K27" i="45"/>
  <c r="K610" i="67"/>
  <c r="J27" i="45"/>
  <c r="J610" i="67"/>
  <c r="I27" i="45"/>
  <c r="I610" i="67"/>
  <c r="H27" i="45"/>
  <c r="H610" i="67"/>
  <c r="G27" i="45"/>
  <c r="G610" i="67"/>
  <c r="F27" i="45"/>
  <c r="F610" i="67"/>
  <c r="K26" i="45"/>
  <c r="K573" i="67"/>
  <c r="J26" i="45"/>
  <c r="J573" i="67"/>
  <c r="I26" i="45"/>
  <c r="I573" i="67"/>
  <c r="H26" i="45"/>
  <c r="H573" i="67"/>
  <c r="G26" i="45"/>
  <c r="G573" i="67"/>
  <c r="F26" i="45"/>
  <c r="F573" i="67"/>
  <c r="K25" i="45"/>
  <c r="K536" i="67"/>
  <c r="J25" i="45"/>
  <c r="J536" i="67"/>
  <c r="I25" i="45"/>
  <c r="I536" i="67"/>
  <c r="H25" i="45"/>
  <c r="H536" i="67"/>
  <c r="G25" i="45"/>
  <c r="G536" i="67"/>
  <c r="F25" i="45"/>
  <c r="F536" i="67"/>
  <c r="K24" i="45"/>
  <c r="K499" i="67"/>
  <c r="J24" i="45"/>
  <c r="J499" i="67"/>
  <c r="I24" i="45"/>
  <c r="I499" i="67"/>
  <c r="G24" i="45"/>
  <c r="G499" i="67"/>
  <c r="F24" i="45"/>
  <c r="F499" i="67"/>
  <c r="K23" i="45"/>
  <c r="K462" i="67"/>
  <c r="J23" i="45"/>
  <c r="J462" i="67"/>
  <c r="I23" i="45"/>
  <c r="I462" i="67"/>
  <c r="H23" i="45"/>
  <c r="G23" i="45"/>
  <c r="F23" i="45"/>
  <c r="F462" i="67"/>
  <c r="K22" i="45"/>
  <c r="K425" i="67"/>
  <c r="J22" i="45"/>
  <c r="J425" i="67"/>
  <c r="I22" i="45"/>
  <c r="I425" i="67"/>
  <c r="H22" i="45"/>
  <c r="H425" i="67"/>
  <c r="G22" i="45"/>
  <c r="G425" i="67"/>
  <c r="F22" i="45"/>
  <c r="F425" i="67"/>
  <c r="L15" i="45"/>
  <c r="L14" i="45"/>
  <c r="L13" i="45"/>
  <c r="K12" i="45"/>
  <c r="K127" i="67"/>
  <c r="K9" i="45"/>
  <c r="L8" i="45"/>
  <c r="L15" i="67"/>
  <c r="H24" i="44"/>
  <c r="H526" i="67"/>
  <c r="K58" i="44"/>
  <c r="K1748" i="67"/>
  <c r="J58" i="44"/>
  <c r="J1748" i="67"/>
  <c r="I58" i="44"/>
  <c r="I1748" i="67"/>
  <c r="H58" i="44"/>
  <c r="H1748" i="67"/>
  <c r="G58" i="44"/>
  <c r="G1748" i="67"/>
  <c r="F58" i="44"/>
  <c r="F1748" i="67"/>
  <c r="K57" i="44"/>
  <c r="K1711" i="67"/>
  <c r="J57" i="44"/>
  <c r="J1711" i="67"/>
  <c r="I57" i="44"/>
  <c r="I1711" i="67"/>
  <c r="H57" i="44"/>
  <c r="H1711" i="67"/>
  <c r="G57" i="44"/>
  <c r="G1711" i="67"/>
  <c r="F57" i="44"/>
  <c r="F1711" i="67"/>
  <c r="K56" i="44"/>
  <c r="K1674" i="67"/>
  <c r="J56" i="44"/>
  <c r="J1674" i="67"/>
  <c r="I56" i="44"/>
  <c r="I1674" i="67"/>
  <c r="H56" i="44"/>
  <c r="H1674" i="67"/>
  <c r="G56" i="44"/>
  <c r="G1674" i="67"/>
  <c r="F56" i="44"/>
  <c r="F1674" i="67"/>
  <c r="K55" i="44"/>
  <c r="K1637" i="67"/>
  <c r="J55" i="44"/>
  <c r="J1637" i="67"/>
  <c r="I55" i="44"/>
  <c r="I1637" i="67"/>
  <c r="H55" i="44"/>
  <c r="H1637" i="67"/>
  <c r="G55" i="44"/>
  <c r="G1637" i="67"/>
  <c r="F55" i="44"/>
  <c r="F1637" i="67"/>
  <c r="K54" i="44"/>
  <c r="K1600" i="67"/>
  <c r="J54" i="44"/>
  <c r="J1600" i="67"/>
  <c r="I54" i="44"/>
  <c r="I1600" i="67"/>
  <c r="H54" i="44"/>
  <c r="H1600" i="67"/>
  <c r="G54" i="44"/>
  <c r="G1600" i="67"/>
  <c r="F54" i="44"/>
  <c r="F1600" i="67"/>
  <c r="K53" i="44"/>
  <c r="K1563" i="67"/>
  <c r="J53" i="44"/>
  <c r="J1563" i="67"/>
  <c r="I53" i="44"/>
  <c r="I1563" i="67"/>
  <c r="H53" i="44"/>
  <c r="H1563" i="67"/>
  <c r="G53" i="44"/>
  <c r="G1563" i="67"/>
  <c r="F53" i="44"/>
  <c r="F1563" i="67"/>
  <c r="K52" i="44"/>
  <c r="K1526" i="67"/>
  <c r="J52" i="44"/>
  <c r="J1526" i="67"/>
  <c r="I52" i="44"/>
  <c r="I1526" i="67"/>
  <c r="H52" i="44"/>
  <c r="H1526" i="67"/>
  <c r="G52" i="44"/>
  <c r="G1526" i="67"/>
  <c r="F52" i="44"/>
  <c r="F1526" i="67"/>
  <c r="K51" i="44"/>
  <c r="K1489" i="67"/>
  <c r="J51" i="44"/>
  <c r="J1489" i="67"/>
  <c r="I51" i="44"/>
  <c r="I1489" i="67"/>
  <c r="H51" i="44"/>
  <c r="H1489" i="67"/>
  <c r="G51" i="44"/>
  <c r="G1489" i="67"/>
  <c r="F51" i="44"/>
  <c r="F1489" i="67"/>
  <c r="K50" i="44"/>
  <c r="K1452" i="67"/>
  <c r="J50" i="44"/>
  <c r="J1452" i="67"/>
  <c r="I50" i="44"/>
  <c r="I1452" i="67"/>
  <c r="H50" i="44"/>
  <c r="H1452" i="67"/>
  <c r="G50" i="44"/>
  <c r="G1452" i="67"/>
  <c r="F50" i="44"/>
  <c r="F1452" i="67"/>
  <c r="K49" i="44"/>
  <c r="K1415" i="67"/>
  <c r="J49" i="44"/>
  <c r="J1415" i="67"/>
  <c r="I49" i="44"/>
  <c r="I1415" i="67"/>
  <c r="H49" i="44"/>
  <c r="H1415" i="67"/>
  <c r="G49" i="44"/>
  <c r="G1415" i="67"/>
  <c r="F49" i="44"/>
  <c r="F1415" i="67"/>
  <c r="K48" i="44"/>
  <c r="K1378" i="67"/>
  <c r="J48" i="44"/>
  <c r="J1378" i="67"/>
  <c r="I48" i="44"/>
  <c r="I1378" i="67"/>
  <c r="H48" i="44"/>
  <c r="H1378" i="67"/>
  <c r="G48" i="44"/>
  <c r="G1378" i="67"/>
  <c r="F48" i="44"/>
  <c r="F1378" i="67"/>
  <c r="K47" i="44"/>
  <c r="K1341" i="67"/>
  <c r="J47" i="44"/>
  <c r="J1341" i="67"/>
  <c r="I47" i="44"/>
  <c r="I1341" i="67"/>
  <c r="H47" i="44"/>
  <c r="H1341" i="67"/>
  <c r="G47" i="44"/>
  <c r="G1341" i="67"/>
  <c r="F47" i="44"/>
  <c r="F1341" i="67"/>
  <c r="K46" i="44"/>
  <c r="J46" i="44"/>
  <c r="I46" i="44"/>
  <c r="H46" i="44"/>
  <c r="G46" i="44"/>
  <c r="F46" i="44"/>
  <c r="K42" i="44"/>
  <c r="K1192" i="67"/>
  <c r="J42" i="44"/>
  <c r="J1192" i="67"/>
  <c r="I42" i="44"/>
  <c r="I1192" i="67"/>
  <c r="H42" i="44"/>
  <c r="H1192" i="67"/>
  <c r="G42" i="44"/>
  <c r="G1192" i="67"/>
  <c r="F42" i="44"/>
  <c r="F1192" i="67"/>
  <c r="K41" i="44"/>
  <c r="K1155" i="67"/>
  <c r="J41" i="44"/>
  <c r="J1155" i="67"/>
  <c r="I41" i="44"/>
  <c r="I1155" i="67"/>
  <c r="H41" i="44"/>
  <c r="H1155" i="67"/>
  <c r="G41" i="44"/>
  <c r="G1155" i="67"/>
  <c r="F41" i="44"/>
  <c r="F1155" i="67"/>
  <c r="K40" i="44"/>
  <c r="K1118" i="67"/>
  <c r="J40" i="44"/>
  <c r="J1118" i="67"/>
  <c r="I40" i="44"/>
  <c r="I1118" i="67"/>
  <c r="H40" i="44"/>
  <c r="H1118" i="67"/>
  <c r="G40" i="44"/>
  <c r="G1118" i="67"/>
  <c r="F40" i="44"/>
  <c r="F1118" i="67"/>
  <c r="K39" i="44"/>
  <c r="K1081" i="67"/>
  <c r="J39" i="44"/>
  <c r="J1081" i="67"/>
  <c r="I39" i="44"/>
  <c r="I1081" i="67"/>
  <c r="H39" i="44"/>
  <c r="H1081" i="67"/>
  <c r="G39" i="44"/>
  <c r="G1081" i="67"/>
  <c r="F39" i="44"/>
  <c r="F1081" i="67"/>
  <c r="K38" i="44"/>
  <c r="K1044" i="67"/>
  <c r="J38" i="44"/>
  <c r="J1044" i="67"/>
  <c r="I38" i="44"/>
  <c r="I1044" i="67"/>
  <c r="H38" i="44"/>
  <c r="H1044" i="67"/>
  <c r="G38" i="44"/>
  <c r="G1044" i="67"/>
  <c r="F38" i="44"/>
  <c r="F1044" i="67"/>
  <c r="K37" i="44"/>
  <c r="K1007" i="67"/>
  <c r="J37" i="44"/>
  <c r="J1007" i="67"/>
  <c r="I37" i="44"/>
  <c r="I1007" i="67"/>
  <c r="H37" i="44"/>
  <c r="H1007" i="67"/>
  <c r="G37" i="44"/>
  <c r="G1007" i="67"/>
  <c r="F37" i="44"/>
  <c r="F1007" i="67"/>
  <c r="K36" i="44"/>
  <c r="K970" i="67"/>
  <c r="J36" i="44"/>
  <c r="J970" i="67"/>
  <c r="I36" i="44"/>
  <c r="I970" i="67"/>
  <c r="H36" i="44"/>
  <c r="H970" i="67"/>
  <c r="G36" i="44"/>
  <c r="G970" i="67"/>
  <c r="F36" i="44"/>
  <c r="F970" i="67"/>
  <c r="K35" i="44"/>
  <c r="K933" i="67"/>
  <c r="J35" i="44"/>
  <c r="J933" i="67"/>
  <c r="I35" i="44"/>
  <c r="I933" i="67"/>
  <c r="H35" i="44"/>
  <c r="H933" i="67"/>
  <c r="G35" i="44"/>
  <c r="G933" i="67"/>
  <c r="F35" i="44"/>
  <c r="F933" i="67"/>
  <c r="K34" i="44"/>
  <c r="K896" i="67"/>
  <c r="J34" i="44"/>
  <c r="J896" i="67"/>
  <c r="I34" i="44"/>
  <c r="I896" i="67"/>
  <c r="H34" i="44"/>
  <c r="H896" i="67"/>
  <c r="G34" i="44"/>
  <c r="G896" i="67"/>
  <c r="F34" i="44"/>
  <c r="F896" i="67"/>
  <c r="K33" i="44"/>
  <c r="K859" i="67"/>
  <c r="J33" i="44"/>
  <c r="J859" i="67"/>
  <c r="I33" i="44"/>
  <c r="I859" i="67"/>
  <c r="H33" i="44"/>
  <c r="H859" i="67"/>
  <c r="G33" i="44"/>
  <c r="G859" i="67"/>
  <c r="F33" i="44"/>
  <c r="F859" i="67"/>
  <c r="K32" i="44"/>
  <c r="K822" i="67"/>
  <c r="J32" i="44"/>
  <c r="J822" i="67"/>
  <c r="I32" i="44"/>
  <c r="I822" i="67"/>
  <c r="H32" i="44"/>
  <c r="H822" i="67"/>
  <c r="G32" i="44"/>
  <c r="G822" i="67"/>
  <c r="F32" i="44"/>
  <c r="F822" i="67"/>
  <c r="K31" i="44"/>
  <c r="K785" i="67"/>
  <c r="J31" i="44"/>
  <c r="J785" i="67"/>
  <c r="I31" i="44"/>
  <c r="I785" i="67"/>
  <c r="H31" i="44"/>
  <c r="H785" i="67"/>
  <c r="G31" i="44"/>
  <c r="G785" i="67"/>
  <c r="F31" i="44"/>
  <c r="F785" i="67"/>
  <c r="K30" i="44"/>
  <c r="K748" i="67"/>
  <c r="J30" i="44"/>
  <c r="J748" i="67"/>
  <c r="I30" i="44"/>
  <c r="I748" i="67"/>
  <c r="H30" i="44"/>
  <c r="H748" i="67"/>
  <c r="G30" i="44"/>
  <c r="G748" i="67"/>
  <c r="F30" i="44"/>
  <c r="F748" i="67"/>
  <c r="K29" i="44"/>
  <c r="K711" i="67"/>
  <c r="J29" i="44"/>
  <c r="J711" i="67"/>
  <c r="I29" i="44"/>
  <c r="I711" i="67"/>
  <c r="H29" i="44"/>
  <c r="H711" i="67"/>
  <c r="G29" i="44"/>
  <c r="G711" i="67"/>
  <c r="F29" i="44"/>
  <c r="F711" i="67"/>
  <c r="K28" i="44"/>
  <c r="K674" i="67"/>
  <c r="J28" i="44"/>
  <c r="J674" i="67"/>
  <c r="I28" i="44"/>
  <c r="I674" i="67"/>
  <c r="H28" i="44"/>
  <c r="G28" i="44"/>
  <c r="F28" i="44"/>
  <c r="F674" i="67"/>
  <c r="K27" i="44"/>
  <c r="K637" i="67"/>
  <c r="J27" i="44"/>
  <c r="J637" i="67"/>
  <c r="I27" i="44"/>
  <c r="I637" i="67"/>
  <c r="H27" i="44"/>
  <c r="H637" i="67"/>
  <c r="G27" i="44"/>
  <c r="G637" i="67"/>
  <c r="F27" i="44"/>
  <c r="F637" i="67"/>
  <c r="K26" i="44"/>
  <c r="K600" i="67"/>
  <c r="J26" i="44"/>
  <c r="J600" i="67"/>
  <c r="I26" i="44"/>
  <c r="I600" i="67"/>
  <c r="H26" i="44"/>
  <c r="H600" i="67"/>
  <c r="G26" i="44"/>
  <c r="G600" i="67"/>
  <c r="F26" i="44"/>
  <c r="F600" i="67"/>
  <c r="K25" i="44"/>
  <c r="K563" i="67"/>
  <c r="J25" i="44"/>
  <c r="J563" i="67"/>
  <c r="I25" i="44"/>
  <c r="I563" i="67"/>
  <c r="H25" i="44"/>
  <c r="H563" i="67"/>
  <c r="G25" i="44"/>
  <c r="G563" i="67"/>
  <c r="F25" i="44"/>
  <c r="F563" i="67"/>
  <c r="K24" i="44"/>
  <c r="K526" i="67"/>
  <c r="J24" i="44"/>
  <c r="J526" i="67"/>
  <c r="I24" i="44"/>
  <c r="I526" i="67"/>
  <c r="G24" i="44"/>
  <c r="G526" i="67"/>
  <c r="F24" i="44"/>
  <c r="F526" i="67"/>
  <c r="K23" i="44"/>
  <c r="K489" i="67"/>
  <c r="J23" i="44"/>
  <c r="J489" i="67"/>
  <c r="I23" i="44"/>
  <c r="I489" i="67"/>
  <c r="H23" i="44"/>
  <c r="G23" i="44"/>
  <c r="F23" i="44"/>
  <c r="F489" i="67"/>
  <c r="K22" i="44"/>
  <c r="K452" i="67"/>
  <c r="J22" i="44"/>
  <c r="J452" i="67"/>
  <c r="I22" i="44"/>
  <c r="I452" i="67"/>
  <c r="H22" i="44"/>
  <c r="H452" i="67"/>
  <c r="G22" i="44"/>
  <c r="G452" i="67"/>
  <c r="F22" i="44"/>
  <c r="F452" i="67"/>
  <c r="L15" i="44"/>
  <c r="L14" i="44"/>
  <c r="L13" i="44"/>
  <c r="K12" i="44"/>
  <c r="K154" i="67"/>
  <c r="K9" i="44"/>
  <c r="L8" i="44"/>
  <c r="L42" i="67"/>
  <c r="H24" i="43"/>
  <c r="H525" i="67"/>
  <c r="K58" i="43"/>
  <c r="K1747" i="67"/>
  <c r="J58" i="43"/>
  <c r="J1747" i="67"/>
  <c r="I58" i="43"/>
  <c r="I1747" i="67"/>
  <c r="H58" i="43"/>
  <c r="H1747" i="67"/>
  <c r="G58" i="43"/>
  <c r="G1747" i="67"/>
  <c r="F58" i="43"/>
  <c r="F1747" i="67"/>
  <c r="K57" i="43"/>
  <c r="K1710" i="67"/>
  <c r="J57" i="43"/>
  <c r="J1710" i="67"/>
  <c r="I57" i="43"/>
  <c r="I1710" i="67"/>
  <c r="H57" i="43"/>
  <c r="H1710" i="67"/>
  <c r="G57" i="43"/>
  <c r="G1710" i="67"/>
  <c r="F57" i="43"/>
  <c r="F1710" i="67"/>
  <c r="K56" i="43"/>
  <c r="K1673" i="67"/>
  <c r="J56" i="43"/>
  <c r="J1673" i="67"/>
  <c r="I56" i="43"/>
  <c r="I1673" i="67"/>
  <c r="H56" i="43"/>
  <c r="H1673" i="67"/>
  <c r="G56" i="43"/>
  <c r="G1673" i="67"/>
  <c r="F56" i="43"/>
  <c r="F1673" i="67"/>
  <c r="K55" i="43"/>
  <c r="K1636" i="67"/>
  <c r="J55" i="43"/>
  <c r="J1636" i="67"/>
  <c r="I55" i="43"/>
  <c r="I1636" i="67"/>
  <c r="H55" i="43"/>
  <c r="H1636" i="67"/>
  <c r="G55" i="43"/>
  <c r="G1636" i="67"/>
  <c r="F55" i="43"/>
  <c r="F1636" i="67"/>
  <c r="K54" i="43"/>
  <c r="K1599" i="67"/>
  <c r="J54" i="43"/>
  <c r="J1599" i="67"/>
  <c r="I54" i="43"/>
  <c r="I1599" i="67"/>
  <c r="H54" i="43"/>
  <c r="H1599" i="67"/>
  <c r="G54" i="43"/>
  <c r="G1599" i="67"/>
  <c r="F54" i="43"/>
  <c r="F1599" i="67"/>
  <c r="K53" i="43"/>
  <c r="K1562" i="67"/>
  <c r="J53" i="43"/>
  <c r="J1562" i="67"/>
  <c r="I53" i="43"/>
  <c r="I1562" i="67"/>
  <c r="H53" i="43"/>
  <c r="H1562" i="67"/>
  <c r="G53" i="43"/>
  <c r="G1562" i="67"/>
  <c r="F53" i="43"/>
  <c r="F1562" i="67"/>
  <c r="K52" i="43"/>
  <c r="K1525" i="67"/>
  <c r="J52" i="43"/>
  <c r="J1525" i="67"/>
  <c r="I52" i="43"/>
  <c r="I1525" i="67"/>
  <c r="H52" i="43"/>
  <c r="H1525" i="67"/>
  <c r="G52" i="43"/>
  <c r="G1525" i="67"/>
  <c r="F52" i="43"/>
  <c r="F1525" i="67"/>
  <c r="K51" i="43"/>
  <c r="K1488" i="67"/>
  <c r="J51" i="43"/>
  <c r="J1488" i="67"/>
  <c r="I51" i="43"/>
  <c r="I1488" i="67"/>
  <c r="H51" i="43"/>
  <c r="H1488" i="67"/>
  <c r="G51" i="43"/>
  <c r="G1488" i="67"/>
  <c r="F51" i="43"/>
  <c r="F1488" i="67"/>
  <c r="K50" i="43"/>
  <c r="K1451" i="67"/>
  <c r="J50" i="43"/>
  <c r="J1451" i="67"/>
  <c r="I50" i="43"/>
  <c r="I1451" i="67"/>
  <c r="H50" i="43"/>
  <c r="H1451" i="67"/>
  <c r="G50" i="43"/>
  <c r="G1451" i="67"/>
  <c r="F50" i="43"/>
  <c r="F1451" i="67"/>
  <c r="K49" i="43"/>
  <c r="K1414" i="67"/>
  <c r="J49" i="43"/>
  <c r="J1414" i="67"/>
  <c r="I49" i="43"/>
  <c r="I1414" i="67"/>
  <c r="H49" i="43"/>
  <c r="H1414" i="67"/>
  <c r="G49" i="43"/>
  <c r="G1414" i="67"/>
  <c r="F49" i="43"/>
  <c r="F1414" i="67"/>
  <c r="K48" i="43"/>
  <c r="K1377" i="67"/>
  <c r="J48" i="43"/>
  <c r="J1377" i="67"/>
  <c r="I48" i="43"/>
  <c r="I1377" i="67"/>
  <c r="H48" i="43"/>
  <c r="H1377" i="67"/>
  <c r="G48" i="43"/>
  <c r="G1377" i="67"/>
  <c r="F48" i="43"/>
  <c r="F1377" i="67"/>
  <c r="K47" i="43"/>
  <c r="K1340" i="67"/>
  <c r="J47" i="43"/>
  <c r="J1340" i="67"/>
  <c r="I47" i="43"/>
  <c r="I1340" i="67"/>
  <c r="H47" i="43"/>
  <c r="H1340" i="67"/>
  <c r="G47" i="43"/>
  <c r="G1340" i="67"/>
  <c r="F47" i="43"/>
  <c r="F1340" i="67"/>
  <c r="K46" i="43"/>
  <c r="J46" i="43"/>
  <c r="I46" i="43"/>
  <c r="H46" i="43"/>
  <c r="G46" i="43"/>
  <c r="F46" i="43"/>
  <c r="K42" i="43"/>
  <c r="K1191" i="67"/>
  <c r="J42" i="43"/>
  <c r="J1191" i="67"/>
  <c r="I42" i="43"/>
  <c r="I1191" i="67"/>
  <c r="H42" i="43"/>
  <c r="H1191" i="67"/>
  <c r="G42" i="43"/>
  <c r="G1191" i="67"/>
  <c r="F42" i="43"/>
  <c r="F1191" i="67"/>
  <c r="K41" i="43"/>
  <c r="K1154" i="67"/>
  <c r="J41" i="43"/>
  <c r="J1154" i="67"/>
  <c r="I41" i="43"/>
  <c r="I1154" i="67"/>
  <c r="H41" i="43"/>
  <c r="H1154" i="67"/>
  <c r="G41" i="43"/>
  <c r="G1154" i="67"/>
  <c r="F41" i="43"/>
  <c r="F1154" i="67"/>
  <c r="K40" i="43"/>
  <c r="K1117" i="67"/>
  <c r="J40" i="43"/>
  <c r="J1117" i="67"/>
  <c r="I40" i="43"/>
  <c r="I1117" i="67"/>
  <c r="H40" i="43"/>
  <c r="H1117" i="67"/>
  <c r="G40" i="43"/>
  <c r="G1117" i="67"/>
  <c r="F40" i="43"/>
  <c r="F1117" i="67"/>
  <c r="K39" i="43"/>
  <c r="K1080" i="67"/>
  <c r="J39" i="43"/>
  <c r="J1080" i="67"/>
  <c r="I39" i="43"/>
  <c r="I1080" i="67"/>
  <c r="H39" i="43"/>
  <c r="H1080" i="67"/>
  <c r="G39" i="43"/>
  <c r="G1080" i="67"/>
  <c r="F39" i="43"/>
  <c r="F1080" i="67"/>
  <c r="K38" i="43"/>
  <c r="K1043" i="67"/>
  <c r="J38" i="43"/>
  <c r="J1043" i="67"/>
  <c r="I38" i="43"/>
  <c r="I1043" i="67"/>
  <c r="H38" i="43"/>
  <c r="H1043" i="67"/>
  <c r="G38" i="43"/>
  <c r="G1043" i="67"/>
  <c r="F38" i="43"/>
  <c r="F1043" i="67"/>
  <c r="K37" i="43"/>
  <c r="K1006" i="67"/>
  <c r="J37" i="43"/>
  <c r="J1006" i="67"/>
  <c r="I37" i="43"/>
  <c r="I1006" i="67"/>
  <c r="H37" i="43"/>
  <c r="H1006" i="67"/>
  <c r="G37" i="43"/>
  <c r="G1006" i="67"/>
  <c r="F37" i="43"/>
  <c r="F1006" i="67"/>
  <c r="K36" i="43"/>
  <c r="K969" i="67"/>
  <c r="J36" i="43"/>
  <c r="J969" i="67"/>
  <c r="I36" i="43"/>
  <c r="I969" i="67"/>
  <c r="H36" i="43"/>
  <c r="H969" i="67"/>
  <c r="G36" i="43"/>
  <c r="G969" i="67"/>
  <c r="F36" i="43"/>
  <c r="F969" i="67"/>
  <c r="K35" i="43"/>
  <c r="K932" i="67"/>
  <c r="J35" i="43"/>
  <c r="J932" i="67"/>
  <c r="I35" i="43"/>
  <c r="I932" i="67"/>
  <c r="H35" i="43"/>
  <c r="H932" i="67"/>
  <c r="G35" i="43"/>
  <c r="G932" i="67"/>
  <c r="F35" i="43"/>
  <c r="F932" i="67"/>
  <c r="K34" i="43"/>
  <c r="K895" i="67"/>
  <c r="J34" i="43"/>
  <c r="J895" i="67"/>
  <c r="I34" i="43"/>
  <c r="I895" i="67"/>
  <c r="H34" i="43"/>
  <c r="H895" i="67"/>
  <c r="G34" i="43"/>
  <c r="G895" i="67"/>
  <c r="F34" i="43"/>
  <c r="F895" i="67"/>
  <c r="K33" i="43"/>
  <c r="K858" i="67"/>
  <c r="J33" i="43"/>
  <c r="J858" i="67"/>
  <c r="I33" i="43"/>
  <c r="I858" i="67"/>
  <c r="H33" i="43"/>
  <c r="H858" i="67"/>
  <c r="G33" i="43"/>
  <c r="G858" i="67"/>
  <c r="F33" i="43"/>
  <c r="F858" i="67"/>
  <c r="K32" i="43"/>
  <c r="K821" i="67"/>
  <c r="J32" i="43"/>
  <c r="J821" i="67"/>
  <c r="I32" i="43"/>
  <c r="I821" i="67"/>
  <c r="H32" i="43"/>
  <c r="H821" i="67"/>
  <c r="G32" i="43"/>
  <c r="G821" i="67"/>
  <c r="F32" i="43"/>
  <c r="F821" i="67"/>
  <c r="K31" i="43"/>
  <c r="K784" i="67"/>
  <c r="J31" i="43"/>
  <c r="J784" i="67"/>
  <c r="I31" i="43"/>
  <c r="I784" i="67"/>
  <c r="H31" i="43"/>
  <c r="H784" i="67"/>
  <c r="G31" i="43"/>
  <c r="G784" i="67"/>
  <c r="F31" i="43"/>
  <c r="F784" i="67"/>
  <c r="K30" i="43"/>
  <c r="K747" i="67"/>
  <c r="J30" i="43"/>
  <c r="J747" i="67"/>
  <c r="I30" i="43"/>
  <c r="I747" i="67"/>
  <c r="H30" i="43"/>
  <c r="H747" i="67"/>
  <c r="G30" i="43"/>
  <c r="G747" i="67"/>
  <c r="F30" i="43"/>
  <c r="F747" i="67"/>
  <c r="K29" i="43"/>
  <c r="K710" i="67"/>
  <c r="J29" i="43"/>
  <c r="J710" i="67"/>
  <c r="I29" i="43"/>
  <c r="I710" i="67"/>
  <c r="H29" i="43"/>
  <c r="H710" i="67"/>
  <c r="G29" i="43"/>
  <c r="G710" i="67"/>
  <c r="F29" i="43"/>
  <c r="F710" i="67"/>
  <c r="K28" i="43"/>
  <c r="K673" i="67"/>
  <c r="J28" i="43"/>
  <c r="J673" i="67"/>
  <c r="I28" i="43"/>
  <c r="I673" i="67"/>
  <c r="H28" i="43"/>
  <c r="G28" i="43"/>
  <c r="F28" i="43"/>
  <c r="F673" i="67"/>
  <c r="K27" i="43"/>
  <c r="K636" i="67"/>
  <c r="J27" i="43"/>
  <c r="J636" i="67"/>
  <c r="I27" i="43"/>
  <c r="I636" i="67"/>
  <c r="H27" i="43"/>
  <c r="H636" i="67"/>
  <c r="G27" i="43"/>
  <c r="G636" i="67"/>
  <c r="F27" i="43"/>
  <c r="F636" i="67"/>
  <c r="K26" i="43"/>
  <c r="K599" i="67"/>
  <c r="J26" i="43"/>
  <c r="J599" i="67"/>
  <c r="I26" i="43"/>
  <c r="I599" i="67"/>
  <c r="H26" i="43"/>
  <c r="H599" i="67"/>
  <c r="G26" i="43"/>
  <c r="G599" i="67"/>
  <c r="F26" i="43"/>
  <c r="F599" i="67"/>
  <c r="K25" i="43"/>
  <c r="K562" i="67"/>
  <c r="J25" i="43"/>
  <c r="J562" i="67"/>
  <c r="I25" i="43"/>
  <c r="I562" i="67"/>
  <c r="H25" i="43"/>
  <c r="H562" i="67"/>
  <c r="G25" i="43"/>
  <c r="G562" i="67"/>
  <c r="F25" i="43"/>
  <c r="F562" i="67"/>
  <c r="K24" i="43"/>
  <c r="K525" i="67"/>
  <c r="J24" i="43"/>
  <c r="J525" i="67"/>
  <c r="I24" i="43"/>
  <c r="I525" i="67"/>
  <c r="G24" i="43"/>
  <c r="G525" i="67"/>
  <c r="F24" i="43"/>
  <c r="F525" i="67"/>
  <c r="K23" i="43"/>
  <c r="K488" i="67"/>
  <c r="J23" i="43"/>
  <c r="J488" i="67"/>
  <c r="I23" i="43"/>
  <c r="I488" i="67"/>
  <c r="H23" i="43"/>
  <c r="G23" i="43"/>
  <c r="F23" i="43"/>
  <c r="F488" i="67"/>
  <c r="K22" i="43"/>
  <c r="K451" i="67"/>
  <c r="J22" i="43"/>
  <c r="J451" i="67"/>
  <c r="I22" i="43"/>
  <c r="I451" i="67"/>
  <c r="H22" i="43"/>
  <c r="H451" i="67"/>
  <c r="G22" i="43"/>
  <c r="G451" i="67"/>
  <c r="F22" i="43"/>
  <c r="F451" i="67"/>
  <c r="L15" i="43"/>
  <c r="L14" i="43"/>
  <c r="L13" i="43"/>
  <c r="K12" i="43"/>
  <c r="K153" i="67"/>
  <c r="K9" i="43"/>
  <c r="L8" i="43"/>
  <c r="L41" i="67"/>
  <c r="H148" i="65"/>
  <c r="F52" i="120"/>
  <c r="G205" i="65"/>
  <c r="G69" i="29"/>
  <c r="E54" i="120"/>
  <c r="H152" i="65"/>
  <c r="F56" i="120"/>
  <c r="G462" i="67"/>
  <c r="D40" i="120"/>
  <c r="H651" i="67"/>
  <c r="H69" i="46"/>
  <c r="G41" i="120"/>
  <c r="G145" i="65"/>
  <c r="D16" i="120"/>
  <c r="G149" i="65"/>
  <c r="D53" i="120"/>
  <c r="H205" i="65"/>
  <c r="H69" i="29"/>
  <c r="G54" i="120"/>
  <c r="G673" i="67"/>
  <c r="G69" i="43"/>
  <c r="E38" i="120"/>
  <c r="H462" i="67"/>
  <c r="F40" i="120"/>
  <c r="G664" i="67"/>
  <c r="G69" i="47"/>
  <c r="E42" i="120"/>
  <c r="H145" i="65"/>
  <c r="F16" i="120"/>
  <c r="G198" i="65"/>
  <c r="G69" i="26"/>
  <c r="E51" i="120"/>
  <c r="H149" i="65"/>
  <c r="F53" i="120"/>
  <c r="G206" i="65"/>
  <c r="G69" i="30"/>
  <c r="E55" i="120"/>
  <c r="H647" i="67"/>
  <c r="H69" i="45"/>
  <c r="G40" i="120"/>
  <c r="G481" i="67"/>
  <c r="D43" i="120"/>
  <c r="H200" i="65"/>
  <c r="H69" i="13"/>
  <c r="G16" i="120"/>
  <c r="H204" i="65"/>
  <c r="H69" i="28"/>
  <c r="G53" i="120"/>
  <c r="G152" i="65"/>
  <c r="D56" i="120"/>
  <c r="H489" i="67"/>
  <c r="F39" i="120"/>
  <c r="H481" i="67"/>
  <c r="F43" i="120"/>
  <c r="H673" i="67"/>
  <c r="H69" i="43"/>
  <c r="H70" i="43"/>
  <c r="G38" i="120"/>
  <c r="G466" i="67"/>
  <c r="D41" i="120"/>
  <c r="G150" i="65"/>
  <c r="D54" i="120"/>
  <c r="H206" i="65"/>
  <c r="H69" i="30"/>
  <c r="H70" i="30"/>
  <c r="G55" i="120"/>
  <c r="G666" i="67"/>
  <c r="G69" i="48"/>
  <c r="E43" i="120"/>
  <c r="G488" i="67"/>
  <c r="D38" i="120"/>
  <c r="H674" i="67"/>
  <c r="H69" i="44"/>
  <c r="G39" i="120"/>
  <c r="G479" i="67"/>
  <c r="D42" i="120"/>
  <c r="H666" i="67"/>
  <c r="H69" i="48"/>
  <c r="H70" i="48"/>
  <c r="G43" i="120"/>
  <c r="G143" i="65"/>
  <c r="D51" i="120"/>
  <c r="H203" i="65"/>
  <c r="H69" i="27"/>
  <c r="G52" i="120"/>
  <c r="G151" i="65"/>
  <c r="D55" i="120"/>
  <c r="H207" i="65"/>
  <c r="H69" i="31"/>
  <c r="G56" i="120"/>
  <c r="G489" i="67"/>
  <c r="D39" i="120"/>
  <c r="G148" i="65"/>
  <c r="D52" i="120"/>
  <c r="G651" i="67"/>
  <c r="G69" i="46"/>
  <c r="E41" i="120"/>
  <c r="H664" i="67"/>
  <c r="H69" i="47"/>
  <c r="H70" i="47"/>
  <c r="G42" i="120"/>
  <c r="H198" i="65"/>
  <c r="H69" i="26"/>
  <c r="G51" i="120"/>
  <c r="G674" i="67"/>
  <c r="G69" i="44"/>
  <c r="H70" i="44"/>
  <c r="E39" i="120"/>
  <c r="H466" i="67"/>
  <c r="F41" i="120"/>
  <c r="G203" i="65"/>
  <c r="G69" i="27"/>
  <c r="E52" i="120"/>
  <c r="H150" i="65"/>
  <c r="F54" i="120"/>
  <c r="G207" i="65"/>
  <c r="G69" i="31"/>
  <c r="E56" i="120"/>
  <c r="H488" i="67"/>
  <c r="F38" i="120"/>
  <c r="G647" i="67"/>
  <c r="G69" i="45"/>
  <c r="E40" i="120"/>
  <c r="H479" i="67"/>
  <c r="F42" i="120"/>
  <c r="G200" i="65"/>
  <c r="G69" i="13"/>
  <c r="E16" i="120"/>
  <c r="H143" i="65"/>
  <c r="F51" i="120"/>
  <c r="G204" i="65"/>
  <c r="G69" i="28"/>
  <c r="E53" i="120"/>
  <c r="H151" i="65"/>
  <c r="F55" i="120"/>
  <c r="G202" i="65"/>
  <c r="G69" i="25"/>
  <c r="E50" i="120"/>
  <c r="G147" i="65"/>
  <c r="D50" i="120"/>
  <c r="F1303" i="67"/>
  <c r="C38" i="115"/>
  <c r="J1303" i="67"/>
  <c r="G38" i="115"/>
  <c r="H1304" i="67"/>
  <c r="E39" i="115"/>
  <c r="F1277" i="67"/>
  <c r="C12" i="115"/>
  <c r="J1277" i="67"/>
  <c r="G12" i="115"/>
  <c r="H1281" i="67"/>
  <c r="E16" i="115"/>
  <c r="F1294" i="67"/>
  <c r="C29" i="115"/>
  <c r="J1294" i="67"/>
  <c r="G29" i="115"/>
  <c r="H1296" i="67"/>
  <c r="E31" i="115"/>
  <c r="G1303" i="67"/>
  <c r="D38" i="115"/>
  <c r="K1303" i="67"/>
  <c r="H38" i="115"/>
  <c r="I1304" i="67"/>
  <c r="F39" i="115"/>
  <c r="G1277" i="67"/>
  <c r="D12" i="115"/>
  <c r="K1277" i="67"/>
  <c r="H12" i="115"/>
  <c r="I1281" i="67"/>
  <c r="F16" i="115"/>
  <c r="G1294" i="67"/>
  <c r="D29" i="115"/>
  <c r="K1294" i="67"/>
  <c r="H29" i="115"/>
  <c r="I1296" i="67"/>
  <c r="F31" i="115"/>
  <c r="H1303" i="67"/>
  <c r="E38" i="115"/>
  <c r="F1304" i="67"/>
  <c r="C39" i="115"/>
  <c r="J1304" i="67"/>
  <c r="G39" i="115"/>
  <c r="H1277" i="67"/>
  <c r="E12" i="115"/>
  <c r="F1281" i="67"/>
  <c r="C16" i="115"/>
  <c r="J1281" i="67"/>
  <c r="G16" i="115"/>
  <c r="H1294" i="67"/>
  <c r="E29" i="115"/>
  <c r="F1296" i="67"/>
  <c r="C31" i="115"/>
  <c r="J1296" i="67"/>
  <c r="G31" i="115"/>
  <c r="I1303" i="67"/>
  <c r="F38" i="115"/>
  <c r="G1304" i="67"/>
  <c r="D39" i="115"/>
  <c r="K1304" i="67"/>
  <c r="H39" i="115"/>
  <c r="I1277" i="67"/>
  <c r="F12" i="115"/>
  <c r="G1281" i="67"/>
  <c r="D16" i="115"/>
  <c r="K1281" i="67"/>
  <c r="H16" i="115"/>
  <c r="I1294" i="67"/>
  <c r="F29" i="115"/>
  <c r="G1296" i="67"/>
  <c r="D31" i="115"/>
  <c r="K1296" i="67"/>
  <c r="H31" i="115"/>
  <c r="L64" i="65"/>
  <c r="L70" i="65"/>
  <c r="L72" i="65"/>
  <c r="L57" i="65"/>
  <c r="K19" i="65"/>
  <c r="L75" i="65"/>
  <c r="L58" i="65"/>
  <c r="K25" i="65"/>
  <c r="L81" i="65"/>
  <c r="L60" i="65"/>
  <c r="K27" i="65"/>
  <c r="L83" i="65"/>
  <c r="L62" i="65"/>
  <c r="L68" i="65"/>
  <c r="L69" i="65"/>
  <c r="L71" i="65"/>
  <c r="L73" i="65"/>
  <c r="K23" i="65"/>
  <c r="L53" i="65"/>
  <c r="K24" i="65"/>
  <c r="L80" i="65"/>
  <c r="L59" i="65"/>
  <c r="K26" i="65"/>
  <c r="L82" i="65"/>
  <c r="L61" i="65"/>
  <c r="K28" i="65"/>
  <c r="L84" i="65"/>
  <c r="L190" i="67"/>
  <c r="K79" i="67"/>
  <c r="D41" i="70"/>
  <c r="L164" i="67"/>
  <c r="K56" i="67"/>
  <c r="D15" i="70"/>
  <c r="L181" i="67"/>
  <c r="K71" i="67"/>
  <c r="D23" i="70"/>
  <c r="L227" i="67"/>
  <c r="L201" i="67"/>
  <c r="L218" i="67"/>
  <c r="K78" i="67"/>
  <c r="D11" i="70"/>
  <c r="L191" i="67"/>
  <c r="K52" i="67"/>
  <c r="D10" i="70"/>
  <c r="L168" i="67"/>
  <c r="K69" i="67"/>
  <c r="D21" i="70"/>
  <c r="L183" i="67"/>
  <c r="L228" i="67"/>
  <c r="L205" i="67"/>
  <c r="L220" i="67"/>
  <c r="L66" i="65"/>
  <c r="K21" i="65"/>
  <c r="D19" i="70"/>
  <c r="L55" i="65"/>
  <c r="L264" i="67"/>
  <c r="L238" i="67"/>
  <c r="L255" i="67"/>
  <c r="L77" i="65"/>
  <c r="L265" i="67"/>
  <c r="L242" i="67"/>
  <c r="L257" i="67"/>
  <c r="K16" i="59"/>
  <c r="K285" i="67"/>
  <c r="K142" i="65"/>
  <c r="K22" i="59"/>
  <c r="K435" i="67"/>
  <c r="F175" i="65"/>
  <c r="J197" i="65"/>
  <c r="J27" i="59"/>
  <c r="J620" i="67"/>
  <c r="J694" i="67"/>
  <c r="J31" i="59"/>
  <c r="J768" i="67"/>
  <c r="F37" i="59"/>
  <c r="F990" i="67"/>
  <c r="F329" i="65"/>
  <c r="F39" i="59"/>
  <c r="F1064" i="67"/>
  <c r="J396" i="65"/>
  <c r="J48" i="59"/>
  <c r="J1361" i="67"/>
  <c r="F462" i="65"/>
  <c r="F52" i="59"/>
  <c r="F1509" i="67"/>
  <c r="H1546" i="67"/>
  <c r="J56" i="59"/>
  <c r="J1657" i="67"/>
  <c r="H307" i="65"/>
  <c r="H37" i="59"/>
  <c r="H990" i="67"/>
  <c r="F440" i="65"/>
  <c r="F50" i="59"/>
  <c r="F1435" i="67"/>
  <c r="F1583" i="67"/>
  <c r="F528" i="65"/>
  <c r="F58" i="59"/>
  <c r="F1731" i="67"/>
  <c r="J528" i="65"/>
  <c r="J58" i="59"/>
  <c r="J1731" i="67"/>
  <c r="J153" i="65"/>
  <c r="J23" i="59"/>
  <c r="J472" i="67"/>
  <c r="I164" i="65"/>
  <c r="I24" i="59"/>
  <c r="I509" i="67"/>
  <c r="G175" i="65"/>
  <c r="G25" i="59"/>
  <c r="G546" i="67"/>
  <c r="K175" i="65"/>
  <c r="K25" i="59"/>
  <c r="K546" i="67"/>
  <c r="I186" i="65"/>
  <c r="G197" i="65"/>
  <c r="G27" i="59"/>
  <c r="G620" i="67"/>
  <c r="K197" i="65"/>
  <c r="K27" i="59"/>
  <c r="K620" i="67"/>
  <c r="G29" i="59"/>
  <c r="G694" i="67"/>
  <c r="G241" i="65"/>
  <c r="G31" i="59"/>
  <c r="G768" i="67"/>
  <c r="I805" i="67"/>
  <c r="I34" i="59"/>
  <c r="I879" i="67"/>
  <c r="K990" i="67"/>
  <c r="K39" i="59"/>
  <c r="K1064" i="67"/>
  <c r="K351" i="65"/>
  <c r="K41" i="59"/>
  <c r="K1138" i="67"/>
  <c r="I1324" i="67"/>
  <c r="I49" i="59"/>
  <c r="I1398" i="67"/>
  <c r="G462" i="65"/>
  <c r="G52" i="59"/>
  <c r="G1509" i="67"/>
  <c r="I1546" i="67"/>
  <c r="K54" i="59"/>
  <c r="K1583" i="67"/>
  <c r="G506" i="65"/>
  <c r="G56" i="59"/>
  <c r="G1657" i="67"/>
  <c r="I517" i="65"/>
  <c r="I57" i="59"/>
  <c r="I1694" i="67"/>
  <c r="G528" i="65"/>
  <c r="G58" i="59"/>
  <c r="G1731" i="67"/>
  <c r="K528" i="65"/>
  <c r="K58" i="59"/>
  <c r="K1731" i="67"/>
  <c r="G429" i="65"/>
  <c r="G49" i="59"/>
  <c r="K429" i="65"/>
  <c r="K49" i="59"/>
  <c r="K1398" i="67"/>
  <c r="I451" i="65"/>
  <c r="I51" i="59"/>
  <c r="I1472" i="67"/>
  <c r="I495" i="65"/>
  <c r="I55" i="59"/>
  <c r="I1620" i="67"/>
  <c r="I142" i="65"/>
  <c r="I22" i="59"/>
  <c r="I435" i="67"/>
  <c r="K472" i="67"/>
  <c r="J164" i="65"/>
  <c r="J24" i="59"/>
  <c r="J509" i="67"/>
  <c r="H175" i="65"/>
  <c r="H25" i="59"/>
  <c r="F186" i="65"/>
  <c r="F26" i="59"/>
  <c r="F583" i="67"/>
  <c r="H197" i="65"/>
  <c r="H27" i="59"/>
  <c r="H620" i="67"/>
  <c r="F208" i="65"/>
  <c r="F28" i="59"/>
  <c r="F657" i="67"/>
  <c r="J208" i="65"/>
  <c r="J28" i="59"/>
  <c r="J657" i="67"/>
  <c r="H219" i="65"/>
  <c r="H29" i="59"/>
  <c r="H694" i="67"/>
  <c r="F230" i="65"/>
  <c r="F30" i="59"/>
  <c r="F731" i="67"/>
  <c r="J230" i="65"/>
  <c r="J30" i="59"/>
  <c r="J731" i="67"/>
  <c r="H241" i="65"/>
  <c r="H31" i="59"/>
  <c r="H768" i="67"/>
  <c r="F252" i="65"/>
  <c r="F32" i="59"/>
  <c r="F805" i="67"/>
  <c r="J252" i="65"/>
  <c r="J32" i="59"/>
  <c r="J805" i="67"/>
  <c r="H263" i="65"/>
  <c r="F274" i="65"/>
  <c r="F34" i="59"/>
  <c r="F879" i="67"/>
  <c r="J274" i="65"/>
  <c r="J34" i="59"/>
  <c r="J879" i="67"/>
  <c r="H285" i="65"/>
  <c r="H35" i="59"/>
  <c r="H916" i="67"/>
  <c r="F296" i="65"/>
  <c r="F36" i="59"/>
  <c r="F953" i="67"/>
  <c r="J296" i="65"/>
  <c r="J36" i="59"/>
  <c r="F318" i="65"/>
  <c r="F38" i="59"/>
  <c r="F1027" i="67"/>
  <c r="J318" i="65"/>
  <c r="J38" i="59"/>
  <c r="J1027" i="67"/>
  <c r="H329" i="65"/>
  <c r="H39" i="59"/>
  <c r="H1064" i="67"/>
  <c r="F340" i="65"/>
  <c r="F40" i="59"/>
  <c r="F1101" i="67"/>
  <c r="J340" i="65"/>
  <c r="J40" i="59"/>
  <c r="J1101" i="67"/>
  <c r="H351" i="65"/>
  <c r="H41" i="59"/>
  <c r="H1138" i="67"/>
  <c r="F362" i="65"/>
  <c r="J362" i="65"/>
  <c r="H396" i="65"/>
  <c r="F407" i="65"/>
  <c r="F47" i="59"/>
  <c r="F1324" i="67"/>
  <c r="J407" i="65"/>
  <c r="J47" i="59"/>
  <c r="J1324" i="67"/>
  <c r="H418" i="65"/>
  <c r="H48" i="59"/>
  <c r="H1361" i="67"/>
  <c r="H440" i="65"/>
  <c r="H50" i="59"/>
  <c r="H1435" i="67"/>
  <c r="F451" i="65"/>
  <c r="F51" i="59"/>
  <c r="F1472" i="67"/>
  <c r="J451" i="65"/>
  <c r="J51" i="59"/>
  <c r="J1472" i="67"/>
  <c r="F473" i="65"/>
  <c r="F53" i="59"/>
  <c r="F1546" i="67"/>
  <c r="J473" i="65"/>
  <c r="J53" i="59"/>
  <c r="H484" i="65"/>
  <c r="H54" i="59"/>
  <c r="H1583" i="67"/>
  <c r="F495" i="65"/>
  <c r="F55" i="59"/>
  <c r="F1620" i="67"/>
  <c r="J495" i="65"/>
  <c r="J55" i="59"/>
  <c r="J1620" i="67"/>
  <c r="F517" i="65"/>
  <c r="F57" i="59"/>
  <c r="F1694" i="67"/>
  <c r="J517" i="65"/>
  <c r="J57" i="59"/>
  <c r="J1694" i="67"/>
  <c r="H528" i="65"/>
  <c r="H58" i="59"/>
  <c r="H1731" i="67"/>
  <c r="H164" i="65"/>
  <c r="H24" i="59"/>
  <c r="H509" i="67"/>
  <c r="H362" i="65"/>
  <c r="G142" i="65"/>
  <c r="F429" i="65"/>
  <c r="F49" i="59"/>
  <c r="F1398" i="67"/>
  <c r="J429" i="65"/>
  <c r="J49" i="59"/>
  <c r="J1398" i="67"/>
  <c r="H462" i="65"/>
  <c r="H52" i="59"/>
  <c r="H1509" i="67"/>
  <c r="H506" i="65"/>
  <c r="H56" i="59"/>
  <c r="H1657" i="67"/>
  <c r="K52" i="65"/>
  <c r="K12" i="59"/>
  <c r="K137" i="67"/>
  <c r="F142" i="65"/>
  <c r="F22" i="59"/>
  <c r="F435" i="67"/>
  <c r="J142" i="65"/>
  <c r="F164" i="65"/>
  <c r="K164" i="65"/>
  <c r="K24" i="59"/>
  <c r="K509" i="67"/>
  <c r="I175" i="65"/>
  <c r="I25" i="59"/>
  <c r="I546" i="67"/>
  <c r="G186" i="65"/>
  <c r="G26" i="59"/>
  <c r="G583" i="67"/>
  <c r="K186" i="65"/>
  <c r="K26" i="59"/>
  <c r="K583" i="67"/>
  <c r="I197" i="65"/>
  <c r="K208" i="65"/>
  <c r="K28" i="59"/>
  <c r="K657" i="67"/>
  <c r="I219" i="65"/>
  <c r="I29" i="59"/>
  <c r="I694" i="67"/>
  <c r="G230" i="65"/>
  <c r="G30" i="59"/>
  <c r="G731" i="67"/>
  <c r="K230" i="65"/>
  <c r="K30" i="59"/>
  <c r="K731" i="67"/>
  <c r="I241" i="65"/>
  <c r="I31" i="59"/>
  <c r="G252" i="65"/>
  <c r="G32" i="59"/>
  <c r="G805" i="67"/>
  <c r="K252" i="65"/>
  <c r="K32" i="59"/>
  <c r="K805" i="67"/>
  <c r="I263" i="65"/>
  <c r="I33" i="59"/>
  <c r="I842" i="67"/>
  <c r="G274" i="65"/>
  <c r="G34" i="59"/>
  <c r="G879" i="67"/>
  <c r="K274" i="65"/>
  <c r="K34" i="59"/>
  <c r="K879" i="67"/>
  <c r="I285" i="65"/>
  <c r="I35" i="59"/>
  <c r="I916" i="67"/>
  <c r="G296" i="65"/>
  <c r="G36" i="59"/>
  <c r="G953" i="67"/>
  <c r="K296" i="65"/>
  <c r="K36" i="59"/>
  <c r="K953" i="67"/>
  <c r="I307" i="65"/>
  <c r="I37" i="59"/>
  <c r="I990" i="67"/>
  <c r="G318" i="65"/>
  <c r="G38" i="59"/>
  <c r="G1027" i="67"/>
  <c r="K318" i="65"/>
  <c r="I329" i="65"/>
  <c r="I39" i="59"/>
  <c r="I1064" i="67"/>
  <c r="G340" i="65"/>
  <c r="G40" i="59"/>
  <c r="G1101" i="67"/>
  <c r="K340" i="65"/>
  <c r="K40" i="59"/>
  <c r="K1101" i="67"/>
  <c r="I351" i="65"/>
  <c r="I41" i="59"/>
  <c r="I1138" i="67"/>
  <c r="I396" i="65"/>
  <c r="I418" i="65"/>
  <c r="I440" i="65"/>
  <c r="I50" i="59"/>
  <c r="I1435" i="67"/>
  <c r="G451" i="65"/>
  <c r="G51" i="59"/>
  <c r="G1472" i="67"/>
  <c r="K451" i="65"/>
  <c r="K51" i="59"/>
  <c r="K1472" i="67"/>
  <c r="I462" i="65"/>
  <c r="I52" i="59"/>
  <c r="I1509" i="67"/>
  <c r="I484" i="65"/>
  <c r="I54" i="59"/>
  <c r="G495" i="65"/>
  <c r="G55" i="59"/>
  <c r="G1620" i="67"/>
  <c r="K495" i="65"/>
  <c r="K55" i="59"/>
  <c r="K1620" i="67"/>
  <c r="I506" i="65"/>
  <c r="I56" i="59"/>
  <c r="I1657" i="67"/>
  <c r="I528" i="65"/>
  <c r="I58" i="59"/>
  <c r="I1731" i="67"/>
  <c r="G362" i="65"/>
  <c r="K362" i="65"/>
  <c r="G407" i="65"/>
  <c r="K407" i="65"/>
  <c r="K47" i="59"/>
  <c r="K1324" i="67"/>
  <c r="G473" i="65"/>
  <c r="G53" i="59"/>
  <c r="G1546" i="67"/>
  <c r="K473" i="65"/>
  <c r="K53" i="59"/>
  <c r="K1546" i="67"/>
  <c r="G517" i="65"/>
  <c r="G57" i="59"/>
  <c r="G1694" i="67"/>
  <c r="K517" i="65"/>
  <c r="K57" i="59"/>
  <c r="E41" i="50"/>
  <c r="G41" i="50"/>
  <c r="F41" i="50"/>
  <c r="D41" i="50"/>
  <c r="F48" i="50"/>
  <c r="F50" i="50"/>
  <c r="F52" i="50"/>
  <c r="E47" i="50"/>
  <c r="D48" i="50"/>
  <c r="G48" i="50"/>
  <c r="E49" i="50"/>
  <c r="D50" i="50"/>
  <c r="G50" i="50"/>
  <c r="E51" i="50"/>
  <c r="D52" i="50"/>
  <c r="G52" i="50"/>
  <c r="E53" i="50"/>
  <c r="F47" i="50"/>
  <c r="F49" i="50"/>
  <c r="F51" i="50"/>
  <c r="F53" i="50"/>
  <c r="D47" i="50"/>
  <c r="G47" i="50"/>
  <c r="E48" i="50"/>
  <c r="D49" i="50"/>
  <c r="G49" i="50"/>
  <c r="E50" i="50"/>
  <c r="D51" i="50"/>
  <c r="G51" i="50"/>
  <c r="E52" i="50"/>
  <c r="D53" i="50"/>
  <c r="G53" i="50"/>
  <c r="H24" i="42"/>
  <c r="H493" i="67"/>
  <c r="K58" i="42"/>
  <c r="K1715" i="67"/>
  <c r="J58" i="42"/>
  <c r="J1715" i="67"/>
  <c r="I58" i="42"/>
  <c r="I1715" i="67"/>
  <c r="H58" i="42"/>
  <c r="H1715" i="67"/>
  <c r="G58" i="42"/>
  <c r="G1715" i="67"/>
  <c r="F58" i="42"/>
  <c r="F1715" i="67"/>
  <c r="K57" i="42"/>
  <c r="K1678" i="67"/>
  <c r="J57" i="42"/>
  <c r="J1678" i="67"/>
  <c r="I57" i="42"/>
  <c r="I1678" i="67"/>
  <c r="H57" i="42"/>
  <c r="H1678" i="67"/>
  <c r="G57" i="42"/>
  <c r="G1678" i="67"/>
  <c r="F57" i="42"/>
  <c r="F1678" i="67"/>
  <c r="K56" i="42"/>
  <c r="K1641" i="67"/>
  <c r="J56" i="42"/>
  <c r="J1641" i="67"/>
  <c r="I56" i="42"/>
  <c r="I1641" i="67"/>
  <c r="H56" i="42"/>
  <c r="H1641" i="67"/>
  <c r="G56" i="42"/>
  <c r="G1641" i="67"/>
  <c r="F56" i="42"/>
  <c r="F1641" i="67"/>
  <c r="K55" i="42"/>
  <c r="K1604" i="67"/>
  <c r="J55" i="42"/>
  <c r="J1604" i="67"/>
  <c r="I55" i="42"/>
  <c r="I1604" i="67"/>
  <c r="H55" i="42"/>
  <c r="H1604" i="67"/>
  <c r="G55" i="42"/>
  <c r="G1604" i="67"/>
  <c r="F55" i="42"/>
  <c r="F1604" i="67"/>
  <c r="K54" i="42"/>
  <c r="K1567" i="67"/>
  <c r="J54" i="42"/>
  <c r="J1567" i="67"/>
  <c r="I54" i="42"/>
  <c r="I1567" i="67"/>
  <c r="H54" i="42"/>
  <c r="H1567" i="67"/>
  <c r="G54" i="42"/>
  <c r="G1567" i="67"/>
  <c r="F54" i="42"/>
  <c r="F1567" i="67"/>
  <c r="K53" i="42"/>
  <c r="K1530" i="67"/>
  <c r="J53" i="42"/>
  <c r="J1530" i="67"/>
  <c r="I53" i="42"/>
  <c r="I1530" i="67"/>
  <c r="H53" i="42"/>
  <c r="H1530" i="67"/>
  <c r="G53" i="42"/>
  <c r="G1530" i="67"/>
  <c r="F53" i="42"/>
  <c r="F1530" i="67"/>
  <c r="K52" i="42"/>
  <c r="K1493" i="67"/>
  <c r="J52" i="42"/>
  <c r="J1493" i="67"/>
  <c r="I52" i="42"/>
  <c r="I1493" i="67"/>
  <c r="H52" i="42"/>
  <c r="H1493" i="67"/>
  <c r="G52" i="42"/>
  <c r="G1493" i="67"/>
  <c r="F52" i="42"/>
  <c r="F1493" i="67"/>
  <c r="K51" i="42"/>
  <c r="K1456" i="67"/>
  <c r="J51" i="42"/>
  <c r="J1456" i="67"/>
  <c r="I51" i="42"/>
  <c r="I1456" i="67"/>
  <c r="H51" i="42"/>
  <c r="H1456" i="67"/>
  <c r="G51" i="42"/>
  <c r="G1456" i="67"/>
  <c r="F51" i="42"/>
  <c r="F1456" i="67"/>
  <c r="K50" i="42"/>
  <c r="K1419" i="67"/>
  <c r="J50" i="42"/>
  <c r="J1419" i="67"/>
  <c r="I50" i="42"/>
  <c r="I1419" i="67"/>
  <c r="H50" i="42"/>
  <c r="H1419" i="67"/>
  <c r="G50" i="42"/>
  <c r="G1419" i="67"/>
  <c r="F50" i="42"/>
  <c r="F1419" i="67"/>
  <c r="K49" i="42"/>
  <c r="K1382" i="67"/>
  <c r="J49" i="42"/>
  <c r="J1382" i="67"/>
  <c r="I49" i="42"/>
  <c r="I1382" i="67"/>
  <c r="H49" i="42"/>
  <c r="H1382" i="67"/>
  <c r="G49" i="42"/>
  <c r="G1382" i="67"/>
  <c r="F49" i="42"/>
  <c r="F1382" i="67"/>
  <c r="K48" i="42"/>
  <c r="K1345" i="67"/>
  <c r="J48" i="42"/>
  <c r="J1345" i="67"/>
  <c r="I48" i="42"/>
  <c r="I1345" i="67"/>
  <c r="H48" i="42"/>
  <c r="H1345" i="67"/>
  <c r="G48" i="42"/>
  <c r="G1345" i="67"/>
  <c r="F48" i="42"/>
  <c r="F1345" i="67"/>
  <c r="K47" i="42"/>
  <c r="K1308" i="67"/>
  <c r="J47" i="42"/>
  <c r="J1308" i="67"/>
  <c r="I47" i="42"/>
  <c r="I1308" i="67"/>
  <c r="H47" i="42"/>
  <c r="H1308" i="67"/>
  <c r="G47" i="42"/>
  <c r="G1308" i="67"/>
  <c r="F47" i="42"/>
  <c r="F1308" i="67"/>
  <c r="K46" i="42"/>
  <c r="J46" i="42"/>
  <c r="I46" i="42"/>
  <c r="H46" i="42"/>
  <c r="G46" i="42"/>
  <c r="F46" i="42"/>
  <c r="K42" i="42"/>
  <c r="K1159" i="67"/>
  <c r="J42" i="42"/>
  <c r="J1159" i="67"/>
  <c r="I42" i="42"/>
  <c r="I1159" i="67"/>
  <c r="H42" i="42"/>
  <c r="H1159" i="67"/>
  <c r="G42" i="42"/>
  <c r="G1159" i="67"/>
  <c r="F42" i="42"/>
  <c r="F1159" i="67"/>
  <c r="K41" i="42"/>
  <c r="K1122" i="67"/>
  <c r="J41" i="42"/>
  <c r="J1122" i="67"/>
  <c r="I41" i="42"/>
  <c r="I1122" i="67"/>
  <c r="H41" i="42"/>
  <c r="H1122" i="67"/>
  <c r="G41" i="42"/>
  <c r="G1122" i="67"/>
  <c r="F41" i="42"/>
  <c r="F1122" i="67"/>
  <c r="K40" i="42"/>
  <c r="K1085" i="67"/>
  <c r="J40" i="42"/>
  <c r="J1085" i="67"/>
  <c r="I40" i="42"/>
  <c r="I1085" i="67"/>
  <c r="H40" i="42"/>
  <c r="H1085" i="67"/>
  <c r="G40" i="42"/>
  <c r="G1085" i="67"/>
  <c r="F40" i="42"/>
  <c r="F1085" i="67"/>
  <c r="K39" i="42"/>
  <c r="K1048" i="67"/>
  <c r="J39" i="42"/>
  <c r="J1048" i="67"/>
  <c r="I39" i="42"/>
  <c r="I1048" i="67"/>
  <c r="H39" i="42"/>
  <c r="H1048" i="67"/>
  <c r="G39" i="42"/>
  <c r="G1048" i="67"/>
  <c r="F39" i="42"/>
  <c r="F1048" i="67"/>
  <c r="K38" i="42"/>
  <c r="K1011" i="67"/>
  <c r="J38" i="42"/>
  <c r="J1011" i="67"/>
  <c r="I38" i="42"/>
  <c r="I1011" i="67"/>
  <c r="H38" i="42"/>
  <c r="H1011" i="67"/>
  <c r="G38" i="42"/>
  <c r="G1011" i="67"/>
  <c r="F38" i="42"/>
  <c r="F1011" i="67"/>
  <c r="K37" i="42"/>
  <c r="K974" i="67"/>
  <c r="J37" i="42"/>
  <c r="J974" i="67"/>
  <c r="I37" i="42"/>
  <c r="I974" i="67"/>
  <c r="H37" i="42"/>
  <c r="H974" i="67"/>
  <c r="G37" i="42"/>
  <c r="G974" i="67"/>
  <c r="F37" i="42"/>
  <c r="F974" i="67"/>
  <c r="K36" i="42"/>
  <c r="K937" i="67"/>
  <c r="J36" i="42"/>
  <c r="J937" i="67"/>
  <c r="I36" i="42"/>
  <c r="I937" i="67"/>
  <c r="H36" i="42"/>
  <c r="H937" i="67"/>
  <c r="G36" i="42"/>
  <c r="G937" i="67"/>
  <c r="F36" i="42"/>
  <c r="F937" i="67"/>
  <c r="K35" i="42"/>
  <c r="K900" i="67"/>
  <c r="J35" i="42"/>
  <c r="J900" i="67"/>
  <c r="I35" i="42"/>
  <c r="I900" i="67"/>
  <c r="H35" i="42"/>
  <c r="H900" i="67"/>
  <c r="G35" i="42"/>
  <c r="G900" i="67"/>
  <c r="F35" i="42"/>
  <c r="F900" i="67"/>
  <c r="K34" i="42"/>
  <c r="K863" i="67"/>
  <c r="J34" i="42"/>
  <c r="J863" i="67"/>
  <c r="I34" i="42"/>
  <c r="I863" i="67"/>
  <c r="H34" i="42"/>
  <c r="H863" i="67"/>
  <c r="G34" i="42"/>
  <c r="G863" i="67"/>
  <c r="F34" i="42"/>
  <c r="F863" i="67"/>
  <c r="K33" i="42"/>
  <c r="K826" i="67"/>
  <c r="J33" i="42"/>
  <c r="J826" i="67"/>
  <c r="I33" i="42"/>
  <c r="I826" i="67"/>
  <c r="H33" i="42"/>
  <c r="H826" i="67"/>
  <c r="G33" i="42"/>
  <c r="G826" i="67"/>
  <c r="F33" i="42"/>
  <c r="F826" i="67"/>
  <c r="K32" i="42"/>
  <c r="K789" i="67"/>
  <c r="J32" i="42"/>
  <c r="J789" i="67"/>
  <c r="I32" i="42"/>
  <c r="I789" i="67"/>
  <c r="H32" i="42"/>
  <c r="H789" i="67"/>
  <c r="G32" i="42"/>
  <c r="G789" i="67"/>
  <c r="F32" i="42"/>
  <c r="F789" i="67"/>
  <c r="K31" i="42"/>
  <c r="K752" i="67"/>
  <c r="J31" i="42"/>
  <c r="J752" i="67"/>
  <c r="I31" i="42"/>
  <c r="I752" i="67"/>
  <c r="H31" i="42"/>
  <c r="H752" i="67"/>
  <c r="G31" i="42"/>
  <c r="G752" i="67"/>
  <c r="F31" i="42"/>
  <c r="F752" i="67"/>
  <c r="K30" i="42"/>
  <c r="K715" i="67"/>
  <c r="J30" i="42"/>
  <c r="J715" i="67"/>
  <c r="I30" i="42"/>
  <c r="I715" i="67"/>
  <c r="H30" i="42"/>
  <c r="H715" i="67"/>
  <c r="G30" i="42"/>
  <c r="G715" i="67"/>
  <c r="F30" i="42"/>
  <c r="F715" i="67"/>
  <c r="K29" i="42"/>
  <c r="K678" i="67"/>
  <c r="J29" i="42"/>
  <c r="J678" i="67"/>
  <c r="I29" i="42"/>
  <c r="I678" i="67"/>
  <c r="H29" i="42"/>
  <c r="H678" i="67"/>
  <c r="G29" i="42"/>
  <c r="G678" i="67"/>
  <c r="F29" i="42"/>
  <c r="F678" i="67"/>
  <c r="K28" i="42"/>
  <c r="K641" i="67"/>
  <c r="J28" i="42"/>
  <c r="J641" i="67"/>
  <c r="I28" i="42"/>
  <c r="I641" i="67"/>
  <c r="H28" i="42"/>
  <c r="G28" i="42"/>
  <c r="F28" i="42"/>
  <c r="F641" i="67"/>
  <c r="K27" i="42"/>
  <c r="K604" i="67"/>
  <c r="J27" i="42"/>
  <c r="J604" i="67"/>
  <c r="I27" i="42"/>
  <c r="I604" i="67"/>
  <c r="H27" i="42"/>
  <c r="H604" i="67"/>
  <c r="G27" i="42"/>
  <c r="G604" i="67"/>
  <c r="F27" i="42"/>
  <c r="F604" i="67"/>
  <c r="K26" i="42"/>
  <c r="K567" i="67"/>
  <c r="J26" i="42"/>
  <c r="J567" i="67"/>
  <c r="I26" i="42"/>
  <c r="I567" i="67"/>
  <c r="H26" i="42"/>
  <c r="H567" i="67"/>
  <c r="G26" i="42"/>
  <c r="G567" i="67"/>
  <c r="F26" i="42"/>
  <c r="F567" i="67"/>
  <c r="K25" i="42"/>
  <c r="K530" i="67"/>
  <c r="J25" i="42"/>
  <c r="J530" i="67"/>
  <c r="I25" i="42"/>
  <c r="I530" i="67"/>
  <c r="H25" i="42"/>
  <c r="H530" i="67"/>
  <c r="G25" i="42"/>
  <c r="G530" i="67"/>
  <c r="F25" i="42"/>
  <c r="F530" i="67"/>
  <c r="K24" i="42"/>
  <c r="K493" i="67"/>
  <c r="J24" i="42"/>
  <c r="J493" i="67"/>
  <c r="I24" i="42"/>
  <c r="I493" i="67"/>
  <c r="G24" i="42"/>
  <c r="G493" i="67"/>
  <c r="F24" i="42"/>
  <c r="F493" i="67"/>
  <c r="K23" i="42"/>
  <c r="K456" i="67"/>
  <c r="J23" i="42"/>
  <c r="J456" i="67"/>
  <c r="I23" i="42"/>
  <c r="I456" i="67"/>
  <c r="H23" i="42"/>
  <c r="G23" i="42"/>
  <c r="F23" i="42"/>
  <c r="F456" i="67"/>
  <c r="K22" i="42"/>
  <c r="K419" i="67"/>
  <c r="J22" i="42"/>
  <c r="J419" i="67"/>
  <c r="I22" i="42"/>
  <c r="I419" i="67"/>
  <c r="H22" i="42"/>
  <c r="H419" i="67"/>
  <c r="G22" i="42"/>
  <c r="G419" i="67"/>
  <c r="F22" i="42"/>
  <c r="F419" i="67"/>
  <c r="L15" i="42"/>
  <c r="L14" i="42"/>
  <c r="L13" i="42"/>
  <c r="K12" i="42"/>
  <c r="K121" i="67"/>
  <c r="K9" i="42"/>
  <c r="L8" i="42"/>
  <c r="L9" i="67"/>
  <c r="H24" i="41"/>
  <c r="H517" i="67"/>
  <c r="K58" i="41"/>
  <c r="K1739" i="67"/>
  <c r="J58" i="41"/>
  <c r="J1739" i="67"/>
  <c r="I58" i="41"/>
  <c r="I1739" i="67"/>
  <c r="H58" i="41"/>
  <c r="H1739" i="67"/>
  <c r="G58" i="41"/>
  <c r="G1739" i="67"/>
  <c r="F58" i="41"/>
  <c r="F1739" i="67"/>
  <c r="K57" i="41"/>
  <c r="K1702" i="67"/>
  <c r="J57" i="41"/>
  <c r="J1702" i="67"/>
  <c r="I57" i="41"/>
  <c r="I1702" i="67"/>
  <c r="H57" i="41"/>
  <c r="H1702" i="67"/>
  <c r="G57" i="41"/>
  <c r="G1702" i="67"/>
  <c r="F57" i="41"/>
  <c r="F1702" i="67"/>
  <c r="K56" i="41"/>
  <c r="K1665" i="67"/>
  <c r="J56" i="41"/>
  <c r="J1665" i="67"/>
  <c r="I56" i="41"/>
  <c r="I1665" i="67"/>
  <c r="H56" i="41"/>
  <c r="H1665" i="67"/>
  <c r="G56" i="41"/>
  <c r="G1665" i="67"/>
  <c r="F56" i="41"/>
  <c r="F1665" i="67"/>
  <c r="K55" i="41"/>
  <c r="K1628" i="67"/>
  <c r="J55" i="41"/>
  <c r="J1628" i="67"/>
  <c r="I55" i="41"/>
  <c r="I1628" i="67"/>
  <c r="H55" i="41"/>
  <c r="H1628" i="67"/>
  <c r="G55" i="41"/>
  <c r="G1628" i="67"/>
  <c r="F55" i="41"/>
  <c r="F1628" i="67"/>
  <c r="K54" i="41"/>
  <c r="K1591" i="67"/>
  <c r="J54" i="41"/>
  <c r="J1591" i="67"/>
  <c r="I54" i="41"/>
  <c r="I1591" i="67"/>
  <c r="H54" i="41"/>
  <c r="H1591" i="67"/>
  <c r="G54" i="41"/>
  <c r="G1591" i="67"/>
  <c r="F54" i="41"/>
  <c r="F1591" i="67"/>
  <c r="K53" i="41"/>
  <c r="K1554" i="67"/>
  <c r="J53" i="41"/>
  <c r="J1554" i="67"/>
  <c r="I53" i="41"/>
  <c r="I1554" i="67"/>
  <c r="H53" i="41"/>
  <c r="H1554" i="67"/>
  <c r="G53" i="41"/>
  <c r="G1554" i="67"/>
  <c r="F53" i="41"/>
  <c r="F1554" i="67"/>
  <c r="K52" i="41"/>
  <c r="K1517" i="67"/>
  <c r="J52" i="41"/>
  <c r="J1517" i="67"/>
  <c r="I52" i="41"/>
  <c r="I1517" i="67"/>
  <c r="H52" i="41"/>
  <c r="H1517" i="67"/>
  <c r="G52" i="41"/>
  <c r="G1517" i="67"/>
  <c r="F52" i="41"/>
  <c r="F1517" i="67"/>
  <c r="K51" i="41"/>
  <c r="K1480" i="67"/>
  <c r="J51" i="41"/>
  <c r="J1480" i="67"/>
  <c r="I51" i="41"/>
  <c r="I1480" i="67"/>
  <c r="H51" i="41"/>
  <c r="H1480" i="67"/>
  <c r="G51" i="41"/>
  <c r="G1480" i="67"/>
  <c r="F51" i="41"/>
  <c r="F1480" i="67"/>
  <c r="K50" i="41"/>
  <c r="K1443" i="67"/>
  <c r="J50" i="41"/>
  <c r="J1443" i="67"/>
  <c r="I50" i="41"/>
  <c r="I1443" i="67"/>
  <c r="H50" i="41"/>
  <c r="H1443" i="67"/>
  <c r="G50" i="41"/>
  <c r="G1443" i="67"/>
  <c r="F50" i="41"/>
  <c r="F1443" i="67"/>
  <c r="K49" i="41"/>
  <c r="K1406" i="67"/>
  <c r="J49" i="41"/>
  <c r="J1406" i="67"/>
  <c r="I49" i="41"/>
  <c r="I1406" i="67"/>
  <c r="H49" i="41"/>
  <c r="H1406" i="67"/>
  <c r="G49" i="41"/>
  <c r="G1406" i="67"/>
  <c r="F49" i="41"/>
  <c r="F1406" i="67"/>
  <c r="K48" i="41"/>
  <c r="K1369" i="67"/>
  <c r="J48" i="41"/>
  <c r="J1369" i="67"/>
  <c r="I48" i="41"/>
  <c r="I1369" i="67"/>
  <c r="H48" i="41"/>
  <c r="H1369" i="67"/>
  <c r="G48" i="41"/>
  <c r="G1369" i="67"/>
  <c r="F48" i="41"/>
  <c r="F1369" i="67"/>
  <c r="K47" i="41"/>
  <c r="K1332" i="67"/>
  <c r="J47" i="41"/>
  <c r="J1332" i="67"/>
  <c r="I47" i="41"/>
  <c r="I1332" i="67"/>
  <c r="H47" i="41"/>
  <c r="H1332" i="67"/>
  <c r="G47" i="41"/>
  <c r="G1332" i="67"/>
  <c r="F47" i="41"/>
  <c r="F1332" i="67"/>
  <c r="K46" i="41"/>
  <c r="J46" i="41"/>
  <c r="I46" i="41"/>
  <c r="H46" i="41"/>
  <c r="G46" i="41"/>
  <c r="F46" i="41"/>
  <c r="K42" i="41"/>
  <c r="K1183" i="67"/>
  <c r="J42" i="41"/>
  <c r="J1183" i="67"/>
  <c r="I42" i="41"/>
  <c r="I1183" i="67"/>
  <c r="H42" i="41"/>
  <c r="H1183" i="67"/>
  <c r="G42" i="41"/>
  <c r="G1183" i="67"/>
  <c r="F42" i="41"/>
  <c r="F1183" i="67"/>
  <c r="K41" i="41"/>
  <c r="K1146" i="67"/>
  <c r="J41" i="41"/>
  <c r="J1146" i="67"/>
  <c r="I41" i="41"/>
  <c r="I1146" i="67"/>
  <c r="H41" i="41"/>
  <c r="H1146" i="67"/>
  <c r="G41" i="41"/>
  <c r="G1146" i="67"/>
  <c r="F41" i="41"/>
  <c r="F1146" i="67"/>
  <c r="K40" i="41"/>
  <c r="K1109" i="67"/>
  <c r="J40" i="41"/>
  <c r="J1109" i="67"/>
  <c r="I40" i="41"/>
  <c r="I1109" i="67"/>
  <c r="H40" i="41"/>
  <c r="H1109" i="67"/>
  <c r="G40" i="41"/>
  <c r="G1109" i="67"/>
  <c r="F40" i="41"/>
  <c r="F1109" i="67"/>
  <c r="K39" i="41"/>
  <c r="K1072" i="67"/>
  <c r="J39" i="41"/>
  <c r="J1072" i="67"/>
  <c r="I39" i="41"/>
  <c r="I1072" i="67"/>
  <c r="H39" i="41"/>
  <c r="H1072" i="67"/>
  <c r="G39" i="41"/>
  <c r="G1072" i="67"/>
  <c r="F39" i="41"/>
  <c r="F1072" i="67"/>
  <c r="K38" i="41"/>
  <c r="K1035" i="67"/>
  <c r="J38" i="41"/>
  <c r="J1035" i="67"/>
  <c r="I38" i="41"/>
  <c r="I1035" i="67"/>
  <c r="H38" i="41"/>
  <c r="H1035" i="67"/>
  <c r="G38" i="41"/>
  <c r="G1035" i="67"/>
  <c r="F38" i="41"/>
  <c r="F1035" i="67"/>
  <c r="K37" i="41"/>
  <c r="K998" i="67"/>
  <c r="J37" i="41"/>
  <c r="J998" i="67"/>
  <c r="I37" i="41"/>
  <c r="I998" i="67"/>
  <c r="H37" i="41"/>
  <c r="H998" i="67"/>
  <c r="G37" i="41"/>
  <c r="G998" i="67"/>
  <c r="F37" i="41"/>
  <c r="F998" i="67"/>
  <c r="K36" i="41"/>
  <c r="K961" i="67"/>
  <c r="J36" i="41"/>
  <c r="J961" i="67"/>
  <c r="I36" i="41"/>
  <c r="I961" i="67"/>
  <c r="H36" i="41"/>
  <c r="H961" i="67"/>
  <c r="G36" i="41"/>
  <c r="G961" i="67"/>
  <c r="F36" i="41"/>
  <c r="F961" i="67"/>
  <c r="K35" i="41"/>
  <c r="K924" i="67"/>
  <c r="J35" i="41"/>
  <c r="J924" i="67"/>
  <c r="I35" i="41"/>
  <c r="I924" i="67"/>
  <c r="H35" i="41"/>
  <c r="H924" i="67"/>
  <c r="G35" i="41"/>
  <c r="G924" i="67"/>
  <c r="F35" i="41"/>
  <c r="F924" i="67"/>
  <c r="K34" i="41"/>
  <c r="K887" i="67"/>
  <c r="J34" i="41"/>
  <c r="J887" i="67"/>
  <c r="I34" i="41"/>
  <c r="I887" i="67"/>
  <c r="H34" i="41"/>
  <c r="H887" i="67"/>
  <c r="G34" i="41"/>
  <c r="G887" i="67"/>
  <c r="F34" i="41"/>
  <c r="F887" i="67"/>
  <c r="K33" i="41"/>
  <c r="K850" i="67"/>
  <c r="J33" i="41"/>
  <c r="J850" i="67"/>
  <c r="I33" i="41"/>
  <c r="I850" i="67"/>
  <c r="H33" i="41"/>
  <c r="H850" i="67"/>
  <c r="G33" i="41"/>
  <c r="G850" i="67"/>
  <c r="F33" i="41"/>
  <c r="F850" i="67"/>
  <c r="K32" i="41"/>
  <c r="K813" i="67"/>
  <c r="J32" i="41"/>
  <c r="J813" i="67"/>
  <c r="I32" i="41"/>
  <c r="I813" i="67"/>
  <c r="H32" i="41"/>
  <c r="H813" i="67"/>
  <c r="G32" i="41"/>
  <c r="G813" i="67"/>
  <c r="F32" i="41"/>
  <c r="F813" i="67"/>
  <c r="K31" i="41"/>
  <c r="K776" i="67"/>
  <c r="J31" i="41"/>
  <c r="J776" i="67"/>
  <c r="I31" i="41"/>
  <c r="I776" i="67"/>
  <c r="H31" i="41"/>
  <c r="H776" i="67"/>
  <c r="G31" i="41"/>
  <c r="G776" i="67"/>
  <c r="F31" i="41"/>
  <c r="F776" i="67"/>
  <c r="K30" i="41"/>
  <c r="K739" i="67"/>
  <c r="J30" i="41"/>
  <c r="J739" i="67"/>
  <c r="I30" i="41"/>
  <c r="I739" i="67"/>
  <c r="H30" i="41"/>
  <c r="H739" i="67"/>
  <c r="G30" i="41"/>
  <c r="G739" i="67"/>
  <c r="F30" i="41"/>
  <c r="F739" i="67"/>
  <c r="K29" i="41"/>
  <c r="K702" i="67"/>
  <c r="J29" i="41"/>
  <c r="J702" i="67"/>
  <c r="I29" i="41"/>
  <c r="I702" i="67"/>
  <c r="H29" i="41"/>
  <c r="H702" i="67"/>
  <c r="G29" i="41"/>
  <c r="G702" i="67"/>
  <c r="F29" i="41"/>
  <c r="F702" i="67"/>
  <c r="K28" i="41"/>
  <c r="K665" i="67"/>
  <c r="J28" i="41"/>
  <c r="J665" i="67"/>
  <c r="I28" i="41"/>
  <c r="I665" i="67"/>
  <c r="H28" i="41"/>
  <c r="G28" i="41"/>
  <c r="F28" i="41"/>
  <c r="F665" i="67"/>
  <c r="K27" i="41"/>
  <c r="K628" i="67"/>
  <c r="J27" i="41"/>
  <c r="J628" i="67"/>
  <c r="I27" i="41"/>
  <c r="I628" i="67"/>
  <c r="H27" i="41"/>
  <c r="H628" i="67"/>
  <c r="G27" i="41"/>
  <c r="G628" i="67"/>
  <c r="F27" i="41"/>
  <c r="F628" i="67"/>
  <c r="K26" i="41"/>
  <c r="K591" i="67"/>
  <c r="J26" i="41"/>
  <c r="J591" i="67"/>
  <c r="I26" i="41"/>
  <c r="I591" i="67"/>
  <c r="H26" i="41"/>
  <c r="H591" i="67"/>
  <c r="G26" i="41"/>
  <c r="G591" i="67"/>
  <c r="F26" i="41"/>
  <c r="F591" i="67"/>
  <c r="K25" i="41"/>
  <c r="K554" i="67"/>
  <c r="J25" i="41"/>
  <c r="J554" i="67"/>
  <c r="I25" i="41"/>
  <c r="I554" i="67"/>
  <c r="H25" i="41"/>
  <c r="H554" i="67"/>
  <c r="G25" i="41"/>
  <c r="G554" i="67"/>
  <c r="F25" i="41"/>
  <c r="F554" i="67"/>
  <c r="K24" i="41"/>
  <c r="K517" i="67"/>
  <c r="J24" i="41"/>
  <c r="J517" i="67"/>
  <c r="I24" i="41"/>
  <c r="I517" i="67"/>
  <c r="G24" i="41"/>
  <c r="G517" i="67"/>
  <c r="F24" i="41"/>
  <c r="F517" i="67"/>
  <c r="K23" i="41"/>
  <c r="K480" i="67"/>
  <c r="J23" i="41"/>
  <c r="J480" i="67"/>
  <c r="I23" i="41"/>
  <c r="I480" i="67"/>
  <c r="H23" i="41"/>
  <c r="G23" i="41"/>
  <c r="F23" i="41"/>
  <c r="F480" i="67"/>
  <c r="K22" i="41"/>
  <c r="K443" i="67"/>
  <c r="J22" i="41"/>
  <c r="J443" i="67"/>
  <c r="I22" i="41"/>
  <c r="I443" i="67"/>
  <c r="H22" i="41"/>
  <c r="H443" i="67"/>
  <c r="G22" i="41"/>
  <c r="G443" i="67"/>
  <c r="F22" i="41"/>
  <c r="F443" i="67"/>
  <c r="L15" i="41"/>
  <c r="L14" i="41"/>
  <c r="L13" i="41"/>
  <c r="K12" i="41"/>
  <c r="K145" i="67"/>
  <c r="K9" i="41"/>
  <c r="L8" i="41"/>
  <c r="L33" i="67"/>
  <c r="H24" i="40"/>
  <c r="H505" i="67"/>
  <c r="K58" i="40"/>
  <c r="K1727" i="67"/>
  <c r="J58" i="40"/>
  <c r="J1727" i="67"/>
  <c r="I58" i="40"/>
  <c r="I1727" i="67"/>
  <c r="H58" i="40"/>
  <c r="H1727" i="67"/>
  <c r="G58" i="40"/>
  <c r="G1727" i="67"/>
  <c r="F58" i="40"/>
  <c r="F1727" i="67"/>
  <c r="K57" i="40"/>
  <c r="K1690" i="67"/>
  <c r="J57" i="40"/>
  <c r="J1690" i="67"/>
  <c r="I57" i="40"/>
  <c r="I1690" i="67"/>
  <c r="H57" i="40"/>
  <c r="H1690" i="67"/>
  <c r="G57" i="40"/>
  <c r="G1690" i="67"/>
  <c r="F57" i="40"/>
  <c r="F1690" i="67"/>
  <c r="K56" i="40"/>
  <c r="K1653" i="67"/>
  <c r="J56" i="40"/>
  <c r="J1653" i="67"/>
  <c r="I56" i="40"/>
  <c r="I1653" i="67"/>
  <c r="H56" i="40"/>
  <c r="H1653" i="67"/>
  <c r="G56" i="40"/>
  <c r="G1653" i="67"/>
  <c r="F56" i="40"/>
  <c r="F1653" i="67"/>
  <c r="K55" i="40"/>
  <c r="K1616" i="67"/>
  <c r="J55" i="40"/>
  <c r="J1616" i="67"/>
  <c r="I55" i="40"/>
  <c r="I1616" i="67"/>
  <c r="H55" i="40"/>
  <c r="H1616" i="67"/>
  <c r="G55" i="40"/>
  <c r="G1616" i="67"/>
  <c r="F55" i="40"/>
  <c r="F1616" i="67"/>
  <c r="K54" i="40"/>
  <c r="K1579" i="67"/>
  <c r="J54" i="40"/>
  <c r="J1579" i="67"/>
  <c r="I54" i="40"/>
  <c r="I1579" i="67"/>
  <c r="H54" i="40"/>
  <c r="H1579" i="67"/>
  <c r="G54" i="40"/>
  <c r="G1579" i="67"/>
  <c r="F54" i="40"/>
  <c r="F1579" i="67"/>
  <c r="K53" i="40"/>
  <c r="K1542" i="67"/>
  <c r="J53" i="40"/>
  <c r="J1542" i="67"/>
  <c r="I53" i="40"/>
  <c r="I1542" i="67"/>
  <c r="H53" i="40"/>
  <c r="H1542" i="67"/>
  <c r="G53" i="40"/>
  <c r="G1542" i="67"/>
  <c r="F53" i="40"/>
  <c r="F1542" i="67"/>
  <c r="K52" i="40"/>
  <c r="K1505" i="67"/>
  <c r="J52" i="40"/>
  <c r="J1505" i="67"/>
  <c r="I52" i="40"/>
  <c r="I1505" i="67"/>
  <c r="H52" i="40"/>
  <c r="H1505" i="67"/>
  <c r="G52" i="40"/>
  <c r="G1505" i="67"/>
  <c r="F52" i="40"/>
  <c r="F1505" i="67"/>
  <c r="K51" i="40"/>
  <c r="K1468" i="67"/>
  <c r="J51" i="40"/>
  <c r="J1468" i="67"/>
  <c r="I51" i="40"/>
  <c r="I1468" i="67"/>
  <c r="H51" i="40"/>
  <c r="H1468" i="67"/>
  <c r="G51" i="40"/>
  <c r="G1468" i="67"/>
  <c r="F51" i="40"/>
  <c r="F1468" i="67"/>
  <c r="K50" i="40"/>
  <c r="K1431" i="67"/>
  <c r="J50" i="40"/>
  <c r="J1431" i="67"/>
  <c r="I50" i="40"/>
  <c r="I1431" i="67"/>
  <c r="H50" i="40"/>
  <c r="H1431" i="67"/>
  <c r="G50" i="40"/>
  <c r="G1431" i="67"/>
  <c r="F50" i="40"/>
  <c r="F1431" i="67"/>
  <c r="K49" i="40"/>
  <c r="K1394" i="67"/>
  <c r="J49" i="40"/>
  <c r="J1394" i="67"/>
  <c r="I49" i="40"/>
  <c r="I1394" i="67"/>
  <c r="H49" i="40"/>
  <c r="H1394" i="67"/>
  <c r="G49" i="40"/>
  <c r="G1394" i="67"/>
  <c r="F49" i="40"/>
  <c r="F1394" i="67"/>
  <c r="K48" i="40"/>
  <c r="K1357" i="67"/>
  <c r="J48" i="40"/>
  <c r="J1357" i="67"/>
  <c r="I48" i="40"/>
  <c r="I1357" i="67"/>
  <c r="H48" i="40"/>
  <c r="H1357" i="67"/>
  <c r="G48" i="40"/>
  <c r="G1357" i="67"/>
  <c r="F48" i="40"/>
  <c r="F1357" i="67"/>
  <c r="K47" i="40"/>
  <c r="K1320" i="67"/>
  <c r="J47" i="40"/>
  <c r="J1320" i="67"/>
  <c r="I47" i="40"/>
  <c r="I1320" i="67"/>
  <c r="H47" i="40"/>
  <c r="H1320" i="67"/>
  <c r="G47" i="40"/>
  <c r="G1320" i="67"/>
  <c r="F47" i="40"/>
  <c r="F1320" i="67"/>
  <c r="K46" i="40"/>
  <c r="J46" i="40"/>
  <c r="I46" i="40"/>
  <c r="H46" i="40"/>
  <c r="G46" i="40"/>
  <c r="F46" i="40"/>
  <c r="K42" i="40"/>
  <c r="K1171" i="67"/>
  <c r="J42" i="40"/>
  <c r="J1171" i="67"/>
  <c r="I42" i="40"/>
  <c r="I1171" i="67"/>
  <c r="H42" i="40"/>
  <c r="H1171" i="67"/>
  <c r="G42" i="40"/>
  <c r="G1171" i="67"/>
  <c r="F42" i="40"/>
  <c r="F1171" i="67"/>
  <c r="K41" i="40"/>
  <c r="K1134" i="67"/>
  <c r="J41" i="40"/>
  <c r="J1134" i="67"/>
  <c r="I41" i="40"/>
  <c r="I1134" i="67"/>
  <c r="H41" i="40"/>
  <c r="H1134" i="67"/>
  <c r="G41" i="40"/>
  <c r="G1134" i="67"/>
  <c r="F41" i="40"/>
  <c r="F1134" i="67"/>
  <c r="K40" i="40"/>
  <c r="K1097" i="67"/>
  <c r="J40" i="40"/>
  <c r="J1097" i="67"/>
  <c r="I40" i="40"/>
  <c r="I1097" i="67"/>
  <c r="H40" i="40"/>
  <c r="H1097" i="67"/>
  <c r="G40" i="40"/>
  <c r="G1097" i="67"/>
  <c r="F40" i="40"/>
  <c r="F1097" i="67"/>
  <c r="K39" i="40"/>
  <c r="K1060" i="67"/>
  <c r="J39" i="40"/>
  <c r="J1060" i="67"/>
  <c r="I39" i="40"/>
  <c r="I1060" i="67"/>
  <c r="H39" i="40"/>
  <c r="H1060" i="67"/>
  <c r="G39" i="40"/>
  <c r="G1060" i="67"/>
  <c r="F39" i="40"/>
  <c r="F1060" i="67"/>
  <c r="K38" i="40"/>
  <c r="K1023" i="67"/>
  <c r="J38" i="40"/>
  <c r="J1023" i="67"/>
  <c r="I38" i="40"/>
  <c r="I1023" i="67"/>
  <c r="H38" i="40"/>
  <c r="H1023" i="67"/>
  <c r="G38" i="40"/>
  <c r="G1023" i="67"/>
  <c r="F38" i="40"/>
  <c r="F1023" i="67"/>
  <c r="K37" i="40"/>
  <c r="K986" i="67"/>
  <c r="J37" i="40"/>
  <c r="J986" i="67"/>
  <c r="I37" i="40"/>
  <c r="I986" i="67"/>
  <c r="H37" i="40"/>
  <c r="H986" i="67"/>
  <c r="G37" i="40"/>
  <c r="G986" i="67"/>
  <c r="F37" i="40"/>
  <c r="F986" i="67"/>
  <c r="K36" i="40"/>
  <c r="K949" i="67"/>
  <c r="J36" i="40"/>
  <c r="J949" i="67"/>
  <c r="I36" i="40"/>
  <c r="I949" i="67"/>
  <c r="H36" i="40"/>
  <c r="H949" i="67"/>
  <c r="G36" i="40"/>
  <c r="G949" i="67"/>
  <c r="F36" i="40"/>
  <c r="F949" i="67"/>
  <c r="K35" i="40"/>
  <c r="K912" i="67"/>
  <c r="J35" i="40"/>
  <c r="J912" i="67"/>
  <c r="I35" i="40"/>
  <c r="I912" i="67"/>
  <c r="H35" i="40"/>
  <c r="H912" i="67"/>
  <c r="G35" i="40"/>
  <c r="G912" i="67"/>
  <c r="F35" i="40"/>
  <c r="F912" i="67"/>
  <c r="K34" i="40"/>
  <c r="K875" i="67"/>
  <c r="J34" i="40"/>
  <c r="J875" i="67"/>
  <c r="I34" i="40"/>
  <c r="I875" i="67"/>
  <c r="H34" i="40"/>
  <c r="H875" i="67"/>
  <c r="G34" i="40"/>
  <c r="G875" i="67"/>
  <c r="F34" i="40"/>
  <c r="F875" i="67"/>
  <c r="K33" i="40"/>
  <c r="K838" i="67"/>
  <c r="J33" i="40"/>
  <c r="J838" i="67"/>
  <c r="I33" i="40"/>
  <c r="I838" i="67"/>
  <c r="H33" i="40"/>
  <c r="H838" i="67"/>
  <c r="G33" i="40"/>
  <c r="G838" i="67"/>
  <c r="F33" i="40"/>
  <c r="F838" i="67"/>
  <c r="K32" i="40"/>
  <c r="K801" i="67"/>
  <c r="J32" i="40"/>
  <c r="J801" i="67"/>
  <c r="I32" i="40"/>
  <c r="I801" i="67"/>
  <c r="H32" i="40"/>
  <c r="H801" i="67"/>
  <c r="G32" i="40"/>
  <c r="G801" i="67"/>
  <c r="F32" i="40"/>
  <c r="F801" i="67"/>
  <c r="K31" i="40"/>
  <c r="K764" i="67"/>
  <c r="J31" i="40"/>
  <c r="J764" i="67"/>
  <c r="I31" i="40"/>
  <c r="I764" i="67"/>
  <c r="H31" i="40"/>
  <c r="H764" i="67"/>
  <c r="G31" i="40"/>
  <c r="G764" i="67"/>
  <c r="F31" i="40"/>
  <c r="F764" i="67"/>
  <c r="K30" i="40"/>
  <c r="K727" i="67"/>
  <c r="J30" i="40"/>
  <c r="J727" i="67"/>
  <c r="I30" i="40"/>
  <c r="I727" i="67"/>
  <c r="H30" i="40"/>
  <c r="H727" i="67"/>
  <c r="G30" i="40"/>
  <c r="G727" i="67"/>
  <c r="F30" i="40"/>
  <c r="F727" i="67"/>
  <c r="K29" i="40"/>
  <c r="K690" i="67"/>
  <c r="J29" i="40"/>
  <c r="J690" i="67"/>
  <c r="I29" i="40"/>
  <c r="I690" i="67"/>
  <c r="H29" i="40"/>
  <c r="H690" i="67"/>
  <c r="G29" i="40"/>
  <c r="G690" i="67"/>
  <c r="F29" i="40"/>
  <c r="F690" i="67"/>
  <c r="K28" i="40"/>
  <c r="K653" i="67"/>
  <c r="J28" i="40"/>
  <c r="J653" i="67"/>
  <c r="I28" i="40"/>
  <c r="I653" i="67"/>
  <c r="H28" i="40"/>
  <c r="G28" i="40"/>
  <c r="F28" i="40"/>
  <c r="F653" i="67"/>
  <c r="K27" i="40"/>
  <c r="K616" i="67"/>
  <c r="J27" i="40"/>
  <c r="J616" i="67"/>
  <c r="I27" i="40"/>
  <c r="I616" i="67"/>
  <c r="H27" i="40"/>
  <c r="H616" i="67"/>
  <c r="G27" i="40"/>
  <c r="G616" i="67"/>
  <c r="F27" i="40"/>
  <c r="F616" i="67"/>
  <c r="K26" i="40"/>
  <c r="K579" i="67"/>
  <c r="J26" i="40"/>
  <c r="J579" i="67"/>
  <c r="I26" i="40"/>
  <c r="I579" i="67"/>
  <c r="H26" i="40"/>
  <c r="H579" i="67"/>
  <c r="G26" i="40"/>
  <c r="G579" i="67"/>
  <c r="F26" i="40"/>
  <c r="F579" i="67"/>
  <c r="K25" i="40"/>
  <c r="K542" i="67"/>
  <c r="J25" i="40"/>
  <c r="J542" i="67"/>
  <c r="I25" i="40"/>
  <c r="I542" i="67"/>
  <c r="H25" i="40"/>
  <c r="H542" i="67"/>
  <c r="G25" i="40"/>
  <c r="G542" i="67"/>
  <c r="F25" i="40"/>
  <c r="F542" i="67"/>
  <c r="K24" i="40"/>
  <c r="K505" i="67"/>
  <c r="J24" i="40"/>
  <c r="J505" i="67"/>
  <c r="I24" i="40"/>
  <c r="I505" i="67"/>
  <c r="G24" i="40"/>
  <c r="G505" i="67"/>
  <c r="F24" i="40"/>
  <c r="F505" i="67"/>
  <c r="K23" i="40"/>
  <c r="K468" i="67"/>
  <c r="J23" i="40"/>
  <c r="J468" i="67"/>
  <c r="I23" i="40"/>
  <c r="I468" i="67"/>
  <c r="H23" i="40"/>
  <c r="G23" i="40"/>
  <c r="F23" i="40"/>
  <c r="F468" i="67"/>
  <c r="K22" i="40"/>
  <c r="K431" i="67"/>
  <c r="J22" i="40"/>
  <c r="J431" i="67"/>
  <c r="I22" i="40"/>
  <c r="I431" i="67"/>
  <c r="H22" i="40"/>
  <c r="H431" i="67"/>
  <c r="G22" i="40"/>
  <c r="G431" i="67"/>
  <c r="F22" i="40"/>
  <c r="F431" i="67"/>
  <c r="L15" i="40"/>
  <c r="L14" i="40"/>
  <c r="L13" i="40"/>
  <c r="K12" i="40"/>
  <c r="K133" i="67"/>
  <c r="K9" i="40"/>
  <c r="L8" i="40"/>
  <c r="L21" i="67"/>
  <c r="H24" i="39"/>
  <c r="H519" i="67"/>
  <c r="K58" i="39"/>
  <c r="K1741" i="67"/>
  <c r="J58" i="39"/>
  <c r="J1741" i="67"/>
  <c r="I58" i="39"/>
  <c r="I1741" i="67"/>
  <c r="H58" i="39"/>
  <c r="H1741" i="67"/>
  <c r="G58" i="39"/>
  <c r="L58" i="39"/>
  <c r="L1741" i="67"/>
  <c r="F58" i="39"/>
  <c r="F1741" i="67"/>
  <c r="K57" i="39"/>
  <c r="K1704" i="67"/>
  <c r="J57" i="39"/>
  <c r="J1704" i="67"/>
  <c r="I57" i="39"/>
  <c r="L57" i="39"/>
  <c r="L1704" i="67"/>
  <c r="H57" i="39"/>
  <c r="H1704" i="67"/>
  <c r="G57" i="39"/>
  <c r="G1704" i="67"/>
  <c r="F57" i="39"/>
  <c r="F1704" i="67"/>
  <c r="K56" i="39"/>
  <c r="K1667" i="67"/>
  <c r="J56" i="39"/>
  <c r="J1667" i="67"/>
  <c r="I56" i="39"/>
  <c r="I1667" i="67"/>
  <c r="H56" i="39"/>
  <c r="H1667" i="67"/>
  <c r="G56" i="39"/>
  <c r="L56" i="39"/>
  <c r="L1667" i="67"/>
  <c r="F56" i="39"/>
  <c r="F1667" i="67"/>
  <c r="K55" i="39"/>
  <c r="K1630" i="67"/>
  <c r="J55" i="39"/>
  <c r="J1630" i="67"/>
  <c r="I55" i="39"/>
  <c r="I1630" i="67"/>
  <c r="H55" i="39"/>
  <c r="H1630" i="67"/>
  <c r="G55" i="39"/>
  <c r="G1630" i="67"/>
  <c r="F55" i="39"/>
  <c r="F1630" i="67"/>
  <c r="K54" i="39"/>
  <c r="K1593" i="67"/>
  <c r="J54" i="39"/>
  <c r="J1593" i="67"/>
  <c r="I54" i="39"/>
  <c r="I1593" i="67"/>
  <c r="H54" i="39"/>
  <c r="H1593" i="67"/>
  <c r="G54" i="39"/>
  <c r="L54" i="39"/>
  <c r="L1593" i="67"/>
  <c r="F54" i="39"/>
  <c r="F1593" i="67"/>
  <c r="K53" i="39"/>
  <c r="K1556" i="67"/>
  <c r="J53" i="39"/>
  <c r="J1556" i="67"/>
  <c r="I53" i="39"/>
  <c r="L53" i="39"/>
  <c r="L1556" i="67"/>
  <c r="H53" i="39"/>
  <c r="H1556" i="67"/>
  <c r="G53" i="39"/>
  <c r="G1556" i="67"/>
  <c r="F53" i="39"/>
  <c r="F1556" i="67"/>
  <c r="K52" i="39"/>
  <c r="K1519" i="67"/>
  <c r="J52" i="39"/>
  <c r="J1519" i="67"/>
  <c r="I52" i="39"/>
  <c r="I1519" i="67"/>
  <c r="H52" i="39"/>
  <c r="H1519" i="67"/>
  <c r="G52" i="39"/>
  <c r="L52" i="39"/>
  <c r="L1519" i="67"/>
  <c r="F52" i="39"/>
  <c r="F1519" i="67"/>
  <c r="K51" i="39"/>
  <c r="K1482" i="67"/>
  <c r="J51" i="39"/>
  <c r="J1482" i="67"/>
  <c r="I51" i="39"/>
  <c r="L51" i="39"/>
  <c r="L1482" i="67"/>
  <c r="H51" i="39"/>
  <c r="H1482" i="67"/>
  <c r="G51" i="39"/>
  <c r="G1482" i="67"/>
  <c r="F51" i="39"/>
  <c r="F1482" i="67"/>
  <c r="K50" i="39"/>
  <c r="K1445" i="67"/>
  <c r="J50" i="39"/>
  <c r="J1445" i="67"/>
  <c r="I50" i="39"/>
  <c r="I1445" i="67"/>
  <c r="H50" i="39"/>
  <c r="H1445" i="67"/>
  <c r="G50" i="39"/>
  <c r="G1445" i="67"/>
  <c r="F50" i="39"/>
  <c r="F1445" i="67"/>
  <c r="K49" i="39"/>
  <c r="K1408" i="67"/>
  <c r="J49" i="39"/>
  <c r="J1408" i="67"/>
  <c r="I49" i="39"/>
  <c r="L49" i="39"/>
  <c r="L1408" i="67"/>
  <c r="H49" i="39"/>
  <c r="H1408" i="67"/>
  <c r="G49" i="39"/>
  <c r="G1408" i="67"/>
  <c r="F49" i="39"/>
  <c r="F1408" i="67"/>
  <c r="K48" i="39"/>
  <c r="K1371" i="67"/>
  <c r="J48" i="39"/>
  <c r="J1371" i="67"/>
  <c r="I48" i="39"/>
  <c r="I1371" i="67"/>
  <c r="H48" i="39"/>
  <c r="H1371" i="67"/>
  <c r="G48" i="39"/>
  <c r="L48" i="39"/>
  <c r="L1371" i="67"/>
  <c r="F48" i="39"/>
  <c r="F1371" i="67"/>
  <c r="K47" i="39"/>
  <c r="K1334" i="67"/>
  <c r="J47" i="39"/>
  <c r="J1334" i="67"/>
  <c r="I47" i="39"/>
  <c r="L47" i="39"/>
  <c r="L1334" i="67"/>
  <c r="H47" i="39"/>
  <c r="H1334" i="67"/>
  <c r="G47" i="39"/>
  <c r="G1334" i="67"/>
  <c r="F47" i="39"/>
  <c r="F1334" i="67"/>
  <c r="K46" i="39"/>
  <c r="K1297" i="67"/>
  <c r="J46" i="39"/>
  <c r="I46" i="39"/>
  <c r="H46" i="39"/>
  <c r="G46" i="39"/>
  <c r="F46" i="39"/>
  <c r="K42" i="39"/>
  <c r="K1185" i="67"/>
  <c r="J42" i="39"/>
  <c r="J1185" i="67"/>
  <c r="I42" i="39"/>
  <c r="I1185" i="67"/>
  <c r="H42" i="39"/>
  <c r="H1185" i="67"/>
  <c r="G42" i="39"/>
  <c r="G1185" i="67"/>
  <c r="F42" i="39"/>
  <c r="AB42" i="39"/>
  <c r="K41" i="39"/>
  <c r="K1148" i="67"/>
  <c r="J41" i="39"/>
  <c r="J1148" i="67"/>
  <c r="I41" i="39"/>
  <c r="I1148" i="67"/>
  <c r="H41" i="39"/>
  <c r="L41" i="39"/>
  <c r="L1148" i="67"/>
  <c r="G41" i="39"/>
  <c r="G1148" i="67"/>
  <c r="F41" i="39"/>
  <c r="F1148" i="67"/>
  <c r="K40" i="39"/>
  <c r="K1111" i="67"/>
  <c r="J40" i="39"/>
  <c r="J1111" i="67"/>
  <c r="I40" i="39"/>
  <c r="I1111" i="67"/>
  <c r="H40" i="39"/>
  <c r="H1111" i="67"/>
  <c r="G40" i="39"/>
  <c r="G1111" i="67"/>
  <c r="F40" i="39"/>
  <c r="L40" i="39"/>
  <c r="L1111" i="67"/>
  <c r="K39" i="39"/>
  <c r="K1074" i="67"/>
  <c r="J39" i="39"/>
  <c r="J1074" i="67"/>
  <c r="I39" i="39"/>
  <c r="I1074" i="67"/>
  <c r="H39" i="39"/>
  <c r="L39" i="39"/>
  <c r="L1074" i="67"/>
  <c r="G39" i="39"/>
  <c r="G1074" i="67"/>
  <c r="F39" i="39"/>
  <c r="F1074" i="67"/>
  <c r="K38" i="39"/>
  <c r="K1037" i="67"/>
  <c r="J38" i="39"/>
  <c r="J1037" i="67"/>
  <c r="I38" i="39"/>
  <c r="I1037" i="67"/>
  <c r="H38" i="39"/>
  <c r="H1037" i="67"/>
  <c r="G38" i="39"/>
  <c r="G1037" i="67"/>
  <c r="F38" i="39"/>
  <c r="F1037" i="67"/>
  <c r="K37" i="39"/>
  <c r="K1000" i="67"/>
  <c r="J37" i="39"/>
  <c r="J1000" i="67"/>
  <c r="I37" i="39"/>
  <c r="I1000" i="67"/>
  <c r="H37" i="39"/>
  <c r="L37" i="39"/>
  <c r="L1000" i="67"/>
  <c r="G37" i="39"/>
  <c r="G1000" i="67"/>
  <c r="F37" i="39"/>
  <c r="F1000" i="67"/>
  <c r="K36" i="39"/>
  <c r="K963" i="67"/>
  <c r="J36" i="39"/>
  <c r="J963" i="67"/>
  <c r="I36" i="39"/>
  <c r="I963" i="67"/>
  <c r="H36" i="39"/>
  <c r="H963" i="67"/>
  <c r="G36" i="39"/>
  <c r="G963" i="67"/>
  <c r="F36" i="39"/>
  <c r="L36" i="39"/>
  <c r="L963" i="67"/>
  <c r="K35" i="39"/>
  <c r="K926" i="67"/>
  <c r="J35" i="39"/>
  <c r="J926" i="67"/>
  <c r="I35" i="39"/>
  <c r="I926" i="67"/>
  <c r="H35" i="39"/>
  <c r="L35" i="39"/>
  <c r="L926" i="67"/>
  <c r="G35" i="39"/>
  <c r="G926" i="67"/>
  <c r="F35" i="39"/>
  <c r="F926" i="67"/>
  <c r="K34" i="39"/>
  <c r="K889" i="67"/>
  <c r="J34" i="39"/>
  <c r="J889" i="67"/>
  <c r="I34" i="39"/>
  <c r="I889" i="67"/>
  <c r="H34" i="39"/>
  <c r="H889" i="67"/>
  <c r="G34" i="39"/>
  <c r="G889" i="67"/>
  <c r="F34" i="39"/>
  <c r="F889" i="67"/>
  <c r="K33" i="39"/>
  <c r="K852" i="67"/>
  <c r="J33" i="39"/>
  <c r="J852" i="67"/>
  <c r="I33" i="39"/>
  <c r="I852" i="67"/>
  <c r="H33" i="39"/>
  <c r="L33" i="39"/>
  <c r="L852" i="67"/>
  <c r="G33" i="39"/>
  <c r="G852" i="67"/>
  <c r="F33" i="39"/>
  <c r="F852" i="67"/>
  <c r="K32" i="39"/>
  <c r="K815" i="67"/>
  <c r="J32" i="39"/>
  <c r="J815" i="67"/>
  <c r="I32" i="39"/>
  <c r="I815" i="67"/>
  <c r="H32" i="39"/>
  <c r="H815" i="67"/>
  <c r="G32" i="39"/>
  <c r="G815" i="67"/>
  <c r="F32" i="39"/>
  <c r="L32" i="39"/>
  <c r="L815" i="67"/>
  <c r="K31" i="39"/>
  <c r="K778" i="67"/>
  <c r="J31" i="39"/>
  <c r="J778" i="67"/>
  <c r="I31" i="39"/>
  <c r="I778" i="67"/>
  <c r="H31" i="39"/>
  <c r="L31" i="39"/>
  <c r="L778" i="67"/>
  <c r="G31" i="39"/>
  <c r="G778" i="67"/>
  <c r="F31" i="39"/>
  <c r="F778" i="67"/>
  <c r="K30" i="39"/>
  <c r="K741" i="67"/>
  <c r="J30" i="39"/>
  <c r="J741" i="67"/>
  <c r="I30" i="39"/>
  <c r="I741" i="67"/>
  <c r="H30" i="39"/>
  <c r="H741" i="67"/>
  <c r="G30" i="39"/>
  <c r="G741" i="67"/>
  <c r="F30" i="39"/>
  <c r="F43" i="39"/>
  <c r="K29" i="39"/>
  <c r="K704" i="67"/>
  <c r="J29" i="39"/>
  <c r="J704" i="67"/>
  <c r="I29" i="39"/>
  <c r="I704" i="67"/>
  <c r="H29" i="39"/>
  <c r="H43" i="39"/>
  <c r="G29" i="39"/>
  <c r="G704" i="67"/>
  <c r="F29" i="39"/>
  <c r="F704" i="67"/>
  <c r="K28" i="39"/>
  <c r="K667" i="67"/>
  <c r="J28" i="39"/>
  <c r="L28" i="39"/>
  <c r="L667" i="67"/>
  <c r="I28" i="39"/>
  <c r="I667" i="67"/>
  <c r="H28" i="39"/>
  <c r="G28" i="39"/>
  <c r="F28" i="39"/>
  <c r="F667" i="67"/>
  <c r="K27" i="39"/>
  <c r="K630" i="67"/>
  <c r="J27" i="39"/>
  <c r="J630" i="67"/>
  <c r="I27" i="39"/>
  <c r="I630" i="67"/>
  <c r="H27" i="39"/>
  <c r="H630" i="67"/>
  <c r="G27" i="39"/>
  <c r="L27" i="39"/>
  <c r="L630" i="67"/>
  <c r="F27" i="39"/>
  <c r="F630" i="67"/>
  <c r="K26" i="39"/>
  <c r="K593" i="67"/>
  <c r="J26" i="39"/>
  <c r="J593" i="67"/>
  <c r="I26" i="39"/>
  <c r="L26" i="39"/>
  <c r="L593" i="67"/>
  <c r="H26" i="39"/>
  <c r="H593" i="67"/>
  <c r="G26" i="39"/>
  <c r="G593" i="67"/>
  <c r="F26" i="39"/>
  <c r="F593" i="67"/>
  <c r="K25" i="39"/>
  <c r="K556" i="67"/>
  <c r="J25" i="39"/>
  <c r="J556" i="67"/>
  <c r="I25" i="39"/>
  <c r="I556" i="67"/>
  <c r="H25" i="39"/>
  <c r="H556" i="67"/>
  <c r="G25" i="39"/>
  <c r="L25" i="39"/>
  <c r="F25" i="39"/>
  <c r="F556" i="67"/>
  <c r="K24" i="39"/>
  <c r="K519" i="67"/>
  <c r="J24" i="39"/>
  <c r="J519" i="67"/>
  <c r="I24" i="39"/>
  <c r="I43" i="39"/>
  <c r="G24" i="39"/>
  <c r="G519" i="67"/>
  <c r="F24" i="39"/>
  <c r="F519" i="67"/>
  <c r="K23" i="39"/>
  <c r="K482" i="67"/>
  <c r="J23" i="39"/>
  <c r="J43" i="39"/>
  <c r="I23" i="39"/>
  <c r="I482" i="67"/>
  <c r="H23" i="39"/>
  <c r="G23" i="39"/>
  <c r="F23" i="39"/>
  <c r="F482" i="67"/>
  <c r="K22" i="39"/>
  <c r="K43" i="39"/>
  <c r="J22" i="39"/>
  <c r="J445" i="67"/>
  <c r="I22" i="39"/>
  <c r="I445" i="67"/>
  <c r="H22" i="39"/>
  <c r="H445" i="67"/>
  <c r="G22" i="39"/>
  <c r="F22" i="39"/>
  <c r="F445" i="67"/>
  <c r="L15" i="39"/>
  <c r="L14" i="39"/>
  <c r="L13" i="39"/>
  <c r="K12" i="39"/>
  <c r="K147" i="67"/>
  <c r="K156" i="67"/>
  <c r="K9" i="39"/>
  <c r="L8" i="39"/>
  <c r="L35" i="67"/>
  <c r="H24" i="38"/>
  <c r="H504" i="67"/>
  <c r="K58" i="38"/>
  <c r="K1726" i="67"/>
  <c r="J58" i="38"/>
  <c r="J1726" i="67"/>
  <c r="I58" i="38"/>
  <c r="I1726" i="67"/>
  <c r="H58" i="38"/>
  <c r="H1726" i="67"/>
  <c r="G58" i="38"/>
  <c r="G1726" i="67"/>
  <c r="F58" i="38"/>
  <c r="F1726" i="67"/>
  <c r="K57" i="38"/>
  <c r="K1689" i="67"/>
  <c r="J57" i="38"/>
  <c r="J1689" i="67"/>
  <c r="I57" i="38"/>
  <c r="I1689" i="67"/>
  <c r="H57" i="38"/>
  <c r="H1689" i="67"/>
  <c r="G57" i="38"/>
  <c r="G1689" i="67"/>
  <c r="F57" i="38"/>
  <c r="F1689" i="67"/>
  <c r="K56" i="38"/>
  <c r="K1652" i="67"/>
  <c r="J56" i="38"/>
  <c r="J1652" i="67"/>
  <c r="I56" i="38"/>
  <c r="I1652" i="67"/>
  <c r="H56" i="38"/>
  <c r="H1652" i="67"/>
  <c r="G56" i="38"/>
  <c r="G1652" i="67"/>
  <c r="F56" i="38"/>
  <c r="F1652" i="67"/>
  <c r="K55" i="38"/>
  <c r="K1615" i="67"/>
  <c r="J55" i="38"/>
  <c r="J1615" i="67"/>
  <c r="I55" i="38"/>
  <c r="I1615" i="67"/>
  <c r="H55" i="38"/>
  <c r="H1615" i="67"/>
  <c r="G55" i="38"/>
  <c r="G1615" i="67"/>
  <c r="F55" i="38"/>
  <c r="F1615" i="67"/>
  <c r="K54" i="38"/>
  <c r="K1578" i="67"/>
  <c r="J54" i="38"/>
  <c r="J1578" i="67"/>
  <c r="I54" i="38"/>
  <c r="I1578" i="67"/>
  <c r="H54" i="38"/>
  <c r="H1578" i="67"/>
  <c r="G54" i="38"/>
  <c r="G1578" i="67"/>
  <c r="F54" i="38"/>
  <c r="F1578" i="67"/>
  <c r="K53" i="38"/>
  <c r="K1541" i="67"/>
  <c r="J53" i="38"/>
  <c r="J1541" i="67"/>
  <c r="I53" i="38"/>
  <c r="I1541" i="67"/>
  <c r="H53" i="38"/>
  <c r="H1541" i="67"/>
  <c r="G53" i="38"/>
  <c r="G1541" i="67"/>
  <c r="F53" i="38"/>
  <c r="F1541" i="67"/>
  <c r="K52" i="38"/>
  <c r="K1504" i="67"/>
  <c r="J52" i="38"/>
  <c r="J1504" i="67"/>
  <c r="I52" i="38"/>
  <c r="I1504" i="67"/>
  <c r="H52" i="38"/>
  <c r="H1504" i="67"/>
  <c r="G52" i="38"/>
  <c r="G1504" i="67"/>
  <c r="F52" i="38"/>
  <c r="F1504" i="67"/>
  <c r="K51" i="38"/>
  <c r="K1467" i="67"/>
  <c r="J51" i="38"/>
  <c r="J1467" i="67"/>
  <c r="I51" i="38"/>
  <c r="I1467" i="67"/>
  <c r="H51" i="38"/>
  <c r="H1467" i="67"/>
  <c r="G51" i="38"/>
  <c r="G1467" i="67"/>
  <c r="F51" i="38"/>
  <c r="F1467" i="67"/>
  <c r="K50" i="38"/>
  <c r="K1430" i="67"/>
  <c r="J50" i="38"/>
  <c r="J1430" i="67"/>
  <c r="I50" i="38"/>
  <c r="I1430" i="67"/>
  <c r="H50" i="38"/>
  <c r="H1430" i="67"/>
  <c r="G50" i="38"/>
  <c r="G1430" i="67"/>
  <c r="F50" i="38"/>
  <c r="F1430" i="67"/>
  <c r="K49" i="38"/>
  <c r="K1393" i="67"/>
  <c r="J49" i="38"/>
  <c r="J1393" i="67"/>
  <c r="I49" i="38"/>
  <c r="I1393" i="67"/>
  <c r="H49" i="38"/>
  <c r="H1393" i="67"/>
  <c r="G49" i="38"/>
  <c r="G1393" i="67"/>
  <c r="F49" i="38"/>
  <c r="F1393" i="67"/>
  <c r="K48" i="38"/>
  <c r="K1356" i="67"/>
  <c r="J48" i="38"/>
  <c r="J1356" i="67"/>
  <c r="I48" i="38"/>
  <c r="I1356" i="67"/>
  <c r="H48" i="38"/>
  <c r="H1356" i="67"/>
  <c r="G48" i="38"/>
  <c r="G1356" i="67"/>
  <c r="F48" i="38"/>
  <c r="F1356" i="67"/>
  <c r="K47" i="38"/>
  <c r="K1319" i="67"/>
  <c r="J47" i="38"/>
  <c r="J1319" i="67"/>
  <c r="I47" i="38"/>
  <c r="I1319" i="67"/>
  <c r="H47" i="38"/>
  <c r="H1319" i="67"/>
  <c r="G47" i="38"/>
  <c r="G1319" i="67"/>
  <c r="F47" i="38"/>
  <c r="F1319" i="67"/>
  <c r="K46" i="38"/>
  <c r="J46" i="38"/>
  <c r="I46" i="38"/>
  <c r="H46" i="38"/>
  <c r="G46" i="38"/>
  <c r="F46" i="38"/>
  <c r="K42" i="38"/>
  <c r="K1170" i="67"/>
  <c r="J42" i="38"/>
  <c r="J1170" i="67"/>
  <c r="I42" i="38"/>
  <c r="I1170" i="67"/>
  <c r="H42" i="38"/>
  <c r="H1170" i="67"/>
  <c r="G42" i="38"/>
  <c r="G1170" i="67"/>
  <c r="F42" i="38"/>
  <c r="F1170" i="67"/>
  <c r="K41" i="38"/>
  <c r="K1133" i="67"/>
  <c r="J41" i="38"/>
  <c r="J1133" i="67"/>
  <c r="I41" i="38"/>
  <c r="I1133" i="67"/>
  <c r="H41" i="38"/>
  <c r="H1133" i="67"/>
  <c r="G41" i="38"/>
  <c r="G1133" i="67"/>
  <c r="F41" i="38"/>
  <c r="F1133" i="67"/>
  <c r="K40" i="38"/>
  <c r="K1096" i="67"/>
  <c r="J40" i="38"/>
  <c r="J1096" i="67"/>
  <c r="I40" i="38"/>
  <c r="I1096" i="67"/>
  <c r="H40" i="38"/>
  <c r="H1096" i="67"/>
  <c r="G40" i="38"/>
  <c r="G1096" i="67"/>
  <c r="F40" i="38"/>
  <c r="F1096" i="67"/>
  <c r="K39" i="38"/>
  <c r="K1059" i="67"/>
  <c r="J39" i="38"/>
  <c r="J1059" i="67"/>
  <c r="I39" i="38"/>
  <c r="I1059" i="67"/>
  <c r="H39" i="38"/>
  <c r="H1059" i="67"/>
  <c r="G39" i="38"/>
  <c r="G1059" i="67"/>
  <c r="F39" i="38"/>
  <c r="F1059" i="67"/>
  <c r="K38" i="38"/>
  <c r="K1022" i="67"/>
  <c r="J38" i="38"/>
  <c r="J1022" i="67"/>
  <c r="I38" i="38"/>
  <c r="I1022" i="67"/>
  <c r="H38" i="38"/>
  <c r="H1022" i="67"/>
  <c r="G38" i="38"/>
  <c r="G1022" i="67"/>
  <c r="F38" i="38"/>
  <c r="F1022" i="67"/>
  <c r="K37" i="38"/>
  <c r="K985" i="67"/>
  <c r="J37" i="38"/>
  <c r="J985" i="67"/>
  <c r="I37" i="38"/>
  <c r="I985" i="67"/>
  <c r="H37" i="38"/>
  <c r="H985" i="67"/>
  <c r="G37" i="38"/>
  <c r="G985" i="67"/>
  <c r="F37" i="38"/>
  <c r="F985" i="67"/>
  <c r="K36" i="38"/>
  <c r="K948" i="67"/>
  <c r="J36" i="38"/>
  <c r="J948" i="67"/>
  <c r="I36" i="38"/>
  <c r="I948" i="67"/>
  <c r="H36" i="38"/>
  <c r="H948" i="67"/>
  <c r="G36" i="38"/>
  <c r="G948" i="67"/>
  <c r="F36" i="38"/>
  <c r="F948" i="67"/>
  <c r="K35" i="38"/>
  <c r="K911" i="67"/>
  <c r="J35" i="38"/>
  <c r="J911" i="67"/>
  <c r="I35" i="38"/>
  <c r="I911" i="67"/>
  <c r="H35" i="38"/>
  <c r="H911" i="67"/>
  <c r="G35" i="38"/>
  <c r="G911" i="67"/>
  <c r="F35" i="38"/>
  <c r="F911" i="67"/>
  <c r="K34" i="38"/>
  <c r="K874" i="67"/>
  <c r="J34" i="38"/>
  <c r="J874" i="67"/>
  <c r="I34" i="38"/>
  <c r="I874" i="67"/>
  <c r="H34" i="38"/>
  <c r="H874" i="67"/>
  <c r="G34" i="38"/>
  <c r="G874" i="67"/>
  <c r="F34" i="38"/>
  <c r="F874" i="67"/>
  <c r="K33" i="38"/>
  <c r="K837" i="67"/>
  <c r="J33" i="38"/>
  <c r="J837" i="67"/>
  <c r="I33" i="38"/>
  <c r="I837" i="67"/>
  <c r="H33" i="38"/>
  <c r="H837" i="67"/>
  <c r="G33" i="38"/>
  <c r="G837" i="67"/>
  <c r="F33" i="38"/>
  <c r="F837" i="67"/>
  <c r="K32" i="38"/>
  <c r="K800" i="67"/>
  <c r="J32" i="38"/>
  <c r="J800" i="67"/>
  <c r="I32" i="38"/>
  <c r="I800" i="67"/>
  <c r="H32" i="38"/>
  <c r="H800" i="67"/>
  <c r="G32" i="38"/>
  <c r="G800" i="67"/>
  <c r="F32" i="38"/>
  <c r="F800" i="67"/>
  <c r="K31" i="38"/>
  <c r="K763" i="67"/>
  <c r="J31" i="38"/>
  <c r="J763" i="67"/>
  <c r="I31" i="38"/>
  <c r="I763" i="67"/>
  <c r="H31" i="38"/>
  <c r="H763" i="67"/>
  <c r="G31" i="38"/>
  <c r="G763" i="67"/>
  <c r="F31" i="38"/>
  <c r="F763" i="67"/>
  <c r="K30" i="38"/>
  <c r="K726" i="67"/>
  <c r="J30" i="38"/>
  <c r="J726" i="67"/>
  <c r="I30" i="38"/>
  <c r="I726" i="67"/>
  <c r="H30" i="38"/>
  <c r="H726" i="67"/>
  <c r="G30" i="38"/>
  <c r="G726" i="67"/>
  <c r="F30" i="38"/>
  <c r="F726" i="67"/>
  <c r="K29" i="38"/>
  <c r="K689" i="67"/>
  <c r="J29" i="38"/>
  <c r="J689" i="67"/>
  <c r="I29" i="38"/>
  <c r="I689" i="67"/>
  <c r="H29" i="38"/>
  <c r="H689" i="67"/>
  <c r="G29" i="38"/>
  <c r="G689" i="67"/>
  <c r="F29" i="38"/>
  <c r="F689" i="67"/>
  <c r="K28" i="38"/>
  <c r="K652" i="67"/>
  <c r="J28" i="38"/>
  <c r="J652" i="67"/>
  <c r="I28" i="38"/>
  <c r="I652" i="67"/>
  <c r="H28" i="38"/>
  <c r="G28" i="38"/>
  <c r="F28" i="38"/>
  <c r="F652" i="67"/>
  <c r="K27" i="38"/>
  <c r="K615" i="67"/>
  <c r="J27" i="38"/>
  <c r="J615" i="67"/>
  <c r="I27" i="38"/>
  <c r="I615" i="67"/>
  <c r="H27" i="38"/>
  <c r="H615" i="67"/>
  <c r="G27" i="38"/>
  <c r="G615" i="67"/>
  <c r="F27" i="38"/>
  <c r="F615" i="67"/>
  <c r="K26" i="38"/>
  <c r="K578" i="67"/>
  <c r="J26" i="38"/>
  <c r="J578" i="67"/>
  <c r="I26" i="38"/>
  <c r="I578" i="67"/>
  <c r="H26" i="38"/>
  <c r="H578" i="67"/>
  <c r="G26" i="38"/>
  <c r="G578" i="67"/>
  <c r="F26" i="38"/>
  <c r="F578" i="67"/>
  <c r="K25" i="38"/>
  <c r="K541" i="67"/>
  <c r="J25" i="38"/>
  <c r="J541" i="67"/>
  <c r="I25" i="38"/>
  <c r="I541" i="67"/>
  <c r="H25" i="38"/>
  <c r="H541" i="67"/>
  <c r="G25" i="38"/>
  <c r="G541" i="67"/>
  <c r="F25" i="38"/>
  <c r="F541" i="67"/>
  <c r="K24" i="38"/>
  <c r="K504" i="67"/>
  <c r="J24" i="38"/>
  <c r="J504" i="67"/>
  <c r="I24" i="38"/>
  <c r="I504" i="67"/>
  <c r="G24" i="38"/>
  <c r="G504" i="67"/>
  <c r="F24" i="38"/>
  <c r="F504" i="67"/>
  <c r="K23" i="38"/>
  <c r="K467" i="67"/>
  <c r="J23" i="38"/>
  <c r="J467" i="67"/>
  <c r="I23" i="38"/>
  <c r="I467" i="67"/>
  <c r="H23" i="38"/>
  <c r="G23" i="38"/>
  <c r="F23" i="38"/>
  <c r="F467" i="67"/>
  <c r="K22" i="38"/>
  <c r="K430" i="67"/>
  <c r="J22" i="38"/>
  <c r="J430" i="67"/>
  <c r="I22" i="38"/>
  <c r="I430" i="67"/>
  <c r="H22" i="38"/>
  <c r="H430" i="67"/>
  <c r="G22" i="38"/>
  <c r="G430" i="67"/>
  <c r="F22" i="38"/>
  <c r="F430" i="67"/>
  <c r="L15" i="38"/>
  <c r="L14" i="38"/>
  <c r="L13" i="38"/>
  <c r="K12" i="38"/>
  <c r="K132" i="67"/>
  <c r="K9" i="38"/>
  <c r="L8" i="38"/>
  <c r="L20" i="67"/>
  <c r="H24" i="37"/>
  <c r="H498" i="67"/>
  <c r="K58" i="37"/>
  <c r="K1720" i="67"/>
  <c r="J58" i="37"/>
  <c r="J1720" i="67"/>
  <c r="I58" i="37"/>
  <c r="I1720" i="67"/>
  <c r="H58" i="37"/>
  <c r="H1720" i="67"/>
  <c r="G58" i="37"/>
  <c r="G1720" i="67"/>
  <c r="F58" i="37"/>
  <c r="F1720" i="67"/>
  <c r="K57" i="37"/>
  <c r="K1683" i="67"/>
  <c r="J57" i="37"/>
  <c r="J1683" i="67"/>
  <c r="I57" i="37"/>
  <c r="I1683" i="67"/>
  <c r="H57" i="37"/>
  <c r="H1683" i="67"/>
  <c r="G57" i="37"/>
  <c r="G1683" i="67"/>
  <c r="F57" i="37"/>
  <c r="F1683" i="67"/>
  <c r="K56" i="37"/>
  <c r="K1646" i="67"/>
  <c r="J56" i="37"/>
  <c r="J1646" i="67"/>
  <c r="I56" i="37"/>
  <c r="I1646" i="67"/>
  <c r="H56" i="37"/>
  <c r="H1646" i="67"/>
  <c r="G56" i="37"/>
  <c r="G1646" i="67"/>
  <c r="F56" i="37"/>
  <c r="F1646" i="67"/>
  <c r="K55" i="37"/>
  <c r="K1609" i="67"/>
  <c r="J55" i="37"/>
  <c r="J1609" i="67"/>
  <c r="I55" i="37"/>
  <c r="I1609" i="67"/>
  <c r="H55" i="37"/>
  <c r="H1609" i="67"/>
  <c r="G55" i="37"/>
  <c r="G1609" i="67"/>
  <c r="F55" i="37"/>
  <c r="F1609" i="67"/>
  <c r="K54" i="37"/>
  <c r="K1572" i="67"/>
  <c r="J54" i="37"/>
  <c r="J1572" i="67"/>
  <c r="I54" i="37"/>
  <c r="I1572" i="67"/>
  <c r="H54" i="37"/>
  <c r="H1572" i="67"/>
  <c r="G54" i="37"/>
  <c r="G1572" i="67"/>
  <c r="F54" i="37"/>
  <c r="F1572" i="67"/>
  <c r="K53" i="37"/>
  <c r="K1535" i="67"/>
  <c r="J53" i="37"/>
  <c r="J1535" i="67"/>
  <c r="I53" i="37"/>
  <c r="I1535" i="67"/>
  <c r="H53" i="37"/>
  <c r="H1535" i="67"/>
  <c r="G53" i="37"/>
  <c r="G1535" i="67"/>
  <c r="F53" i="37"/>
  <c r="F1535" i="67"/>
  <c r="K52" i="37"/>
  <c r="K1498" i="67"/>
  <c r="J52" i="37"/>
  <c r="J1498" i="67"/>
  <c r="I52" i="37"/>
  <c r="I1498" i="67"/>
  <c r="H52" i="37"/>
  <c r="H1498" i="67"/>
  <c r="G52" i="37"/>
  <c r="G1498" i="67"/>
  <c r="F52" i="37"/>
  <c r="F1498" i="67"/>
  <c r="K51" i="37"/>
  <c r="K1461" i="67"/>
  <c r="J51" i="37"/>
  <c r="J1461" i="67"/>
  <c r="I51" i="37"/>
  <c r="I1461" i="67"/>
  <c r="H51" i="37"/>
  <c r="H1461" i="67"/>
  <c r="G51" i="37"/>
  <c r="G1461" i="67"/>
  <c r="F51" i="37"/>
  <c r="F1461" i="67"/>
  <c r="K50" i="37"/>
  <c r="K1424" i="67"/>
  <c r="J50" i="37"/>
  <c r="J1424" i="67"/>
  <c r="I50" i="37"/>
  <c r="I1424" i="67"/>
  <c r="H50" i="37"/>
  <c r="H1424" i="67"/>
  <c r="G50" i="37"/>
  <c r="G1424" i="67"/>
  <c r="F50" i="37"/>
  <c r="F1424" i="67"/>
  <c r="K49" i="37"/>
  <c r="K1387" i="67"/>
  <c r="J49" i="37"/>
  <c r="J1387" i="67"/>
  <c r="I49" i="37"/>
  <c r="I1387" i="67"/>
  <c r="H49" i="37"/>
  <c r="H1387" i="67"/>
  <c r="G49" i="37"/>
  <c r="G1387" i="67"/>
  <c r="F49" i="37"/>
  <c r="F1387" i="67"/>
  <c r="K48" i="37"/>
  <c r="K1350" i="67"/>
  <c r="J48" i="37"/>
  <c r="J1350" i="67"/>
  <c r="I48" i="37"/>
  <c r="I1350" i="67"/>
  <c r="H48" i="37"/>
  <c r="H1350" i="67"/>
  <c r="G48" i="37"/>
  <c r="G1350" i="67"/>
  <c r="F48" i="37"/>
  <c r="F1350" i="67"/>
  <c r="K47" i="37"/>
  <c r="K1313" i="67"/>
  <c r="J47" i="37"/>
  <c r="J1313" i="67"/>
  <c r="I47" i="37"/>
  <c r="I1313" i="67"/>
  <c r="H47" i="37"/>
  <c r="H1313" i="67"/>
  <c r="G47" i="37"/>
  <c r="G1313" i="67"/>
  <c r="F47" i="37"/>
  <c r="F1313" i="67"/>
  <c r="K46" i="37"/>
  <c r="J46" i="37"/>
  <c r="I46" i="37"/>
  <c r="H46" i="37"/>
  <c r="G46" i="37"/>
  <c r="F46" i="37"/>
  <c r="K42" i="37"/>
  <c r="K1164" i="67"/>
  <c r="J42" i="37"/>
  <c r="J1164" i="67"/>
  <c r="I42" i="37"/>
  <c r="I1164" i="67"/>
  <c r="H42" i="37"/>
  <c r="H1164" i="67"/>
  <c r="G42" i="37"/>
  <c r="G1164" i="67"/>
  <c r="F42" i="37"/>
  <c r="F1164" i="67"/>
  <c r="K41" i="37"/>
  <c r="K1127" i="67"/>
  <c r="J41" i="37"/>
  <c r="J1127" i="67"/>
  <c r="I41" i="37"/>
  <c r="I1127" i="67"/>
  <c r="H41" i="37"/>
  <c r="H1127" i="67"/>
  <c r="G41" i="37"/>
  <c r="G1127" i="67"/>
  <c r="F41" i="37"/>
  <c r="F1127" i="67"/>
  <c r="K40" i="37"/>
  <c r="K1090" i="67"/>
  <c r="J40" i="37"/>
  <c r="J1090" i="67"/>
  <c r="I40" i="37"/>
  <c r="I1090" i="67"/>
  <c r="H40" i="37"/>
  <c r="H1090" i="67"/>
  <c r="G40" i="37"/>
  <c r="G1090" i="67"/>
  <c r="F40" i="37"/>
  <c r="F1090" i="67"/>
  <c r="K39" i="37"/>
  <c r="K1053" i="67"/>
  <c r="J39" i="37"/>
  <c r="J1053" i="67"/>
  <c r="I39" i="37"/>
  <c r="I1053" i="67"/>
  <c r="H39" i="37"/>
  <c r="H1053" i="67"/>
  <c r="G39" i="37"/>
  <c r="G1053" i="67"/>
  <c r="F39" i="37"/>
  <c r="F1053" i="67"/>
  <c r="K38" i="37"/>
  <c r="K1016" i="67"/>
  <c r="J38" i="37"/>
  <c r="J1016" i="67"/>
  <c r="I38" i="37"/>
  <c r="I1016" i="67"/>
  <c r="H38" i="37"/>
  <c r="H1016" i="67"/>
  <c r="G38" i="37"/>
  <c r="G1016" i="67"/>
  <c r="F38" i="37"/>
  <c r="F1016" i="67"/>
  <c r="K37" i="37"/>
  <c r="K979" i="67"/>
  <c r="J37" i="37"/>
  <c r="J979" i="67"/>
  <c r="I37" i="37"/>
  <c r="I979" i="67"/>
  <c r="H37" i="37"/>
  <c r="H979" i="67"/>
  <c r="G37" i="37"/>
  <c r="G979" i="67"/>
  <c r="F37" i="37"/>
  <c r="F979" i="67"/>
  <c r="K36" i="37"/>
  <c r="K942" i="67"/>
  <c r="J36" i="37"/>
  <c r="J942" i="67"/>
  <c r="I36" i="37"/>
  <c r="I942" i="67"/>
  <c r="H36" i="37"/>
  <c r="H942" i="67"/>
  <c r="G36" i="37"/>
  <c r="G942" i="67"/>
  <c r="F36" i="37"/>
  <c r="F942" i="67"/>
  <c r="K35" i="37"/>
  <c r="K905" i="67"/>
  <c r="J35" i="37"/>
  <c r="J905" i="67"/>
  <c r="I35" i="37"/>
  <c r="I905" i="67"/>
  <c r="H35" i="37"/>
  <c r="H905" i="67"/>
  <c r="G35" i="37"/>
  <c r="G905" i="67"/>
  <c r="F35" i="37"/>
  <c r="F905" i="67"/>
  <c r="K34" i="37"/>
  <c r="K868" i="67"/>
  <c r="J34" i="37"/>
  <c r="J868" i="67"/>
  <c r="I34" i="37"/>
  <c r="I868" i="67"/>
  <c r="H34" i="37"/>
  <c r="H868" i="67"/>
  <c r="G34" i="37"/>
  <c r="G868" i="67"/>
  <c r="F34" i="37"/>
  <c r="F868" i="67"/>
  <c r="K33" i="37"/>
  <c r="K831" i="67"/>
  <c r="J33" i="37"/>
  <c r="J831" i="67"/>
  <c r="I33" i="37"/>
  <c r="I831" i="67"/>
  <c r="H33" i="37"/>
  <c r="H831" i="67"/>
  <c r="G33" i="37"/>
  <c r="G831" i="67"/>
  <c r="F33" i="37"/>
  <c r="F831" i="67"/>
  <c r="K32" i="37"/>
  <c r="K794" i="67"/>
  <c r="J32" i="37"/>
  <c r="J794" i="67"/>
  <c r="I32" i="37"/>
  <c r="I794" i="67"/>
  <c r="H32" i="37"/>
  <c r="H794" i="67"/>
  <c r="G32" i="37"/>
  <c r="G794" i="67"/>
  <c r="F32" i="37"/>
  <c r="F794" i="67"/>
  <c r="K31" i="37"/>
  <c r="K757" i="67"/>
  <c r="J31" i="37"/>
  <c r="J757" i="67"/>
  <c r="I31" i="37"/>
  <c r="I757" i="67"/>
  <c r="H31" i="37"/>
  <c r="H757" i="67"/>
  <c r="G31" i="37"/>
  <c r="G757" i="67"/>
  <c r="F31" i="37"/>
  <c r="F757" i="67"/>
  <c r="K30" i="37"/>
  <c r="K720" i="67"/>
  <c r="J30" i="37"/>
  <c r="J720" i="67"/>
  <c r="I30" i="37"/>
  <c r="I720" i="67"/>
  <c r="H30" i="37"/>
  <c r="H720" i="67"/>
  <c r="G30" i="37"/>
  <c r="G720" i="67"/>
  <c r="F30" i="37"/>
  <c r="F720" i="67"/>
  <c r="K29" i="37"/>
  <c r="K683" i="67"/>
  <c r="J29" i="37"/>
  <c r="J683" i="67"/>
  <c r="I29" i="37"/>
  <c r="I683" i="67"/>
  <c r="H29" i="37"/>
  <c r="H683" i="67"/>
  <c r="G29" i="37"/>
  <c r="G683" i="67"/>
  <c r="F29" i="37"/>
  <c r="F683" i="67"/>
  <c r="K28" i="37"/>
  <c r="K646" i="67"/>
  <c r="J28" i="37"/>
  <c r="J646" i="67"/>
  <c r="I28" i="37"/>
  <c r="I646" i="67"/>
  <c r="H28" i="37"/>
  <c r="G28" i="37"/>
  <c r="F28" i="37"/>
  <c r="F646" i="67"/>
  <c r="K27" i="37"/>
  <c r="K609" i="67"/>
  <c r="J27" i="37"/>
  <c r="J609" i="67"/>
  <c r="I27" i="37"/>
  <c r="I609" i="67"/>
  <c r="H27" i="37"/>
  <c r="H609" i="67"/>
  <c r="G27" i="37"/>
  <c r="G609" i="67"/>
  <c r="F27" i="37"/>
  <c r="F609" i="67"/>
  <c r="K26" i="37"/>
  <c r="K572" i="67"/>
  <c r="J26" i="37"/>
  <c r="J572" i="67"/>
  <c r="I26" i="37"/>
  <c r="I572" i="67"/>
  <c r="H26" i="37"/>
  <c r="H572" i="67"/>
  <c r="G26" i="37"/>
  <c r="G572" i="67"/>
  <c r="F26" i="37"/>
  <c r="F572" i="67"/>
  <c r="K25" i="37"/>
  <c r="K535" i="67"/>
  <c r="J25" i="37"/>
  <c r="J535" i="67"/>
  <c r="I25" i="37"/>
  <c r="I535" i="67"/>
  <c r="H25" i="37"/>
  <c r="H535" i="67"/>
  <c r="G25" i="37"/>
  <c r="G535" i="67"/>
  <c r="F25" i="37"/>
  <c r="F535" i="67"/>
  <c r="K24" i="37"/>
  <c r="K498" i="67"/>
  <c r="J24" i="37"/>
  <c r="J498" i="67"/>
  <c r="I24" i="37"/>
  <c r="I498" i="67"/>
  <c r="G24" i="37"/>
  <c r="G498" i="67"/>
  <c r="F24" i="37"/>
  <c r="F498" i="67"/>
  <c r="K23" i="37"/>
  <c r="K461" i="67"/>
  <c r="J23" i="37"/>
  <c r="J461" i="67"/>
  <c r="I23" i="37"/>
  <c r="I461" i="67"/>
  <c r="H23" i="37"/>
  <c r="G23" i="37"/>
  <c r="F23" i="37"/>
  <c r="F461" i="67"/>
  <c r="K22" i="37"/>
  <c r="K424" i="67"/>
  <c r="J22" i="37"/>
  <c r="J424" i="67"/>
  <c r="I22" i="37"/>
  <c r="I424" i="67"/>
  <c r="H22" i="37"/>
  <c r="H424" i="67"/>
  <c r="G22" i="37"/>
  <c r="G424" i="67"/>
  <c r="F22" i="37"/>
  <c r="F424" i="67"/>
  <c r="L15" i="37"/>
  <c r="L14" i="37"/>
  <c r="L13" i="37"/>
  <c r="K12" i="37"/>
  <c r="K126" i="67"/>
  <c r="K9" i="37"/>
  <c r="L8" i="37"/>
  <c r="L14" i="67"/>
  <c r="H24" i="36"/>
  <c r="H524" i="67"/>
  <c r="K58" i="36"/>
  <c r="K1746" i="67"/>
  <c r="J58" i="36"/>
  <c r="J1746" i="67"/>
  <c r="I58" i="36"/>
  <c r="I1746" i="67"/>
  <c r="H58" i="36"/>
  <c r="H1746" i="67"/>
  <c r="G58" i="36"/>
  <c r="G1746" i="67"/>
  <c r="F58" i="36"/>
  <c r="F1746" i="67"/>
  <c r="K57" i="36"/>
  <c r="K1709" i="67"/>
  <c r="J57" i="36"/>
  <c r="J1709" i="67"/>
  <c r="I57" i="36"/>
  <c r="I1709" i="67"/>
  <c r="H57" i="36"/>
  <c r="H1709" i="67"/>
  <c r="G57" i="36"/>
  <c r="G1709" i="67"/>
  <c r="F57" i="36"/>
  <c r="F1709" i="67"/>
  <c r="K56" i="36"/>
  <c r="K1672" i="67"/>
  <c r="J56" i="36"/>
  <c r="J1672" i="67"/>
  <c r="I56" i="36"/>
  <c r="I1672" i="67"/>
  <c r="H56" i="36"/>
  <c r="H1672" i="67"/>
  <c r="G56" i="36"/>
  <c r="G1672" i="67"/>
  <c r="F56" i="36"/>
  <c r="F1672" i="67"/>
  <c r="K55" i="36"/>
  <c r="K1635" i="67"/>
  <c r="J55" i="36"/>
  <c r="J1635" i="67"/>
  <c r="I55" i="36"/>
  <c r="I1635" i="67"/>
  <c r="H55" i="36"/>
  <c r="H1635" i="67"/>
  <c r="G55" i="36"/>
  <c r="G1635" i="67"/>
  <c r="F55" i="36"/>
  <c r="F1635" i="67"/>
  <c r="K54" i="36"/>
  <c r="K1598" i="67"/>
  <c r="J54" i="36"/>
  <c r="J1598" i="67"/>
  <c r="I54" i="36"/>
  <c r="I1598" i="67"/>
  <c r="H54" i="36"/>
  <c r="H1598" i="67"/>
  <c r="G54" i="36"/>
  <c r="G1598" i="67"/>
  <c r="F54" i="36"/>
  <c r="F1598" i="67"/>
  <c r="K53" i="36"/>
  <c r="K1561" i="67"/>
  <c r="J53" i="36"/>
  <c r="J1561" i="67"/>
  <c r="I53" i="36"/>
  <c r="I1561" i="67"/>
  <c r="H53" i="36"/>
  <c r="H1561" i="67"/>
  <c r="G53" i="36"/>
  <c r="G1561" i="67"/>
  <c r="F53" i="36"/>
  <c r="F1561" i="67"/>
  <c r="K52" i="36"/>
  <c r="K1524" i="67"/>
  <c r="J52" i="36"/>
  <c r="J1524" i="67"/>
  <c r="I52" i="36"/>
  <c r="I1524" i="67"/>
  <c r="H52" i="36"/>
  <c r="H1524" i="67"/>
  <c r="G52" i="36"/>
  <c r="G1524" i="67"/>
  <c r="F52" i="36"/>
  <c r="F1524" i="67"/>
  <c r="K51" i="36"/>
  <c r="K1487" i="67"/>
  <c r="J51" i="36"/>
  <c r="J1487" i="67"/>
  <c r="I51" i="36"/>
  <c r="I1487" i="67"/>
  <c r="H51" i="36"/>
  <c r="H1487" i="67"/>
  <c r="G51" i="36"/>
  <c r="G1487" i="67"/>
  <c r="F51" i="36"/>
  <c r="F1487" i="67"/>
  <c r="K50" i="36"/>
  <c r="K1450" i="67"/>
  <c r="J50" i="36"/>
  <c r="J1450" i="67"/>
  <c r="I50" i="36"/>
  <c r="I1450" i="67"/>
  <c r="H50" i="36"/>
  <c r="H1450" i="67"/>
  <c r="G50" i="36"/>
  <c r="G1450" i="67"/>
  <c r="F50" i="36"/>
  <c r="F1450" i="67"/>
  <c r="K49" i="36"/>
  <c r="K1413" i="67"/>
  <c r="J49" i="36"/>
  <c r="J1413" i="67"/>
  <c r="I49" i="36"/>
  <c r="I1413" i="67"/>
  <c r="H49" i="36"/>
  <c r="H1413" i="67"/>
  <c r="G49" i="36"/>
  <c r="G1413" i="67"/>
  <c r="F49" i="36"/>
  <c r="F1413" i="67"/>
  <c r="K48" i="36"/>
  <c r="K1376" i="67"/>
  <c r="J48" i="36"/>
  <c r="J1376" i="67"/>
  <c r="I48" i="36"/>
  <c r="I1376" i="67"/>
  <c r="H48" i="36"/>
  <c r="H1376" i="67"/>
  <c r="G48" i="36"/>
  <c r="G1376" i="67"/>
  <c r="F48" i="36"/>
  <c r="F1376" i="67"/>
  <c r="K47" i="36"/>
  <c r="K1339" i="67"/>
  <c r="J47" i="36"/>
  <c r="J1339" i="67"/>
  <c r="I47" i="36"/>
  <c r="I1339" i="67"/>
  <c r="H47" i="36"/>
  <c r="H1339" i="67"/>
  <c r="G47" i="36"/>
  <c r="G1339" i="67"/>
  <c r="F47" i="36"/>
  <c r="F1339" i="67"/>
  <c r="K46" i="36"/>
  <c r="J46" i="36"/>
  <c r="I46" i="36"/>
  <c r="H46" i="36"/>
  <c r="G46" i="36"/>
  <c r="F46" i="36"/>
  <c r="K42" i="36"/>
  <c r="K1190" i="67"/>
  <c r="J42" i="36"/>
  <c r="J1190" i="67"/>
  <c r="I42" i="36"/>
  <c r="I1190" i="67"/>
  <c r="H42" i="36"/>
  <c r="H1190" i="67"/>
  <c r="G42" i="36"/>
  <c r="G1190" i="67"/>
  <c r="F42" i="36"/>
  <c r="F1190" i="67"/>
  <c r="K41" i="36"/>
  <c r="K1153" i="67"/>
  <c r="J41" i="36"/>
  <c r="J1153" i="67"/>
  <c r="I41" i="36"/>
  <c r="I1153" i="67"/>
  <c r="H41" i="36"/>
  <c r="H1153" i="67"/>
  <c r="G41" i="36"/>
  <c r="G1153" i="67"/>
  <c r="F41" i="36"/>
  <c r="F1153" i="67"/>
  <c r="K40" i="36"/>
  <c r="K1116" i="67"/>
  <c r="J40" i="36"/>
  <c r="J1116" i="67"/>
  <c r="I40" i="36"/>
  <c r="I1116" i="67"/>
  <c r="H40" i="36"/>
  <c r="H1116" i="67"/>
  <c r="G40" i="36"/>
  <c r="G1116" i="67"/>
  <c r="F40" i="36"/>
  <c r="F1116" i="67"/>
  <c r="K39" i="36"/>
  <c r="K1079" i="67"/>
  <c r="J39" i="36"/>
  <c r="J1079" i="67"/>
  <c r="I39" i="36"/>
  <c r="I1079" i="67"/>
  <c r="H39" i="36"/>
  <c r="H1079" i="67"/>
  <c r="G39" i="36"/>
  <c r="G1079" i="67"/>
  <c r="F39" i="36"/>
  <c r="F1079" i="67"/>
  <c r="K38" i="36"/>
  <c r="K1042" i="67"/>
  <c r="J38" i="36"/>
  <c r="J1042" i="67"/>
  <c r="I38" i="36"/>
  <c r="I1042" i="67"/>
  <c r="H38" i="36"/>
  <c r="H1042" i="67"/>
  <c r="G38" i="36"/>
  <c r="G1042" i="67"/>
  <c r="F38" i="36"/>
  <c r="F1042" i="67"/>
  <c r="K37" i="36"/>
  <c r="K1005" i="67"/>
  <c r="J37" i="36"/>
  <c r="J1005" i="67"/>
  <c r="I37" i="36"/>
  <c r="I1005" i="67"/>
  <c r="H37" i="36"/>
  <c r="H1005" i="67"/>
  <c r="G37" i="36"/>
  <c r="G1005" i="67"/>
  <c r="F37" i="36"/>
  <c r="F1005" i="67"/>
  <c r="K36" i="36"/>
  <c r="K968" i="67"/>
  <c r="J36" i="36"/>
  <c r="J968" i="67"/>
  <c r="I36" i="36"/>
  <c r="I968" i="67"/>
  <c r="H36" i="36"/>
  <c r="H968" i="67"/>
  <c r="G36" i="36"/>
  <c r="G968" i="67"/>
  <c r="F36" i="36"/>
  <c r="F968" i="67"/>
  <c r="K35" i="36"/>
  <c r="K931" i="67"/>
  <c r="J35" i="36"/>
  <c r="J931" i="67"/>
  <c r="I35" i="36"/>
  <c r="I931" i="67"/>
  <c r="H35" i="36"/>
  <c r="H931" i="67"/>
  <c r="G35" i="36"/>
  <c r="G931" i="67"/>
  <c r="F35" i="36"/>
  <c r="F931" i="67"/>
  <c r="K34" i="36"/>
  <c r="K894" i="67"/>
  <c r="J34" i="36"/>
  <c r="J894" i="67"/>
  <c r="I34" i="36"/>
  <c r="I894" i="67"/>
  <c r="H34" i="36"/>
  <c r="H894" i="67"/>
  <c r="G34" i="36"/>
  <c r="G894" i="67"/>
  <c r="F34" i="36"/>
  <c r="F894" i="67"/>
  <c r="K33" i="36"/>
  <c r="K857" i="67"/>
  <c r="J33" i="36"/>
  <c r="J857" i="67"/>
  <c r="I33" i="36"/>
  <c r="I857" i="67"/>
  <c r="H33" i="36"/>
  <c r="H857" i="67"/>
  <c r="G33" i="36"/>
  <c r="G857" i="67"/>
  <c r="F33" i="36"/>
  <c r="F857" i="67"/>
  <c r="K32" i="36"/>
  <c r="K820" i="67"/>
  <c r="J32" i="36"/>
  <c r="J820" i="67"/>
  <c r="I32" i="36"/>
  <c r="I820" i="67"/>
  <c r="H32" i="36"/>
  <c r="H820" i="67"/>
  <c r="G32" i="36"/>
  <c r="G820" i="67"/>
  <c r="F32" i="36"/>
  <c r="F820" i="67"/>
  <c r="K31" i="36"/>
  <c r="K783" i="67"/>
  <c r="J31" i="36"/>
  <c r="J783" i="67"/>
  <c r="I31" i="36"/>
  <c r="I783" i="67"/>
  <c r="H31" i="36"/>
  <c r="H783" i="67"/>
  <c r="G31" i="36"/>
  <c r="G783" i="67"/>
  <c r="F31" i="36"/>
  <c r="F783" i="67"/>
  <c r="K30" i="36"/>
  <c r="K746" i="67"/>
  <c r="J30" i="36"/>
  <c r="J746" i="67"/>
  <c r="I30" i="36"/>
  <c r="I746" i="67"/>
  <c r="H30" i="36"/>
  <c r="H746" i="67"/>
  <c r="G30" i="36"/>
  <c r="G746" i="67"/>
  <c r="F30" i="36"/>
  <c r="F746" i="67"/>
  <c r="K29" i="36"/>
  <c r="K709" i="67"/>
  <c r="J29" i="36"/>
  <c r="J709" i="67"/>
  <c r="I29" i="36"/>
  <c r="I709" i="67"/>
  <c r="H29" i="36"/>
  <c r="H709" i="67"/>
  <c r="G29" i="36"/>
  <c r="G709" i="67"/>
  <c r="F29" i="36"/>
  <c r="F709" i="67"/>
  <c r="K28" i="36"/>
  <c r="K672" i="67"/>
  <c r="J28" i="36"/>
  <c r="J672" i="67"/>
  <c r="I28" i="36"/>
  <c r="I672" i="67"/>
  <c r="H28" i="36"/>
  <c r="G28" i="36"/>
  <c r="F28" i="36"/>
  <c r="F672" i="67"/>
  <c r="K27" i="36"/>
  <c r="K635" i="67"/>
  <c r="J27" i="36"/>
  <c r="J635" i="67"/>
  <c r="I27" i="36"/>
  <c r="I635" i="67"/>
  <c r="H27" i="36"/>
  <c r="H635" i="67"/>
  <c r="G27" i="36"/>
  <c r="G635" i="67"/>
  <c r="F27" i="36"/>
  <c r="F635" i="67"/>
  <c r="K26" i="36"/>
  <c r="K598" i="67"/>
  <c r="J26" i="36"/>
  <c r="J598" i="67"/>
  <c r="I26" i="36"/>
  <c r="I598" i="67"/>
  <c r="H26" i="36"/>
  <c r="H598" i="67"/>
  <c r="G26" i="36"/>
  <c r="G598" i="67"/>
  <c r="F26" i="36"/>
  <c r="F598" i="67"/>
  <c r="K25" i="36"/>
  <c r="K561" i="67"/>
  <c r="J25" i="36"/>
  <c r="J561" i="67"/>
  <c r="I25" i="36"/>
  <c r="I561" i="67"/>
  <c r="H25" i="36"/>
  <c r="H561" i="67"/>
  <c r="G25" i="36"/>
  <c r="G561" i="67"/>
  <c r="F25" i="36"/>
  <c r="F561" i="67"/>
  <c r="K24" i="36"/>
  <c r="K524" i="67"/>
  <c r="J24" i="36"/>
  <c r="J524" i="67"/>
  <c r="I24" i="36"/>
  <c r="I524" i="67"/>
  <c r="G24" i="36"/>
  <c r="G524" i="67"/>
  <c r="F24" i="36"/>
  <c r="F524" i="67"/>
  <c r="K23" i="36"/>
  <c r="K487" i="67"/>
  <c r="J23" i="36"/>
  <c r="J487" i="67"/>
  <c r="I23" i="36"/>
  <c r="I487" i="67"/>
  <c r="H23" i="36"/>
  <c r="G23" i="36"/>
  <c r="F23" i="36"/>
  <c r="F487" i="67"/>
  <c r="K22" i="36"/>
  <c r="K450" i="67"/>
  <c r="J22" i="36"/>
  <c r="J450" i="67"/>
  <c r="I22" i="36"/>
  <c r="I450" i="67"/>
  <c r="H22" i="36"/>
  <c r="H450" i="67"/>
  <c r="G22" i="36"/>
  <c r="G450" i="67"/>
  <c r="F22" i="36"/>
  <c r="F450" i="67"/>
  <c r="L15" i="36"/>
  <c r="L14" i="36"/>
  <c r="L13" i="36"/>
  <c r="K12" i="36"/>
  <c r="K152" i="67"/>
  <c r="K9" i="36"/>
  <c r="L8" i="36"/>
  <c r="L40" i="67"/>
  <c r="K58" i="35"/>
  <c r="K1745" i="67"/>
  <c r="J58" i="35"/>
  <c r="J1745" i="67"/>
  <c r="I58" i="35"/>
  <c r="I1745" i="67"/>
  <c r="H58" i="35"/>
  <c r="H1745" i="67"/>
  <c r="G58" i="35"/>
  <c r="G1745" i="67"/>
  <c r="F58" i="35"/>
  <c r="F1745" i="67"/>
  <c r="K57" i="35"/>
  <c r="K1708" i="67"/>
  <c r="J57" i="35"/>
  <c r="J1708" i="67"/>
  <c r="I57" i="35"/>
  <c r="I1708" i="67"/>
  <c r="H57" i="35"/>
  <c r="H1708" i="67"/>
  <c r="G57" i="35"/>
  <c r="G1708" i="67"/>
  <c r="F57" i="35"/>
  <c r="F1708" i="67"/>
  <c r="K56" i="35"/>
  <c r="K1671" i="67"/>
  <c r="J56" i="35"/>
  <c r="J1671" i="67"/>
  <c r="I56" i="35"/>
  <c r="I1671" i="67"/>
  <c r="H56" i="35"/>
  <c r="H1671" i="67"/>
  <c r="G56" i="35"/>
  <c r="G1671" i="67"/>
  <c r="F56" i="35"/>
  <c r="F1671" i="67"/>
  <c r="K55" i="35"/>
  <c r="K1634" i="67"/>
  <c r="J55" i="35"/>
  <c r="J1634" i="67"/>
  <c r="I55" i="35"/>
  <c r="I1634" i="67"/>
  <c r="H55" i="35"/>
  <c r="H1634" i="67"/>
  <c r="G55" i="35"/>
  <c r="G1634" i="67"/>
  <c r="F55" i="35"/>
  <c r="F1634" i="67"/>
  <c r="K54" i="35"/>
  <c r="K1597" i="67"/>
  <c r="J54" i="35"/>
  <c r="J1597" i="67"/>
  <c r="I54" i="35"/>
  <c r="I1597" i="67"/>
  <c r="H54" i="35"/>
  <c r="H1597" i="67"/>
  <c r="G54" i="35"/>
  <c r="G1597" i="67"/>
  <c r="F54" i="35"/>
  <c r="F1597" i="67"/>
  <c r="K53" i="35"/>
  <c r="K1560" i="67"/>
  <c r="J53" i="35"/>
  <c r="J1560" i="67"/>
  <c r="I53" i="35"/>
  <c r="I1560" i="67"/>
  <c r="H53" i="35"/>
  <c r="H1560" i="67"/>
  <c r="G53" i="35"/>
  <c r="G1560" i="67"/>
  <c r="F53" i="35"/>
  <c r="F1560" i="67"/>
  <c r="K52" i="35"/>
  <c r="K1523" i="67"/>
  <c r="J52" i="35"/>
  <c r="J1523" i="67"/>
  <c r="I52" i="35"/>
  <c r="I1523" i="67"/>
  <c r="H52" i="35"/>
  <c r="H1523" i="67"/>
  <c r="G52" i="35"/>
  <c r="G1523" i="67"/>
  <c r="F52" i="35"/>
  <c r="F1523" i="67"/>
  <c r="K51" i="35"/>
  <c r="K1486" i="67"/>
  <c r="J51" i="35"/>
  <c r="J1486" i="67"/>
  <c r="I51" i="35"/>
  <c r="I1486" i="67"/>
  <c r="H51" i="35"/>
  <c r="H1486" i="67"/>
  <c r="G51" i="35"/>
  <c r="G1486" i="67"/>
  <c r="F51" i="35"/>
  <c r="F1486" i="67"/>
  <c r="K50" i="35"/>
  <c r="K1449" i="67"/>
  <c r="J50" i="35"/>
  <c r="J1449" i="67"/>
  <c r="I50" i="35"/>
  <c r="I1449" i="67"/>
  <c r="H50" i="35"/>
  <c r="H1449" i="67"/>
  <c r="G50" i="35"/>
  <c r="G1449" i="67"/>
  <c r="F50" i="35"/>
  <c r="F1449" i="67"/>
  <c r="K49" i="35"/>
  <c r="K1412" i="67"/>
  <c r="J49" i="35"/>
  <c r="J1412" i="67"/>
  <c r="I49" i="35"/>
  <c r="I1412" i="67"/>
  <c r="H49" i="35"/>
  <c r="H1412" i="67"/>
  <c r="G49" i="35"/>
  <c r="G1412" i="67"/>
  <c r="F49" i="35"/>
  <c r="F1412" i="67"/>
  <c r="K48" i="35"/>
  <c r="K1375" i="67"/>
  <c r="J48" i="35"/>
  <c r="J1375" i="67"/>
  <c r="I48" i="35"/>
  <c r="I1375" i="67"/>
  <c r="H48" i="35"/>
  <c r="H1375" i="67"/>
  <c r="G48" i="35"/>
  <c r="G1375" i="67"/>
  <c r="F48" i="35"/>
  <c r="F1375" i="67"/>
  <c r="K47" i="35"/>
  <c r="K1338" i="67"/>
  <c r="J47" i="35"/>
  <c r="J1338" i="67"/>
  <c r="I47" i="35"/>
  <c r="I1338" i="67"/>
  <c r="H47" i="35"/>
  <c r="H1338" i="67"/>
  <c r="G47" i="35"/>
  <c r="G1338" i="67"/>
  <c r="F47" i="35"/>
  <c r="F1338" i="67"/>
  <c r="K46" i="35"/>
  <c r="J46" i="35"/>
  <c r="I46" i="35"/>
  <c r="H46" i="35"/>
  <c r="G46" i="35"/>
  <c r="F46" i="35"/>
  <c r="K42" i="35"/>
  <c r="K1189" i="67"/>
  <c r="J42" i="35"/>
  <c r="J1189" i="67"/>
  <c r="I42" i="35"/>
  <c r="I1189" i="67"/>
  <c r="H42" i="35"/>
  <c r="H1189" i="67"/>
  <c r="G42" i="35"/>
  <c r="G1189" i="67"/>
  <c r="F42" i="35"/>
  <c r="F1189" i="67"/>
  <c r="K41" i="35"/>
  <c r="K1152" i="67"/>
  <c r="J41" i="35"/>
  <c r="J1152" i="67"/>
  <c r="I41" i="35"/>
  <c r="I1152" i="67"/>
  <c r="H41" i="35"/>
  <c r="H1152" i="67"/>
  <c r="G41" i="35"/>
  <c r="G1152" i="67"/>
  <c r="F41" i="35"/>
  <c r="F1152" i="67"/>
  <c r="K40" i="35"/>
  <c r="K1115" i="67"/>
  <c r="J40" i="35"/>
  <c r="J1115" i="67"/>
  <c r="I40" i="35"/>
  <c r="I1115" i="67"/>
  <c r="H40" i="35"/>
  <c r="H1115" i="67"/>
  <c r="G40" i="35"/>
  <c r="G1115" i="67"/>
  <c r="F40" i="35"/>
  <c r="F1115" i="67"/>
  <c r="K39" i="35"/>
  <c r="K1078" i="67"/>
  <c r="J39" i="35"/>
  <c r="J1078" i="67"/>
  <c r="I39" i="35"/>
  <c r="I1078" i="67"/>
  <c r="H39" i="35"/>
  <c r="H1078" i="67"/>
  <c r="G39" i="35"/>
  <c r="G1078" i="67"/>
  <c r="F39" i="35"/>
  <c r="F1078" i="67"/>
  <c r="K38" i="35"/>
  <c r="K1041" i="67"/>
  <c r="J38" i="35"/>
  <c r="J1041" i="67"/>
  <c r="I38" i="35"/>
  <c r="I1041" i="67"/>
  <c r="H38" i="35"/>
  <c r="H1041" i="67"/>
  <c r="G38" i="35"/>
  <c r="G1041" i="67"/>
  <c r="F38" i="35"/>
  <c r="F1041" i="67"/>
  <c r="K37" i="35"/>
  <c r="K1004" i="67"/>
  <c r="J37" i="35"/>
  <c r="J1004" i="67"/>
  <c r="I37" i="35"/>
  <c r="I1004" i="67"/>
  <c r="H37" i="35"/>
  <c r="H1004" i="67"/>
  <c r="G37" i="35"/>
  <c r="G1004" i="67"/>
  <c r="F37" i="35"/>
  <c r="F1004" i="67"/>
  <c r="K36" i="35"/>
  <c r="K967" i="67"/>
  <c r="J36" i="35"/>
  <c r="J967" i="67"/>
  <c r="I36" i="35"/>
  <c r="I967" i="67"/>
  <c r="H36" i="35"/>
  <c r="H967" i="67"/>
  <c r="G36" i="35"/>
  <c r="G967" i="67"/>
  <c r="F36" i="35"/>
  <c r="F967" i="67"/>
  <c r="K35" i="35"/>
  <c r="K930" i="67"/>
  <c r="J35" i="35"/>
  <c r="J930" i="67"/>
  <c r="I35" i="35"/>
  <c r="I930" i="67"/>
  <c r="H35" i="35"/>
  <c r="H930" i="67"/>
  <c r="G35" i="35"/>
  <c r="G930" i="67"/>
  <c r="F35" i="35"/>
  <c r="F930" i="67"/>
  <c r="K34" i="35"/>
  <c r="K893" i="67"/>
  <c r="J34" i="35"/>
  <c r="J893" i="67"/>
  <c r="I34" i="35"/>
  <c r="I893" i="67"/>
  <c r="H34" i="35"/>
  <c r="H893" i="67"/>
  <c r="G34" i="35"/>
  <c r="G893" i="67"/>
  <c r="F34" i="35"/>
  <c r="F893" i="67"/>
  <c r="K33" i="35"/>
  <c r="K856" i="67"/>
  <c r="J33" i="35"/>
  <c r="J856" i="67"/>
  <c r="I33" i="35"/>
  <c r="I856" i="67"/>
  <c r="H33" i="35"/>
  <c r="H856" i="67"/>
  <c r="G33" i="35"/>
  <c r="G856" i="67"/>
  <c r="F33" i="35"/>
  <c r="F856" i="67"/>
  <c r="K32" i="35"/>
  <c r="K819" i="67"/>
  <c r="J32" i="35"/>
  <c r="J819" i="67"/>
  <c r="I32" i="35"/>
  <c r="I819" i="67"/>
  <c r="H32" i="35"/>
  <c r="H819" i="67"/>
  <c r="G32" i="35"/>
  <c r="G819" i="67"/>
  <c r="F32" i="35"/>
  <c r="F819" i="67"/>
  <c r="K31" i="35"/>
  <c r="K782" i="67"/>
  <c r="J31" i="35"/>
  <c r="J782" i="67"/>
  <c r="I31" i="35"/>
  <c r="I782" i="67"/>
  <c r="H31" i="35"/>
  <c r="H782" i="67"/>
  <c r="G31" i="35"/>
  <c r="G782" i="67"/>
  <c r="F31" i="35"/>
  <c r="F782" i="67"/>
  <c r="K30" i="35"/>
  <c r="K745" i="67"/>
  <c r="J30" i="35"/>
  <c r="J745" i="67"/>
  <c r="I30" i="35"/>
  <c r="I745" i="67"/>
  <c r="H30" i="35"/>
  <c r="H745" i="67"/>
  <c r="G30" i="35"/>
  <c r="G745" i="67"/>
  <c r="F30" i="35"/>
  <c r="F745" i="67"/>
  <c r="K29" i="35"/>
  <c r="K708" i="67"/>
  <c r="J29" i="35"/>
  <c r="J708" i="67"/>
  <c r="I29" i="35"/>
  <c r="I708" i="67"/>
  <c r="H29" i="35"/>
  <c r="H708" i="67"/>
  <c r="G29" i="35"/>
  <c r="G708" i="67"/>
  <c r="F29" i="35"/>
  <c r="F708" i="67"/>
  <c r="K28" i="35"/>
  <c r="K671" i="67"/>
  <c r="J28" i="35"/>
  <c r="J671" i="67"/>
  <c r="I28" i="35"/>
  <c r="I671" i="67"/>
  <c r="H28" i="35"/>
  <c r="G28" i="35"/>
  <c r="F28" i="35"/>
  <c r="F671" i="67"/>
  <c r="K27" i="35"/>
  <c r="K634" i="67"/>
  <c r="J27" i="35"/>
  <c r="J634" i="67"/>
  <c r="I27" i="35"/>
  <c r="I634" i="67"/>
  <c r="H27" i="35"/>
  <c r="H634" i="67"/>
  <c r="G27" i="35"/>
  <c r="G634" i="67"/>
  <c r="F27" i="35"/>
  <c r="F634" i="67"/>
  <c r="K26" i="35"/>
  <c r="K597" i="67"/>
  <c r="J26" i="35"/>
  <c r="J597" i="67"/>
  <c r="I26" i="35"/>
  <c r="I597" i="67"/>
  <c r="H26" i="35"/>
  <c r="H597" i="67"/>
  <c r="G26" i="35"/>
  <c r="G597" i="67"/>
  <c r="F26" i="35"/>
  <c r="F597" i="67"/>
  <c r="K25" i="35"/>
  <c r="K560" i="67"/>
  <c r="J25" i="35"/>
  <c r="J560" i="67"/>
  <c r="I25" i="35"/>
  <c r="I560" i="67"/>
  <c r="H25" i="35"/>
  <c r="H560" i="67"/>
  <c r="G25" i="35"/>
  <c r="G560" i="67"/>
  <c r="F25" i="35"/>
  <c r="F560" i="67"/>
  <c r="K24" i="35"/>
  <c r="K523" i="67"/>
  <c r="J24" i="35"/>
  <c r="J523" i="67"/>
  <c r="I24" i="35"/>
  <c r="I523" i="67"/>
  <c r="H24" i="35"/>
  <c r="H523" i="67"/>
  <c r="G24" i="35"/>
  <c r="G523" i="67"/>
  <c r="F24" i="35"/>
  <c r="F523" i="67"/>
  <c r="K23" i="35"/>
  <c r="K486" i="67"/>
  <c r="J23" i="35"/>
  <c r="J486" i="67"/>
  <c r="I23" i="35"/>
  <c r="I486" i="67"/>
  <c r="H23" i="35"/>
  <c r="G23" i="35"/>
  <c r="F23" i="35"/>
  <c r="F486" i="67"/>
  <c r="K22" i="35"/>
  <c r="K449" i="67"/>
  <c r="J22" i="35"/>
  <c r="J449" i="67"/>
  <c r="I22" i="35"/>
  <c r="I449" i="67"/>
  <c r="H22" i="35"/>
  <c r="H449" i="67"/>
  <c r="G22" i="35"/>
  <c r="G449" i="67"/>
  <c r="F22" i="35"/>
  <c r="F449" i="67"/>
  <c r="L15" i="35"/>
  <c r="L14" i="35"/>
  <c r="L13" i="35"/>
  <c r="K12" i="35"/>
  <c r="K151" i="67"/>
  <c r="K9" i="35"/>
  <c r="L8" i="35"/>
  <c r="L39" i="67"/>
  <c r="K58" i="34"/>
  <c r="K1744" i="67"/>
  <c r="J58" i="34"/>
  <c r="J1744" i="67"/>
  <c r="I58" i="34"/>
  <c r="I1744" i="67"/>
  <c r="H58" i="34"/>
  <c r="H1744" i="67"/>
  <c r="G58" i="34"/>
  <c r="G1744" i="67"/>
  <c r="F58" i="34"/>
  <c r="F1744" i="67"/>
  <c r="K57" i="34"/>
  <c r="K1707" i="67"/>
  <c r="J57" i="34"/>
  <c r="J1707" i="67"/>
  <c r="I57" i="34"/>
  <c r="I1707" i="67"/>
  <c r="H57" i="34"/>
  <c r="H1707" i="67"/>
  <c r="G57" i="34"/>
  <c r="G1707" i="67"/>
  <c r="F57" i="34"/>
  <c r="F1707" i="67"/>
  <c r="K56" i="34"/>
  <c r="K1670" i="67"/>
  <c r="J56" i="34"/>
  <c r="J1670" i="67"/>
  <c r="I56" i="34"/>
  <c r="I1670" i="67"/>
  <c r="H56" i="34"/>
  <c r="H1670" i="67"/>
  <c r="G56" i="34"/>
  <c r="G1670" i="67"/>
  <c r="F56" i="34"/>
  <c r="F1670" i="67"/>
  <c r="K55" i="34"/>
  <c r="K1633" i="67"/>
  <c r="J55" i="34"/>
  <c r="J1633" i="67"/>
  <c r="I55" i="34"/>
  <c r="I1633" i="67"/>
  <c r="H55" i="34"/>
  <c r="H1633" i="67"/>
  <c r="G55" i="34"/>
  <c r="G1633" i="67"/>
  <c r="F55" i="34"/>
  <c r="F1633" i="67"/>
  <c r="K54" i="34"/>
  <c r="K1596" i="67"/>
  <c r="J54" i="34"/>
  <c r="J1596" i="67"/>
  <c r="I54" i="34"/>
  <c r="I1596" i="67"/>
  <c r="H54" i="34"/>
  <c r="H1596" i="67"/>
  <c r="G54" i="34"/>
  <c r="G1596" i="67"/>
  <c r="F54" i="34"/>
  <c r="F1596" i="67"/>
  <c r="K53" i="34"/>
  <c r="K1559" i="67"/>
  <c r="J53" i="34"/>
  <c r="J1559" i="67"/>
  <c r="I53" i="34"/>
  <c r="I1559" i="67"/>
  <c r="H53" i="34"/>
  <c r="H1559" i="67"/>
  <c r="G53" i="34"/>
  <c r="G1559" i="67"/>
  <c r="F53" i="34"/>
  <c r="F1559" i="67"/>
  <c r="K52" i="34"/>
  <c r="K1522" i="67"/>
  <c r="J52" i="34"/>
  <c r="J1522" i="67"/>
  <c r="I52" i="34"/>
  <c r="I1522" i="67"/>
  <c r="H52" i="34"/>
  <c r="H1522" i="67"/>
  <c r="G52" i="34"/>
  <c r="G1522" i="67"/>
  <c r="F52" i="34"/>
  <c r="F1522" i="67"/>
  <c r="K51" i="34"/>
  <c r="K1485" i="67"/>
  <c r="J51" i="34"/>
  <c r="J1485" i="67"/>
  <c r="I51" i="34"/>
  <c r="I1485" i="67"/>
  <c r="H51" i="34"/>
  <c r="H1485" i="67"/>
  <c r="G51" i="34"/>
  <c r="G1485" i="67"/>
  <c r="F51" i="34"/>
  <c r="F1485" i="67"/>
  <c r="K50" i="34"/>
  <c r="K1448" i="67"/>
  <c r="J50" i="34"/>
  <c r="J1448" i="67"/>
  <c r="I50" i="34"/>
  <c r="I1448" i="67"/>
  <c r="H50" i="34"/>
  <c r="H1448" i="67"/>
  <c r="G50" i="34"/>
  <c r="G1448" i="67"/>
  <c r="F50" i="34"/>
  <c r="F1448" i="67"/>
  <c r="K49" i="34"/>
  <c r="K1411" i="67"/>
  <c r="J49" i="34"/>
  <c r="J1411" i="67"/>
  <c r="I49" i="34"/>
  <c r="I1411" i="67"/>
  <c r="H49" i="34"/>
  <c r="H1411" i="67"/>
  <c r="G49" i="34"/>
  <c r="G1411" i="67"/>
  <c r="F49" i="34"/>
  <c r="F1411" i="67"/>
  <c r="K48" i="34"/>
  <c r="K1374" i="67"/>
  <c r="J48" i="34"/>
  <c r="J1374" i="67"/>
  <c r="I48" i="34"/>
  <c r="I1374" i="67"/>
  <c r="H48" i="34"/>
  <c r="H1374" i="67"/>
  <c r="G48" i="34"/>
  <c r="G1374" i="67"/>
  <c r="F48" i="34"/>
  <c r="F1374" i="67"/>
  <c r="K47" i="34"/>
  <c r="K1337" i="67"/>
  <c r="J47" i="34"/>
  <c r="J1337" i="67"/>
  <c r="I47" i="34"/>
  <c r="I1337" i="67"/>
  <c r="H47" i="34"/>
  <c r="H1337" i="67"/>
  <c r="G47" i="34"/>
  <c r="G1337" i="67"/>
  <c r="F47" i="34"/>
  <c r="F1337" i="67"/>
  <c r="K46" i="34"/>
  <c r="J46" i="34"/>
  <c r="I46" i="34"/>
  <c r="H46" i="34"/>
  <c r="G46" i="34"/>
  <c r="F46" i="34"/>
  <c r="K42" i="34"/>
  <c r="K1188" i="67"/>
  <c r="J42" i="34"/>
  <c r="J1188" i="67"/>
  <c r="I42" i="34"/>
  <c r="I1188" i="67"/>
  <c r="H42" i="34"/>
  <c r="H1188" i="67"/>
  <c r="G42" i="34"/>
  <c r="G1188" i="67"/>
  <c r="F42" i="34"/>
  <c r="F1188" i="67"/>
  <c r="K41" i="34"/>
  <c r="K1151" i="67"/>
  <c r="J41" i="34"/>
  <c r="J1151" i="67"/>
  <c r="I41" i="34"/>
  <c r="I1151" i="67"/>
  <c r="H41" i="34"/>
  <c r="H1151" i="67"/>
  <c r="G41" i="34"/>
  <c r="G1151" i="67"/>
  <c r="F41" i="34"/>
  <c r="F1151" i="67"/>
  <c r="K40" i="34"/>
  <c r="K1114" i="67"/>
  <c r="J40" i="34"/>
  <c r="J1114" i="67"/>
  <c r="I40" i="34"/>
  <c r="I1114" i="67"/>
  <c r="H40" i="34"/>
  <c r="H1114" i="67"/>
  <c r="G40" i="34"/>
  <c r="G1114" i="67"/>
  <c r="F40" i="34"/>
  <c r="F1114" i="67"/>
  <c r="K39" i="34"/>
  <c r="K1077" i="67"/>
  <c r="J39" i="34"/>
  <c r="J1077" i="67"/>
  <c r="I39" i="34"/>
  <c r="I1077" i="67"/>
  <c r="H39" i="34"/>
  <c r="H1077" i="67"/>
  <c r="G39" i="34"/>
  <c r="G1077" i="67"/>
  <c r="F39" i="34"/>
  <c r="F1077" i="67"/>
  <c r="K38" i="34"/>
  <c r="K1040" i="67"/>
  <c r="J38" i="34"/>
  <c r="J1040" i="67"/>
  <c r="I38" i="34"/>
  <c r="I1040" i="67"/>
  <c r="H38" i="34"/>
  <c r="H1040" i="67"/>
  <c r="G38" i="34"/>
  <c r="G1040" i="67"/>
  <c r="F38" i="34"/>
  <c r="F1040" i="67"/>
  <c r="K37" i="34"/>
  <c r="K1003" i="67"/>
  <c r="J37" i="34"/>
  <c r="J1003" i="67"/>
  <c r="I37" i="34"/>
  <c r="I1003" i="67"/>
  <c r="H37" i="34"/>
  <c r="H1003" i="67"/>
  <c r="G37" i="34"/>
  <c r="G1003" i="67"/>
  <c r="F37" i="34"/>
  <c r="F1003" i="67"/>
  <c r="K36" i="34"/>
  <c r="K966" i="67"/>
  <c r="J36" i="34"/>
  <c r="J966" i="67"/>
  <c r="I36" i="34"/>
  <c r="I966" i="67"/>
  <c r="H36" i="34"/>
  <c r="H966" i="67"/>
  <c r="G36" i="34"/>
  <c r="G966" i="67"/>
  <c r="F36" i="34"/>
  <c r="F966" i="67"/>
  <c r="K35" i="34"/>
  <c r="K929" i="67"/>
  <c r="J35" i="34"/>
  <c r="J929" i="67"/>
  <c r="I35" i="34"/>
  <c r="I929" i="67"/>
  <c r="H35" i="34"/>
  <c r="H929" i="67"/>
  <c r="G35" i="34"/>
  <c r="G929" i="67"/>
  <c r="F35" i="34"/>
  <c r="F929" i="67"/>
  <c r="K34" i="34"/>
  <c r="K892" i="67"/>
  <c r="J34" i="34"/>
  <c r="J892" i="67"/>
  <c r="I34" i="34"/>
  <c r="I892" i="67"/>
  <c r="H34" i="34"/>
  <c r="H892" i="67"/>
  <c r="G34" i="34"/>
  <c r="G892" i="67"/>
  <c r="F34" i="34"/>
  <c r="F892" i="67"/>
  <c r="K33" i="34"/>
  <c r="K855" i="67"/>
  <c r="J33" i="34"/>
  <c r="J855" i="67"/>
  <c r="I33" i="34"/>
  <c r="I855" i="67"/>
  <c r="H33" i="34"/>
  <c r="H855" i="67"/>
  <c r="G33" i="34"/>
  <c r="G855" i="67"/>
  <c r="F33" i="34"/>
  <c r="F855" i="67"/>
  <c r="K32" i="34"/>
  <c r="K818" i="67"/>
  <c r="J32" i="34"/>
  <c r="J818" i="67"/>
  <c r="I32" i="34"/>
  <c r="I818" i="67"/>
  <c r="H32" i="34"/>
  <c r="H818" i="67"/>
  <c r="G32" i="34"/>
  <c r="G818" i="67"/>
  <c r="F32" i="34"/>
  <c r="F818" i="67"/>
  <c r="K31" i="34"/>
  <c r="K781" i="67"/>
  <c r="J31" i="34"/>
  <c r="J781" i="67"/>
  <c r="I31" i="34"/>
  <c r="I781" i="67"/>
  <c r="H31" i="34"/>
  <c r="H781" i="67"/>
  <c r="G31" i="34"/>
  <c r="G781" i="67"/>
  <c r="F31" i="34"/>
  <c r="F781" i="67"/>
  <c r="K30" i="34"/>
  <c r="K744" i="67"/>
  <c r="J30" i="34"/>
  <c r="J744" i="67"/>
  <c r="I30" i="34"/>
  <c r="I744" i="67"/>
  <c r="H30" i="34"/>
  <c r="H744" i="67"/>
  <c r="G30" i="34"/>
  <c r="G744" i="67"/>
  <c r="F30" i="34"/>
  <c r="F744" i="67"/>
  <c r="K29" i="34"/>
  <c r="K707" i="67"/>
  <c r="J29" i="34"/>
  <c r="J707" i="67"/>
  <c r="I29" i="34"/>
  <c r="I707" i="67"/>
  <c r="H29" i="34"/>
  <c r="H707" i="67"/>
  <c r="G29" i="34"/>
  <c r="G707" i="67"/>
  <c r="F29" i="34"/>
  <c r="F707" i="67"/>
  <c r="K28" i="34"/>
  <c r="K670" i="67"/>
  <c r="J28" i="34"/>
  <c r="J670" i="67"/>
  <c r="I28" i="34"/>
  <c r="I670" i="67"/>
  <c r="H28" i="34"/>
  <c r="G28" i="34"/>
  <c r="F28" i="34"/>
  <c r="F670" i="67"/>
  <c r="K27" i="34"/>
  <c r="K633" i="67"/>
  <c r="J27" i="34"/>
  <c r="J633" i="67"/>
  <c r="I27" i="34"/>
  <c r="I633" i="67"/>
  <c r="H27" i="34"/>
  <c r="H633" i="67"/>
  <c r="G27" i="34"/>
  <c r="G633" i="67"/>
  <c r="F27" i="34"/>
  <c r="F633" i="67"/>
  <c r="K26" i="34"/>
  <c r="K596" i="67"/>
  <c r="J26" i="34"/>
  <c r="J596" i="67"/>
  <c r="I26" i="34"/>
  <c r="I596" i="67"/>
  <c r="H26" i="34"/>
  <c r="H596" i="67"/>
  <c r="G26" i="34"/>
  <c r="G596" i="67"/>
  <c r="F26" i="34"/>
  <c r="F596" i="67"/>
  <c r="K25" i="34"/>
  <c r="K559" i="67"/>
  <c r="J25" i="34"/>
  <c r="J559" i="67"/>
  <c r="I25" i="34"/>
  <c r="I559" i="67"/>
  <c r="H25" i="34"/>
  <c r="H559" i="67"/>
  <c r="G25" i="34"/>
  <c r="G559" i="67"/>
  <c r="F25" i="34"/>
  <c r="F559" i="67"/>
  <c r="K24" i="34"/>
  <c r="K522" i="67"/>
  <c r="J24" i="34"/>
  <c r="J522" i="67"/>
  <c r="I24" i="34"/>
  <c r="I522" i="67"/>
  <c r="H24" i="34"/>
  <c r="H522" i="67"/>
  <c r="G24" i="34"/>
  <c r="G522" i="67"/>
  <c r="F24" i="34"/>
  <c r="F522" i="67"/>
  <c r="K23" i="34"/>
  <c r="K485" i="67"/>
  <c r="J23" i="34"/>
  <c r="J485" i="67"/>
  <c r="I23" i="34"/>
  <c r="I485" i="67"/>
  <c r="H23" i="34"/>
  <c r="G23" i="34"/>
  <c r="F23" i="34"/>
  <c r="F485" i="67"/>
  <c r="K22" i="34"/>
  <c r="K448" i="67"/>
  <c r="J22" i="34"/>
  <c r="J448" i="67"/>
  <c r="I22" i="34"/>
  <c r="I448" i="67"/>
  <c r="H22" i="34"/>
  <c r="H448" i="67"/>
  <c r="G22" i="34"/>
  <c r="G448" i="67"/>
  <c r="F22" i="34"/>
  <c r="F448" i="67"/>
  <c r="L15" i="34"/>
  <c r="L14" i="34"/>
  <c r="L13" i="34"/>
  <c r="K12" i="34"/>
  <c r="K150" i="67"/>
  <c r="K9" i="34"/>
  <c r="L8" i="34"/>
  <c r="L38" i="67"/>
  <c r="K58" i="33"/>
  <c r="K1743" i="67"/>
  <c r="J58" i="33"/>
  <c r="J1743" i="67"/>
  <c r="I58" i="33"/>
  <c r="I1743" i="67"/>
  <c r="H58" i="33"/>
  <c r="H1743" i="67"/>
  <c r="G58" i="33"/>
  <c r="G1743" i="67"/>
  <c r="F58" i="33"/>
  <c r="F1743" i="67"/>
  <c r="K57" i="33"/>
  <c r="K1706" i="67"/>
  <c r="J57" i="33"/>
  <c r="J1706" i="67"/>
  <c r="I57" i="33"/>
  <c r="I1706" i="67"/>
  <c r="H57" i="33"/>
  <c r="H1706" i="67"/>
  <c r="G57" i="33"/>
  <c r="G1706" i="67"/>
  <c r="F57" i="33"/>
  <c r="F1706" i="67"/>
  <c r="K56" i="33"/>
  <c r="K1669" i="67"/>
  <c r="J56" i="33"/>
  <c r="J1669" i="67"/>
  <c r="I56" i="33"/>
  <c r="I1669" i="67"/>
  <c r="H56" i="33"/>
  <c r="H1669" i="67"/>
  <c r="G56" i="33"/>
  <c r="G1669" i="67"/>
  <c r="F56" i="33"/>
  <c r="F1669" i="67"/>
  <c r="K55" i="33"/>
  <c r="K1632" i="67"/>
  <c r="J55" i="33"/>
  <c r="J1632" i="67"/>
  <c r="I55" i="33"/>
  <c r="I1632" i="67"/>
  <c r="H55" i="33"/>
  <c r="H1632" i="67"/>
  <c r="G55" i="33"/>
  <c r="G1632" i="67"/>
  <c r="F55" i="33"/>
  <c r="F1632" i="67"/>
  <c r="K54" i="33"/>
  <c r="K1595" i="67"/>
  <c r="J54" i="33"/>
  <c r="J1595" i="67"/>
  <c r="I54" i="33"/>
  <c r="I1595" i="67"/>
  <c r="H54" i="33"/>
  <c r="H1595" i="67"/>
  <c r="G54" i="33"/>
  <c r="G1595" i="67"/>
  <c r="F54" i="33"/>
  <c r="F1595" i="67"/>
  <c r="K53" i="33"/>
  <c r="K1558" i="67"/>
  <c r="J53" i="33"/>
  <c r="J1558" i="67"/>
  <c r="I53" i="33"/>
  <c r="I1558" i="67"/>
  <c r="H53" i="33"/>
  <c r="H1558" i="67"/>
  <c r="G53" i="33"/>
  <c r="G1558" i="67"/>
  <c r="F53" i="33"/>
  <c r="F1558" i="67"/>
  <c r="K52" i="33"/>
  <c r="K1521" i="67"/>
  <c r="J52" i="33"/>
  <c r="J1521" i="67"/>
  <c r="I52" i="33"/>
  <c r="I1521" i="67"/>
  <c r="H52" i="33"/>
  <c r="H1521" i="67"/>
  <c r="G52" i="33"/>
  <c r="G1521" i="67"/>
  <c r="F52" i="33"/>
  <c r="F1521" i="67"/>
  <c r="K51" i="33"/>
  <c r="K1484" i="67"/>
  <c r="J51" i="33"/>
  <c r="J1484" i="67"/>
  <c r="I51" i="33"/>
  <c r="I1484" i="67"/>
  <c r="H51" i="33"/>
  <c r="H1484" i="67"/>
  <c r="G51" i="33"/>
  <c r="G1484" i="67"/>
  <c r="F51" i="33"/>
  <c r="F1484" i="67"/>
  <c r="K50" i="33"/>
  <c r="K1447" i="67"/>
  <c r="J50" i="33"/>
  <c r="J1447" i="67"/>
  <c r="I50" i="33"/>
  <c r="I1447" i="67"/>
  <c r="H50" i="33"/>
  <c r="H1447" i="67"/>
  <c r="G50" i="33"/>
  <c r="G1447" i="67"/>
  <c r="F50" i="33"/>
  <c r="F1447" i="67"/>
  <c r="K49" i="33"/>
  <c r="K1410" i="67"/>
  <c r="J49" i="33"/>
  <c r="J1410" i="67"/>
  <c r="I49" i="33"/>
  <c r="I1410" i="67"/>
  <c r="H49" i="33"/>
  <c r="H1410" i="67"/>
  <c r="G49" i="33"/>
  <c r="G1410" i="67"/>
  <c r="F49" i="33"/>
  <c r="F1410" i="67"/>
  <c r="K48" i="33"/>
  <c r="K1373" i="67"/>
  <c r="J48" i="33"/>
  <c r="J1373" i="67"/>
  <c r="I48" i="33"/>
  <c r="I1373" i="67"/>
  <c r="H48" i="33"/>
  <c r="H1373" i="67"/>
  <c r="G48" i="33"/>
  <c r="G1373" i="67"/>
  <c r="F48" i="33"/>
  <c r="F1373" i="67"/>
  <c r="K47" i="33"/>
  <c r="K1336" i="67"/>
  <c r="J47" i="33"/>
  <c r="J1336" i="67"/>
  <c r="I47" i="33"/>
  <c r="I1336" i="67"/>
  <c r="H47" i="33"/>
  <c r="H1336" i="67"/>
  <c r="G47" i="33"/>
  <c r="G1336" i="67"/>
  <c r="F47" i="33"/>
  <c r="F1336" i="67"/>
  <c r="K46" i="33"/>
  <c r="J46" i="33"/>
  <c r="I46" i="33"/>
  <c r="H46" i="33"/>
  <c r="G46" i="33"/>
  <c r="F46" i="33"/>
  <c r="K42" i="33"/>
  <c r="K1187" i="67"/>
  <c r="J42" i="33"/>
  <c r="J1187" i="67"/>
  <c r="I42" i="33"/>
  <c r="I1187" i="67"/>
  <c r="H42" i="33"/>
  <c r="H1187" i="67"/>
  <c r="G42" i="33"/>
  <c r="G1187" i="67"/>
  <c r="F42" i="33"/>
  <c r="F1187" i="67"/>
  <c r="K41" i="33"/>
  <c r="K1150" i="67"/>
  <c r="J41" i="33"/>
  <c r="J1150" i="67"/>
  <c r="I41" i="33"/>
  <c r="I1150" i="67"/>
  <c r="H41" i="33"/>
  <c r="H1150" i="67"/>
  <c r="G41" i="33"/>
  <c r="G1150" i="67"/>
  <c r="F41" i="33"/>
  <c r="F1150" i="67"/>
  <c r="K40" i="33"/>
  <c r="K1113" i="67"/>
  <c r="J40" i="33"/>
  <c r="J1113" i="67"/>
  <c r="I40" i="33"/>
  <c r="I1113" i="67"/>
  <c r="H40" i="33"/>
  <c r="H1113" i="67"/>
  <c r="G40" i="33"/>
  <c r="G1113" i="67"/>
  <c r="F40" i="33"/>
  <c r="F1113" i="67"/>
  <c r="K39" i="33"/>
  <c r="K1076" i="67"/>
  <c r="J39" i="33"/>
  <c r="J1076" i="67"/>
  <c r="I39" i="33"/>
  <c r="I1076" i="67"/>
  <c r="H39" i="33"/>
  <c r="H1076" i="67"/>
  <c r="G39" i="33"/>
  <c r="G1076" i="67"/>
  <c r="F39" i="33"/>
  <c r="F1076" i="67"/>
  <c r="K38" i="33"/>
  <c r="K1039" i="67"/>
  <c r="J38" i="33"/>
  <c r="J1039" i="67"/>
  <c r="I38" i="33"/>
  <c r="I1039" i="67"/>
  <c r="H38" i="33"/>
  <c r="H1039" i="67"/>
  <c r="G38" i="33"/>
  <c r="G1039" i="67"/>
  <c r="F38" i="33"/>
  <c r="F1039" i="67"/>
  <c r="K37" i="33"/>
  <c r="K1002" i="67"/>
  <c r="J37" i="33"/>
  <c r="J1002" i="67"/>
  <c r="I37" i="33"/>
  <c r="I1002" i="67"/>
  <c r="H37" i="33"/>
  <c r="H1002" i="67"/>
  <c r="G37" i="33"/>
  <c r="G1002" i="67"/>
  <c r="F37" i="33"/>
  <c r="F1002" i="67"/>
  <c r="K36" i="33"/>
  <c r="K965" i="67"/>
  <c r="J36" i="33"/>
  <c r="J965" i="67"/>
  <c r="I36" i="33"/>
  <c r="I965" i="67"/>
  <c r="H36" i="33"/>
  <c r="H965" i="67"/>
  <c r="G36" i="33"/>
  <c r="G965" i="67"/>
  <c r="F36" i="33"/>
  <c r="F965" i="67"/>
  <c r="K35" i="33"/>
  <c r="K928" i="67"/>
  <c r="J35" i="33"/>
  <c r="J928" i="67"/>
  <c r="I35" i="33"/>
  <c r="I928" i="67"/>
  <c r="H35" i="33"/>
  <c r="H928" i="67"/>
  <c r="G35" i="33"/>
  <c r="G928" i="67"/>
  <c r="F35" i="33"/>
  <c r="F928" i="67"/>
  <c r="K34" i="33"/>
  <c r="K891" i="67"/>
  <c r="J34" i="33"/>
  <c r="J891" i="67"/>
  <c r="I34" i="33"/>
  <c r="I891" i="67"/>
  <c r="H34" i="33"/>
  <c r="H891" i="67"/>
  <c r="G34" i="33"/>
  <c r="G891" i="67"/>
  <c r="F34" i="33"/>
  <c r="F891" i="67"/>
  <c r="K33" i="33"/>
  <c r="K854" i="67"/>
  <c r="J33" i="33"/>
  <c r="J854" i="67"/>
  <c r="I33" i="33"/>
  <c r="I854" i="67"/>
  <c r="H33" i="33"/>
  <c r="H854" i="67"/>
  <c r="G33" i="33"/>
  <c r="G854" i="67"/>
  <c r="F33" i="33"/>
  <c r="F854" i="67"/>
  <c r="K32" i="33"/>
  <c r="K817" i="67"/>
  <c r="J32" i="33"/>
  <c r="J817" i="67"/>
  <c r="I32" i="33"/>
  <c r="I817" i="67"/>
  <c r="H32" i="33"/>
  <c r="H817" i="67"/>
  <c r="G32" i="33"/>
  <c r="G817" i="67"/>
  <c r="F32" i="33"/>
  <c r="F817" i="67"/>
  <c r="K31" i="33"/>
  <c r="K780" i="67"/>
  <c r="J31" i="33"/>
  <c r="J780" i="67"/>
  <c r="I31" i="33"/>
  <c r="I780" i="67"/>
  <c r="H31" i="33"/>
  <c r="H780" i="67"/>
  <c r="G31" i="33"/>
  <c r="G780" i="67"/>
  <c r="F31" i="33"/>
  <c r="F780" i="67"/>
  <c r="K30" i="33"/>
  <c r="K743" i="67"/>
  <c r="J30" i="33"/>
  <c r="J743" i="67"/>
  <c r="I30" i="33"/>
  <c r="I743" i="67"/>
  <c r="H30" i="33"/>
  <c r="H743" i="67"/>
  <c r="G30" i="33"/>
  <c r="G743" i="67"/>
  <c r="F30" i="33"/>
  <c r="F743" i="67"/>
  <c r="K29" i="33"/>
  <c r="K706" i="67"/>
  <c r="J29" i="33"/>
  <c r="J706" i="67"/>
  <c r="I29" i="33"/>
  <c r="I706" i="67"/>
  <c r="H29" i="33"/>
  <c r="H706" i="67"/>
  <c r="G29" i="33"/>
  <c r="G706" i="67"/>
  <c r="F29" i="33"/>
  <c r="F706" i="67"/>
  <c r="K28" i="33"/>
  <c r="K669" i="67"/>
  <c r="J28" i="33"/>
  <c r="J669" i="67"/>
  <c r="I28" i="33"/>
  <c r="I669" i="67"/>
  <c r="H28" i="33"/>
  <c r="G28" i="33"/>
  <c r="F28" i="33"/>
  <c r="F669" i="67"/>
  <c r="K27" i="33"/>
  <c r="K632" i="67"/>
  <c r="J27" i="33"/>
  <c r="J632" i="67"/>
  <c r="I27" i="33"/>
  <c r="I632" i="67"/>
  <c r="H27" i="33"/>
  <c r="H632" i="67"/>
  <c r="G27" i="33"/>
  <c r="G632" i="67"/>
  <c r="F27" i="33"/>
  <c r="F632" i="67"/>
  <c r="K26" i="33"/>
  <c r="K595" i="67"/>
  <c r="J26" i="33"/>
  <c r="J595" i="67"/>
  <c r="I26" i="33"/>
  <c r="I595" i="67"/>
  <c r="H26" i="33"/>
  <c r="H595" i="67"/>
  <c r="G26" i="33"/>
  <c r="G595" i="67"/>
  <c r="F26" i="33"/>
  <c r="F595" i="67"/>
  <c r="K25" i="33"/>
  <c r="K558" i="67"/>
  <c r="J25" i="33"/>
  <c r="J558" i="67"/>
  <c r="I25" i="33"/>
  <c r="I558" i="67"/>
  <c r="H25" i="33"/>
  <c r="H558" i="67"/>
  <c r="G25" i="33"/>
  <c r="G558" i="67"/>
  <c r="F25" i="33"/>
  <c r="F558" i="67"/>
  <c r="K24" i="33"/>
  <c r="K521" i="67"/>
  <c r="J24" i="33"/>
  <c r="J521" i="67"/>
  <c r="I24" i="33"/>
  <c r="I521" i="67"/>
  <c r="H24" i="33"/>
  <c r="H521" i="67"/>
  <c r="G24" i="33"/>
  <c r="G521" i="67"/>
  <c r="F24" i="33"/>
  <c r="F521" i="67"/>
  <c r="K23" i="33"/>
  <c r="K484" i="67"/>
  <c r="J23" i="33"/>
  <c r="J484" i="67"/>
  <c r="I23" i="33"/>
  <c r="I484" i="67"/>
  <c r="H23" i="33"/>
  <c r="G23" i="33"/>
  <c r="F23" i="33"/>
  <c r="F484" i="67"/>
  <c r="K22" i="33"/>
  <c r="K447" i="67"/>
  <c r="J22" i="33"/>
  <c r="J447" i="67"/>
  <c r="I22" i="33"/>
  <c r="I447" i="67"/>
  <c r="H22" i="33"/>
  <c r="H447" i="67"/>
  <c r="G22" i="33"/>
  <c r="G447" i="67"/>
  <c r="F22" i="33"/>
  <c r="F447" i="67"/>
  <c r="L15" i="33"/>
  <c r="L14" i="33"/>
  <c r="L13" i="33"/>
  <c r="K12" i="33"/>
  <c r="K149" i="67"/>
  <c r="K9" i="33"/>
  <c r="L8" i="33"/>
  <c r="L37" i="67"/>
  <c r="H24" i="24"/>
  <c r="H513" i="67"/>
  <c r="K58" i="24"/>
  <c r="K1735" i="67"/>
  <c r="J58" i="24"/>
  <c r="J1735" i="67"/>
  <c r="I58" i="24"/>
  <c r="I1735" i="67"/>
  <c r="H58" i="24"/>
  <c r="H1735" i="67"/>
  <c r="G58" i="24"/>
  <c r="G1735" i="67"/>
  <c r="F58" i="24"/>
  <c r="F1735" i="67"/>
  <c r="K57" i="24"/>
  <c r="K1698" i="67"/>
  <c r="J57" i="24"/>
  <c r="J1698" i="67"/>
  <c r="I57" i="24"/>
  <c r="I1698" i="67"/>
  <c r="H57" i="24"/>
  <c r="H1698" i="67"/>
  <c r="G57" i="24"/>
  <c r="G1698" i="67"/>
  <c r="F57" i="24"/>
  <c r="F1698" i="67"/>
  <c r="K56" i="24"/>
  <c r="K1661" i="67"/>
  <c r="J56" i="24"/>
  <c r="J1661" i="67"/>
  <c r="I56" i="24"/>
  <c r="I1661" i="67"/>
  <c r="H56" i="24"/>
  <c r="H1661" i="67"/>
  <c r="G56" i="24"/>
  <c r="G1661" i="67"/>
  <c r="F56" i="24"/>
  <c r="F1661" i="67"/>
  <c r="K55" i="24"/>
  <c r="K1624" i="67"/>
  <c r="J55" i="24"/>
  <c r="J1624" i="67"/>
  <c r="I55" i="24"/>
  <c r="I1624" i="67"/>
  <c r="H55" i="24"/>
  <c r="H1624" i="67"/>
  <c r="G55" i="24"/>
  <c r="G1624" i="67"/>
  <c r="F55" i="24"/>
  <c r="F1624" i="67"/>
  <c r="K54" i="24"/>
  <c r="K1587" i="67"/>
  <c r="J54" i="24"/>
  <c r="J1587" i="67"/>
  <c r="I54" i="24"/>
  <c r="I1587" i="67"/>
  <c r="H54" i="24"/>
  <c r="H1587" i="67"/>
  <c r="G54" i="24"/>
  <c r="G1587" i="67"/>
  <c r="F54" i="24"/>
  <c r="F1587" i="67"/>
  <c r="K53" i="24"/>
  <c r="K1550" i="67"/>
  <c r="J53" i="24"/>
  <c r="J1550" i="67"/>
  <c r="I53" i="24"/>
  <c r="I1550" i="67"/>
  <c r="H53" i="24"/>
  <c r="H1550" i="67"/>
  <c r="G53" i="24"/>
  <c r="G1550" i="67"/>
  <c r="F53" i="24"/>
  <c r="F1550" i="67"/>
  <c r="K52" i="24"/>
  <c r="K1513" i="67"/>
  <c r="J52" i="24"/>
  <c r="J1513" i="67"/>
  <c r="I52" i="24"/>
  <c r="I1513" i="67"/>
  <c r="H52" i="24"/>
  <c r="H1513" i="67"/>
  <c r="G52" i="24"/>
  <c r="G1513" i="67"/>
  <c r="F52" i="24"/>
  <c r="F1513" i="67"/>
  <c r="K51" i="24"/>
  <c r="K1476" i="67"/>
  <c r="J51" i="24"/>
  <c r="J1476" i="67"/>
  <c r="I51" i="24"/>
  <c r="I1476" i="67"/>
  <c r="H51" i="24"/>
  <c r="H1476" i="67"/>
  <c r="G51" i="24"/>
  <c r="G1476" i="67"/>
  <c r="F51" i="24"/>
  <c r="F1476" i="67"/>
  <c r="K50" i="24"/>
  <c r="K1439" i="67"/>
  <c r="J50" i="24"/>
  <c r="J1439" i="67"/>
  <c r="I50" i="24"/>
  <c r="I1439" i="67"/>
  <c r="H50" i="24"/>
  <c r="H1439" i="67"/>
  <c r="G50" i="24"/>
  <c r="G1439" i="67"/>
  <c r="F50" i="24"/>
  <c r="F1439" i="67"/>
  <c r="K49" i="24"/>
  <c r="K1402" i="67"/>
  <c r="J49" i="24"/>
  <c r="J1402" i="67"/>
  <c r="I49" i="24"/>
  <c r="I1402" i="67"/>
  <c r="H49" i="24"/>
  <c r="H1402" i="67"/>
  <c r="G49" i="24"/>
  <c r="G1402" i="67"/>
  <c r="F49" i="24"/>
  <c r="F1402" i="67"/>
  <c r="K48" i="24"/>
  <c r="K1365" i="67"/>
  <c r="J48" i="24"/>
  <c r="J1365" i="67"/>
  <c r="I48" i="24"/>
  <c r="I1365" i="67"/>
  <c r="H48" i="24"/>
  <c r="H1365" i="67"/>
  <c r="G48" i="24"/>
  <c r="G1365" i="67"/>
  <c r="F48" i="24"/>
  <c r="F1365" i="67"/>
  <c r="K47" i="24"/>
  <c r="K1328" i="67"/>
  <c r="J47" i="24"/>
  <c r="J1328" i="67"/>
  <c r="I47" i="24"/>
  <c r="I1328" i="67"/>
  <c r="H47" i="24"/>
  <c r="H1328" i="67"/>
  <c r="G47" i="24"/>
  <c r="G1328" i="67"/>
  <c r="F47" i="24"/>
  <c r="F1328" i="67"/>
  <c r="K46" i="24"/>
  <c r="J46" i="24"/>
  <c r="I46" i="24"/>
  <c r="H46" i="24"/>
  <c r="G46" i="24"/>
  <c r="F46" i="24"/>
  <c r="K42" i="24"/>
  <c r="K1179" i="67"/>
  <c r="J42" i="24"/>
  <c r="J1179" i="67"/>
  <c r="I42" i="24"/>
  <c r="I1179" i="67"/>
  <c r="H42" i="24"/>
  <c r="H1179" i="67"/>
  <c r="G42" i="24"/>
  <c r="G1179" i="67"/>
  <c r="F42" i="24"/>
  <c r="F1179" i="67"/>
  <c r="K41" i="24"/>
  <c r="K1142" i="67"/>
  <c r="J41" i="24"/>
  <c r="J1142" i="67"/>
  <c r="I41" i="24"/>
  <c r="I1142" i="67"/>
  <c r="H41" i="24"/>
  <c r="H1142" i="67"/>
  <c r="G41" i="24"/>
  <c r="G1142" i="67"/>
  <c r="F41" i="24"/>
  <c r="F1142" i="67"/>
  <c r="K40" i="24"/>
  <c r="K1105" i="67"/>
  <c r="J40" i="24"/>
  <c r="J1105" i="67"/>
  <c r="I40" i="24"/>
  <c r="I1105" i="67"/>
  <c r="H40" i="24"/>
  <c r="H1105" i="67"/>
  <c r="G40" i="24"/>
  <c r="G1105" i="67"/>
  <c r="F40" i="24"/>
  <c r="F1105" i="67"/>
  <c r="K39" i="24"/>
  <c r="K1068" i="67"/>
  <c r="J39" i="24"/>
  <c r="J1068" i="67"/>
  <c r="I39" i="24"/>
  <c r="I1068" i="67"/>
  <c r="H39" i="24"/>
  <c r="H1068" i="67"/>
  <c r="G39" i="24"/>
  <c r="G1068" i="67"/>
  <c r="F39" i="24"/>
  <c r="F1068" i="67"/>
  <c r="K38" i="24"/>
  <c r="K1031" i="67"/>
  <c r="J38" i="24"/>
  <c r="J1031" i="67"/>
  <c r="I38" i="24"/>
  <c r="I1031" i="67"/>
  <c r="H38" i="24"/>
  <c r="H1031" i="67"/>
  <c r="G38" i="24"/>
  <c r="G1031" i="67"/>
  <c r="F38" i="24"/>
  <c r="F1031" i="67"/>
  <c r="K37" i="24"/>
  <c r="K994" i="67"/>
  <c r="J37" i="24"/>
  <c r="J994" i="67"/>
  <c r="I37" i="24"/>
  <c r="I994" i="67"/>
  <c r="H37" i="24"/>
  <c r="H994" i="67"/>
  <c r="G37" i="24"/>
  <c r="G994" i="67"/>
  <c r="F37" i="24"/>
  <c r="F994" i="67"/>
  <c r="K36" i="24"/>
  <c r="K957" i="67"/>
  <c r="J36" i="24"/>
  <c r="J957" i="67"/>
  <c r="I36" i="24"/>
  <c r="I957" i="67"/>
  <c r="H36" i="24"/>
  <c r="H957" i="67"/>
  <c r="G36" i="24"/>
  <c r="G957" i="67"/>
  <c r="F36" i="24"/>
  <c r="F957" i="67"/>
  <c r="K35" i="24"/>
  <c r="K920" i="67"/>
  <c r="J35" i="24"/>
  <c r="J920" i="67"/>
  <c r="I35" i="24"/>
  <c r="I920" i="67"/>
  <c r="H35" i="24"/>
  <c r="H920" i="67"/>
  <c r="G35" i="24"/>
  <c r="G920" i="67"/>
  <c r="F35" i="24"/>
  <c r="F920" i="67"/>
  <c r="K34" i="24"/>
  <c r="K883" i="67"/>
  <c r="J34" i="24"/>
  <c r="J883" i="67"/>
  <c r="I34" i="24"/>
  <c r="I883" i="67"/>
  <c r="H34" i="24"/>
  <c r="H883" i="67"/>
  <c r="G34" i="24"/>
  <c r="G883" i="67"/>
  <c r="F34" i="24"/>
  <c r="F883" i="67"/>
  <c r="K33" i="24"/>
  <c r="K846" i="67"/>
  <c r="J33" i="24"/>
  <c r="J846" i="67"/>
  <c r="I33" i="24"/>
  <c r="I846" i="67"/>
  <c r="H33" i="24"/>
  <c r="H846" i="67"/>
  <c r="G33" i="24"/>
  <c r="G846" i="67"/>
  <c r="F33" i="24"/>
  <c r="F846" i="67"/>
  <c r="K32" i="24"/>
  <c r="K809" i="67"/>
  <c r="J32" i="24"/>
  <c r="J809" i="67"/>
  <c r="I32" i="24"/>
  <c r="I809" i="67"/>
  <c r="H32" i="24"/>
  <c r="H809" i="67"/>
  <c r="G32" i="24"/>
  <c r="G809" i="67"/>
  <c r="F32" i="24"/>
  <c r="F809" i="67"/>
  <c r="K31" i="24"/>
  <c r="K772" i="67"/>
  <c r="J31" i="24"/>
  <c r="J772" i="67"/>
  <c r="I31" i="24"/>
  <c r="I772" i="67"/>
  <c r="H31" i="24"/>
  <c r="H772" i="67"/>
  <c r="G31" i="24"/>
  <c r="G772" i="67"/>
  <c r="F31" i="24"/>
  <c r="F772" i="67"/>
  <c r="K30" i="24"/>
  <c r="K735" i="67"/>
  <c r="J30" i="24"/>
  <c r="J735" i="67"/>
  <c r="I30" i="24"/>
  <c r="I735" i="67"/>
  <c r="H30" i="24"/>
  <c r="H735" i="67"/>
  <c r="G30" i="24"/>
  <c r="G735" i="67"/>
  <c r="F30" i="24"/>
  <c r="F735" i="67"/>
  <c r="K29" i="24"/>
  <c r="K698" i="67"/>
  <c r="J29" i="24"/>
  <c r="J698" i="67"/>
  <c r="I29" i="24"/>
  <c r="I698" i="67"/>
  <c r="H29" i="24"/>
  <c r="H698" i="67"/>
  <c r="G29" i="24"/>
  <c r="G698" i="67"/>
  <c r="F29" i="24"/>
  <c r="F698" i="67"/>
  <c r="K28" i="24"/>
  <c r="K661" i="67"/>
  <c r="J28" i="24"/>
  <c r="J661" i="67"/>
  <c r="I28" i="24"/>
  <c r="I661" i="67"/>
  <c r="H28" i="24"/>
  <c r="G28" i="24"/>
  <c r="F28" i="24"/>
  <c r="F661" i="67"/>
  <c r="K27" i="24"/>
  <c r="K624" i="67"/>
  <c r="J27" i="24"/>
  <c r="J624" i="67"/>
  <c r="I27" i="24"/>
  <c r="I624" i="67"/>
  <c r="H27" i="24"/>
  <c r="H624" i="67"/>
  <c r="G27" i="24"/>
  <c r="G624" i="67"/>
  <c r="F27" i="24"/>
  <c r="F624" i="67"/>
  <c r="K26" i="24"/>
  <c r="K587" i="67"/>
  <c r="J26" i="24"/>
  <c r="J587" i="67"/>
  <c r="I26" i="24"/>
  <c r="I587" i="67"/>
  <c r="H26" i="24"/>
  <c r="H587" i="67"/>
  <c r="G26" i="24"/>
  <c r="G587" i="67"/>
  <c r="F26" i="24"/>
  <c r="F587" i="67"/>
  <c r="K25" i="24"/>
  <c r="K550" i="67"/>
  <c r="J25" i="24"/>
  <c r="J550" i="67"/>
  <c r="I25" i="24"/>
  <c r="I550" i="67"/>
  <c r="H25" i="24"/>
  <c r="H550" i="67"/>
  <c r="G25" i="24"/>
  <c r="G550" i="67"/>
  <c r="F25" i="24"/>
  <c r="F550" i="67"/>
  <c r="K24" i="24"/>
  <c r="K513" i="67"/>
  <c r="J24" i="24"/>
  <c r="J513" i="67"/>
  <c r="I24" i="24"/>
  <c r="I513" i="67"/>
  <c r="G24" i="24"/>
  <c r="G513" i="67"/>
  <c r="F24" i="24"/>
  <c r="F513" i="67"/>
  <c r="K23" i="24"/>
  <c r="K476" i="67"/>
  <c r="J23" i="24"/>
  <c r="J476" i="67"/>
  <c r="I23" i="24"/>
  <c r="I476" i="67"/>
  <c r="H23" i="24"/>
  <c r="G23" i="24"/>
  <c r="F23" i="24"/>
  <c r="F476" i="67"/>
  <c r="K22" i="24"/>
  <c r="K439" i="67"/>
  <c r="J22" i="24"/>
  <c r="J439" i="67"/>
  <c r="I22" i="24"/>
  <c r="I439" i="67"/>
  <c r="H22" i="24"/>
  <c r="H439" i="67"/>
  <c r="G22" i="24"/>
  <c r="G439" i="67"/>
  <c r="F22" i="24"/>
  <c r="F439" i="67"/>
  <c r="L15" i="24"/>
  <c r="L14" i="24"/>
  <c r="L13" i="24"/>
  <c r="K12" i="24"/>
  <c r="K141" i="67"/>
  <c r="K9" i="24"/>
  <c r="L8" i="24"/>
  <c r="L29" i="67"/>
  <c r="H24" i="23"/>
  <c r="H510" i="67"/>
  <c r="K58" i="23"/>
  <c r="K1732" i="67"/>
  <c r="J58" i="23"/>
  <c r="J1732" i="67"/>
  <c r="I58" i="23"/>
  <c r="I1732" i="67"/>
  <c r="H58" i="23"/>
  <c r="H1732" i="67"/>
  <c r="G58" i="23"/>
  <c r="G1732" i="67"/>
  <c r="F58" i="23"/>
  <c r="F1732" i="67"/>
  <c r="K57" i="23"/>
  <c r="K1695" i="67"/>
  <c r="J57" i="23"/>
  <c r="J1695" i="67"/>
  <c r="I57" i="23"/>
  <c r="I1695" i="67"/>
  <c r="H57" i="23"/>
  <c r="H1695" i="67"/>
  <c r="G57" i="23"/>
  <c r="G1695" i="67"/>
  <c r="F57" i="23"/>
  <c r="F1695" i="67"/>
  <c r="K56" i="23"/>
  <c r="K1658" i="67"/>
  <c r="J56" i="23"/>
  <c r="J1658" i="67"/>
  <c r="I56" i="23"/>
  <c r="I1658" i="67"/>
  <c r="H56" i="23"/>
  <c r="H1658" i="67"/>
  <c r="G56" i="23"/>
  <c r="G1658" i="67"/>
  <c r="F56" i="23"/>
  <c r="F1658" i="67"/>
  <c r="K55" i="23"/>
  <c r="K1621" i="67"/>
  <c r="J55" i="23"/>
  <c r="J1621" i="67"/>
  <c r="I55" i="23"/>
  <c r="I1621" i="67"/>
  <c r="H55" i="23"/>
  <c r="H1621" i="67"/>
  <c r="G55" i="23"/>
  <c r="G1621" i="67"/>
  <c r="F55" i="23"/>
  <c r="F1621" i="67"/>
  <c r="K54" i="23"/>
  <c r="K1584" i="67"/>
  <c r="J54" i="23"/>
  <c r="J1584" i="67"/>
  <c r="I54" i="23"/>
  <c r="I1584" i="67"/>
  <c r="H54" i="23"/>
  <c r="H1584" i="67"/>
  <c r="G54" i="23"/>
  <c r="G1584" i="67"/>
  <c r="F54" i="23"/>
  <c r="F1584" i="67"/>
  <c r="K53" i="23"/>
  <c r="K1547" i="67"/>
  <c r="J53" i="23"/>
  <c r="J1547" i="67"/>
  <c r="I53" i="23"/>
  <c r="I1547" i="67"/>
  <c r="H53" i="23"/>
  <c r="H1547" i="67"/>
  <c r="G53" i="23"/>
  <c r="G1547" i="67"/>
  <c r="F53" i="23"/>
  <c r="F1547" i="67"/>
  <c r="K52" i="23"/>
  <c r="K1510" i="67"/>
  <c r="J52" i="23"/>
  <c r="J1510" i="67"/>
  <c r="I52" i="23"/>
  <c r="I1510" i="67"/>
  <c r="H52" i="23"/>
  <c r="H1510" i="67"/>
  <c r="G52" i="23"/>
  <c r="G1510" i="67"/>
  <c r="F52" i="23"/>
  <c r="F1510" i="67"/>
  <c r="K51" i="23"/>
  <c r="K1473" i="67"/>
  <c r="J51" i="23"/>
  <c r="J1473" i="67"/>
  <c r="I51" i="23"/>
  <c r="I1473" i="67"/>
  <c r="H51" i="23"/>
  <c r="H1473" i="67"/>
  <c r="G51" i="23"/>
  <c r="G1473" i="67"/>
  <c r="F51" i="23"/>
  <c r="F1473" i="67"/>
  <c r="K50" i="23"/>
  <c r="K1436" i="67"/>
  <c r="J50" i="23"/>
  <c r="J1436" i="67"/>
  <c r="I50" i="23"/>
  <c r="I1436" i="67"/>
  <c r="H50" i="23"/>
  <c r="H1436" i="67"/>
  <c r="G50" i="23"/>
  <c r="G1436" i="67"/>
  <c r="F50" i="23"/>
  <c r="F1436" i="67"/>
  <c r="K49" i="23"/>
  <c r="K1399" i="67"/>
  <c r="J49" i="23"/>
  <c r="J1399" i="67"/>
  <c r="I49" i="23"/>
  <c r="I1399" i="67"/>
  <c r="H49" i="23"/>
  <c r="H1399" i="67"/>
  <c r="G49" i="23"/>
  <c r="G1399" i="67"/>
  <c r="F49" i="23"/>
  <c r="F1399" i="67"/>
  <c r="K48" i="23"/>
  <c r="K1362" i="67"/>
  <c r="J48" i="23"/>
  <c r="J1362" i="67"/>
  <c r="I48" i="23"/>
  <c r="I1362" i="67"/>
  <c r="H48" i="23"/>
  <c r="H1362" i="67"/>
  <c r="G48" i="23"/>
  <c r="G1362" i="67"/>
  <c r="F48" i="23"/>
  <c r="F1362" i="67"/>
  <c r="K47" i="23"/>
  <c r="K1325" i="67"/>
  <c r="J47" i="23"/>
  <c r="J1325" i="67"/>
  <c r="I47" i="23"/>
  <c r="I1325" i="67"/>
  <c r="H47" i="23"/>
  <c r="H1325" i="67"/>
  <c r="G47" i="23"/>
  <c r="G1325" i="67"/>
  <c r="F47" i="23"/>
  <c r="F1325" i="67"/>
  <c r="K46" i="23"/>
  <c r="J46" i="23"/>
  <c r="I46" i="23"/>
  <c r="H46" i="23"/>
  <c r="G46" i="23"/>
  <c r="F46" i="23"/>
  <c r="K42" i="23"/>
  <c r="K1176" i="67"/>
  <c r="J42" i="23"/>
  <c r="J1176" i="67"/>
  <c r="I42" i="23"/>
  <c r="I1176" i="67"/>
  <c r="H42" i="23"/>
  <c r="H1176" i="67"/>
  <c r="G42" i="23"/>
  <c r="G1176" i="67"/>
  <c r="F42" i="23"/>
  <c r="F1176" i="67"/>
  <c r="K41" i="23"/>
  <c r="K1139" i="67"/>
  <c r="J41" i="23"/>
  <c r="J1139" i="67"/>
  <c r="I41" i="23"/>
  <c r="I1139" i="67"/>
  <c r="H41" i="23"/>
  <c r="H1139" i="67"/>
  <c r="G41" i="23"/>
  <c r="G1139" i="67"/>
  <c r="F41" i="23"/>
  <c r="F1139" i="67"/>
  <c r="K40" i="23"/>
  <c r="K1102" i="67"/>
  <c r="J40" i="23"/>
  <c r="J1102" i="67"/>
  <c r="I40" i="23"/>
  <c r="I1102" i="67"/>
  <c r="H40" i="23"/>
  <c r="H1102" i="67"/>
  <c r="G40" i="23"/>
  <c r="G1102" i="67"/>
  <c r="F40" i="23"/>
  <c r="F1102" i="67"/>
  <c r="K39" i="23"/>
  <c r="K1065" i="67"/>
  <c r="J39" i="23"/>
  <c r="J1065" i="67"/>
  <c r="I39" i="23"/>
  <c r="I1065" i="67"/>
  <c r="H39" i="23"/>
  <c r="H1065" i="67"/>
  <c r="G39" i="23"/>
  <c r="G1065" i="67"/>
  <c r="F39" i="23"/>
  <c r="F1065" i="67"/>
  <c r="K38" i="23"/>
  <c r="K1028" i="67"/>
  <c r="J38" i="23"/>
  <c r="J1028" i="67"/>
  <c r="I38" i="23"/>
  <c r="I1028" i="67"/>
  <c r="H38" i="23"/>
  <c r="H1028" i="67"/>
  <c r="G38" i="23"/>
  <c r="G1028" i="67"/>
  <c r="F38" i="23"/>
  <c r="F1028" i="67"/>
  <c r="K37" i="23"/>
  <c r="K991" i="67"/>
  <c r="J37" i="23"/>
  <c r="J991" i="67"/>
  <c r="I37" i="23"/>
  <c r="I991" i="67"/>
  <c r="H37" i="23"/>
  <c r="H991" i="67"/>
  <c r="G37" i="23"/>
  <c r="G991" i="67"/>
  <c r="F37" i="23"/>
  <c r="F991" i="67"/>
  <c r="K36" i="23"/>
  <c r="K954" i="67"/>
  <c r="J36" i="23"/>
  <c r="J954" i="67"/>
  <c r="I36" i="23"/>
  <c r="I954" i="67"/>
  <c r="H36" i="23"/>
  <c r="H954" i="67"/>
  <c r="G36" i="23"/>
  <c r="G954" i="67"/>
  <c r="F36" i="23"/>
  <c r="F954" i="67"/>
  <c r="K35" i="23"/>
  <c r="K917" i="67"/>
  <c r="J35" i="23"/>
  <c r="J917" i="67"/>
  <c r="I35" i="23"/>
  <c r="I917" i="67"/>
  <c r="H35" i="23"/>
  <c r="H917" i="67"/>
  <c r="G35" i="23"/>
  <c r="G917" i="67"/>
  <c r="F35" i="23"/>
  <c r="F917" i="67"/>
  <c r="K34" i="23"/>
  <c r="K880" i="67"/>
  <c r="J34" i="23"/>
  <c r="J880" i="67"/>
  <c r="I34" i="23"/>
  <c r="I880" i="67"/>
  <c r="H34" i="23"/>
  <c r="H880" i="67"/>
  <c r="G34" i="23"/>
  <c r="G880" i="67"/>
  <c r="F34" i="23"/>
  <c r="F880" i="67"/>
  <c r="K33" i="23"/>
  <c r="K843" i="67"/>
  <c r="J33" i="23"/>
  <c r="J843" i="67"/>
  <c r="I33" i="23"/>
  <c r="I843" i="67"/>
  <c r="H33" i="23"/>
  <c r="H843" i="67"/>
  <c r="G33" i="23"/>
  <c r="G843" i="67"/>
  <c r="F33" i="23"/>
  <c r="F843" i="67"/>
  <c r="K32" i="23"/>
  <c r="K806" i="67"/>
  <c r="J32" i="23"/>
  <c r="J806" i="67"/>
  <c r="I32" i="23"/>
  <c r="I806" i="67"/>
  <c r="H32" i="23"/>
  <c r="H806" i="67"/>
  <c r="G32" i="23"/>
  <c r="G806" i="67"/>
  <c r="F32" i="23"/>
  <c r="F806" i="67"/>
  <c r="K31" i="23"/>
  <c r="K769" i="67"/>
  <c r="J31" i="23"/>
  <c r="J769" i="67"/>
  <c r="I31" i="23"/>
  <c r="I769" i="67"/>
  <c r="H31" i="23"/>
  <c r="H769" i="67"/>
  <c r="G31" i="23"/>
  <c r="G769" i="67"/>
  <c r="F31" i="23"/>
  <c r="F769" i="67"/>
  <c r="K30" i="23"/>
  <c r="K732" i="67"/>
  <c r="J30" i="23"/>
  <c r="J732" i="67"/>
  <c r="I30" i="23"/>
  <c r="I732" i="67"/>
  <c r="H30" i="23"/>
  <c r="H732" i="67"/>
  <c r="G30" i="23"/>
  <c r="G732" i="67"/>
  <c r="F30" i="23"/>
  <c r="F732" i="67"/>
  <c r="K29" i="23"/>
  <c r="K695" i="67"/>
  <c r="J29" i="23"/>
  <c r="J695" i="67"/>
  <c r="I29" i="23"/>
  <c r="I695" i="67"/>
  <c r="H29" i="23"/>
  <c r="H695" i="67"/>
  <c r="G29" i="23"/>
  <c r="G695" i="67"/>
  <c r="F29" i="23"/>
  <c r="F695" i="67"/>
  <c r="K28" i="23"/>
  <c r="K658" i="67"/>
  <c r="J28" i="23"/>
  <c r="J658" i="67"/>
  <c r="I28" i="23"/>
  <c r="I658" i="67"/>
  <c r="H28" i="23"/>
  <c r="G28" i="23"/>
  <c r="F28" i="23"/>
  <c r="F658" i="67"/>
  <c r="K27" i="23"/>
  <c r="K621" i="67"/>
  <c r="J27" i="23"/>
  <c r="J621" i="67"/>
  <c r="I27" i="23"/>
  <c r="I621" i="67"/>
  <c r="H27" i="23"/>
  <c r="H621" i="67"/>
  <c r="G27" i="23"/>
  <c r="G621" i="67"/>
  <c r="F27" i="23"/>
  <c r="F621" i="67"/>
  <c r="K26" i="23"/>
  <c r="K584" i="67"/>
  <c r="J26" i="23"/>
  <c r="J584" i="67"/>
  <c r="I26" i="23"/>
  <c r="I584" i="67"/>
  <c r="H26" i="23"/>
  <c r="H584" i="67"/>
  <c r="G26" i="23"/>
  <c r="G584" i="67"/>
  <c r="F26" i="23"/>
  <c r="F584" i="67"/>
  <c r="K25" i="23"/>
  <c r="K547" i="67"/>
  <c r="J25" i="23"/>
  <c r="J547" i="67"/>
  <c r="I25" i="23"/>
  <c r="I547" i="67"/>
  <c r="H25" i="23"/>
  <c r="H547" i="67"/>
  <c r="G25" i="23"/>
  <c r="G547" i="67"/>
  <c r="F25" i="23"/>
  <c r="F547" i="67"/>
  <c r="K24" i="23"/>
  <c r="K510" i="67"/>
  <c r="J24" i="23"/>
  <c r="J510" i="67"/>
  <c r="I24" i="23"/>
  <c r="I510" i="67"/>
  <c r="G24" i="23"/>
  <c r="G510" i="67"/>
  <c r="F24" i="23"/>
  <c r="F510" i="67"/>
  <c r="K23" i="23"/>
  <c r="K473" i="67"/>
  <c r="J23" i="23"/>
  <c r="J473" i="67"/>
  <c r="I23" i="23"/>
  <c r="I473" i="67"/>
  <c r="H23" i="23"/>
  <c r="G23" i="23"/>
  <c r="F23" i="23"/>
  <c r="F473" i="67"/>
  <c r="K22" i="23"/>
  <c r="K436" i="67"/>
  <c r="J22" i="23"/>
  <c r="J436" i="67"/>
  <c r="I22" i="23"/>
  <c r="I436" i="67"/>
  <c r="H22" i="23"/>
  <c r="H436" i="67"/>
  <c r="G22" i="23"/>
  <c r="G436" i="67"/>
  <c r="F22" i="23"/>
  <c r="F436" i="67"/>
  <c r="L15" i="23"/>
  <c r="L14" i="23"/>
  <c r="L13" i="23"/>
  <c r="K12" i="23"/>
  <c r="K138" i="67"/>
  <c r="K9" i="23"/>
  <c r="L8" i="23"/>
  <c r="L26" i="67"/>
  <c r="H24" i="22"/>
  <c r="H514" i="67"/>
  <c r="K58" i="22"/>
  <c r="K1736" i="67"/>
  <c r="J58" i="22"/>
  <c r="J1736" i="67"/>
  <c r="I58" i="22"/>
  <c r="I1736" i="67"/>
  <c r="H58" i="22"/>
  <c r="H1736" i="67"/>
  <c r="G58" i="22"/>
  <c r="G1736" i="67"/>
  <c r="F58" i="22"/>
  <c r="F1736" i="67"/>
  <c r="K57" i="22"/>
  <c r="K1699" i="67"/>
  <c r="J57" i="22"/>
  <c r="J1699" i="67"/>
  <c r="I57" i="22"/>
  <c r="I1699" i="67"/>
  <c r="H57" i="22"/>
  <c r="H1699" i="67"/>
  <c r="G57" i="22"/>
  <c r="G1699" i="67"/>
  <c r="F57" i="22"/>
  <c r="F1699" i="67"/>
  <c r="K56" i="22"/>
  <c r="K1662" i="67"/>
  <c r="J56" i="22"/>
  <c r="J1662" i="67"/>
  <c r="I56" i="22"/>
  <c r="I1662" i="67"/>
  <c r="H56" i="22"/>
  <c r="H1662" i="67"/>
  <c r="G56" i="22"/>
  <c r="G1662" i="67"/>
  <c r="F56" i="22"/>
  <c r="F1662" i="67"/>
  <c r="K55" i="22"/>
  <c r="K1625" i="67"/>
  <c r="J55" i="22"/>
  <c r="J1625" i="67"/>
  <c r="I55" i="22"/>
  <c r="I1625" i="67"/>
  <c r="H55" i="22"/>
  <c r="H1625" i="67"/>
  <c r="G55" i="22"/>
  <c r="G1625" i="67"/>
  <c r="F55" i="22"/>
  <c r="F1625" i="67"/>
  <c r="K54" i="22"/>
  <c r="K1588" i="67"/>
  <c r="J54" i="22"/>
  <c r="J1588" i="67"/>
  <c r="I54" i="22"/>
  <c r="I1588" i="67"/>
  <c r="H54" i="22"/>
  <c r="H1588" i="67"/>
  <c r="G54" i="22"/>
  <c r="G1588" i="67"/>
  <c r="F54" i="22"/>
  <c r="F1588" i="67"/>
  <c r="K53" i="22"/>
  <c r="K1551" i="67"/>
  <c r="J53" i="22"/>
  <c r="J1551" i="67"/>
  <c r="I53" i="22"/>
  <c r="I1551" i="67"/>
  <c r="H53" i="22"/>
  <c r="H1551" i="67"/>
  <c r="G53" i="22"/>
  <c r="G1551" i="67"/>
  <c r="F53" i="22"/>
  <c r="F1551" i="67"/>
  <c r="K52" i="22"/>
  <c r="K1514" i="67"/>
  <c r="J52" i="22"/>
  <c r="J1514" i="67"/>
  <c r="I52" i="22"/>
  <c r="I1514" i="67"/>
  <c r="H52" i="22"/>
  <c r="H1514" i="67"/>
  <c r="G52" i="22"/>
  <c r="G1514" i="67"/>
  <c r="F52" i="22"/>
  <c r="F1514" i="67"/>
  <c r="K51" i="22"/>
  <c r="K1477" i="67"/>
  <c r="J51" i="22"/>
  <c r="J1477" i="67"/>
  <c r="I51" i="22"/>
  <c r="I1477" i="67"/>
  <c r="H51" i="22"/>
  <c r="H1477" i="67"/>
  <c r="G51" i="22"/>
  <c r="G1477" i="67"/>
  <c r="F51" i="22"/>
  <c r="F1477" i="67"/>
  <c r="K50" i="22"/>
  <c r="K1440" i="67"/>
  <c r="J50" i="22"/>
  <c r="J1440" i="67"/>
  <c r="I50" i="22"/>
  <c r="I1440" i="67"/>
  <c r="H50" i="22"/>
  <c r="H1440" i="67"/>
  <c r="G50" i="22"/>
  <c r="G1440" i="67"/>
  <c r="F50" i="22"/>
  <c r="F1440" i="67"/>
  <c r="K49" i="22"/>
  <c r="K1403" i="67"/>
  <c r="J49" i="22"/>
  <c r="J1403" i="67"/>
  <c r="I49" i="22"/>
  <c r="I1403" i="67"/>
  <c r="H49" i="22"/>
  <c r="H1403" i="67"/>
  <c r="G49" i="22"/>
  <c r="G1403" i="67"/>
  <c r="F49" i="22"/>
  <c r="F1403" i="67"/>
  <c r="K48" i="22"/>
  <c r="K1366" i="67"/>
  <c r="J48" i="22"/>
  <c r="J1366" i="67"/>
  <c r="I48" i="22"/>
  <c r="I1366" i="67"/>
  <c r="H48" i="22"/>
  <c r="H1366" i="67"/>
  <c r="G48" i="22"/>
  <c r="G1366" i="67"/>
  <c r="F48" i="22"/>
  <c r="F1366" i="67"/>
  <c r="K47" i="22"/>
  <c r="K1329" i="67"/>
  <c r="J47" i="22"/>
  <c r="J1329" i="67"/>
  <c r="I47" i="22"/>
  <c r="I1329" i="67"/>
  <c r="H47" i="22"/>
  <c r="H1329" i="67"/>
  <c r="G47" i="22"/>
  <c r="G1329" i="67"/>
  <c r="F47" i="22"/>
  <c r="F1329" i="67"/>
  <c r="K46" i="22"/>
  <c r="J46" i="22"/>
  <c r="I46" i="22"/>
  <c r="H46" i="22"/>
  <c r="G46" i="22"/>
  <c r="F46" i="22"/>
  <c r="K42" i="22"/>
  <c r="K1180" i="67"/>
  <c r="J42" i="22"/>
  <c r="J1180" i="67"/>
  <c r="I42" i="22"/>
  <c r="I1180" i="67"/>
  <c r="H42" i="22"/>
  <c r="H1180" i="67"/>
  <c r="G42" i="22"/>
  <c r="G1180" i="67"/>
  <c r="F42" i="22"/>
  <c r="F1180" i="67"/>
  <c r="K41" i="22"/>
  <c r="K1143" i="67"/>
  <c r="J41" i="22"/>
  <c r="J1143" i="67"/>
  <c r="I41" i="22"/>
  <c r="I1143" i="67"/>
  <c r="H41" i="22"/>
  <c r="H1143" i="67"/>
  <c r="G41" i="22"/>
  <c r="G1143" i="67"/>
  <c r="F41" i="22"/>
  <c r="F1143" i="67"/>
  <c r="K40" i="22"/>
  <c r="K1106" i="67"/>
  <c r="J40" i="22"/>
  <c r="J1106" i="67"/>
  <c r="I40" i="22"/>
  <c r="I1106" i="67"/>
  <c r="H40" i="22"/>
  <c r="H1106" i="67"/>
  <c r="G40" i="22"/>
  <c r="G1106" i="67"/>
  <c r="F40" i="22"/>
  <c r="F1106" i="67"/>
  <c r="K39" i="22"/>
  <c r="K1069" i="67"/>
  <c r="J39" i="22"/>
  <c r="J1069" i="67"/>
  <c r="I39" i="22"/>
  <c r="I1069" i="67"/>
  <c r="H39" i="22"/>
  <c r="H1069" i="67"/>
  <c r="G39" i="22"/>
  <c r="G1069" i="67"/>
  <c r="F39" i="22"/>
  <c r="F1069" i="67"/>
  <c r="K38" i="22"/>
  <c r="K1032" i="67"/>
  <c r="J38" i="22"/>
  <c r="J1032" i="67"/>
  <c r="I38" i="22"/>
  <c r="I1032" i="67"/>
  <c r="H38" i="22"/>
  <c r="H1032" i="67"/>
  <c r="G38" i="22"/>
  <c r="G1032" i="67"/>
  <c r="F38" i="22"/>
  <c r="F1032" i="67"/>
  <c r="K37" i="22"/>
  <c r="K995" i="67"/>
  <c r="J37" i="22"/>
  <c r="J995" i="67"/>
  <c r="I37" i="22"/>
  <c r="I995" i="67"/>
  <c r="H37" i="22"/>
  <c r="H995" i="67"/>
  <c r="G37" i="22"/>
  <c r="G995" i="67"/>
  <c r="F37" i="22"/>
  <c r="F995" i="67"/>
  <c r="K36" i="22"/>
  <c r="K958" i="67"/>
  <c r="J36" i="22"/>
  <c r="J958" i="67"/>
  <c r="I36" i="22"/>
  <c r="I958" i="67"/>
  <c r="H36" i="22"/>
  <c r="H958" i="67"/>
  <c r="G36" i="22"/>
  <c r="G958" i="67"/>
  <c r="F36" i="22"/>
  <c r="F958" i="67"/>
  <c r="K35" i="22"/>
  <c r="K921" i="67"/>
  <c r="J35" i="22"/>
  <c r="J921" i="67"/>
  <c r="I35" i="22"/>
  <c r="I921" i="67"/>
  <c r="H35" i="22"/>
  <c r="H921" i="67"/>
  <c r="G35" i="22"/>
  <c r="G921" i="67"/>
  <c r="F35" i="22"/>
  <c r="F921" i="67"/>
  <c r="K34" i="22"/>
  <c r="K884" i="67"/>
  <c r="J34" i="22"/>
  <c r="J884" i="67"/>
  <c r="I34" i="22"/>
  <c r="I884" i="67"/>
  <c r="H34" i="22"/>
  <c r="H884" i="67"/>
  <c r="G34" i="22"/>
  <c r="G884" i="67"/>
  <c r="F34" i="22"/>
  <c r="F884" i="67"/>
  <c r="K33" i="22"/>
  <c r="K847" i="67"/>
  <c r="J33" i="22"/>
  <c r="J847" i="67"/>
  <c r="I33" i="22"/>
  <c r="I847" i="67"/>
  <c r="H33" i="22"/>
  <c r="H847" i="67"/>
  <c r="G33" i="22"/>
  <c r="G847" i="67"/>
  <c r="F33" i="22"/>
  <c r="F847" i="67"/>
  <c r="K32" i="22"/>
  <c r="K810" i="67"/>
  <c r="J32" i="22"/>
  <c r="J810" i="67"/>
  <c r="I32" i="22"/>
  <c r="I810" i="67"/>
  <c r="H32" i="22"/>
  <c r="H810" i="67"/>
  <c r="G32" i="22"/>
  <c r="G810" i="67"/>
  <c r="F32" i="22"/>
  <c r="F810" i="67"/>
  <c r="K31" i="22"/>
  <c r="K773" i="67"/>
  <c r="J31" i="22"/>
  <c r="J773" i="67"/>
  <c r="I31" i="22"/>
  <c r="I773" i="67"/>
  <c r="H31" i="22"/>
  <c r="H773" i="67"/>
  <c r="G31" i="22"/>
  <c r="G773" i="67"/>
  <c r="F31" i="22"/>
  <c r="F773" i="67"/>
  <c r="K30" i="22"/>
  <c r="K736" i="67"/>
  <c r="J30" i="22"/>
  <c r="J736" i="67"/>
  <c r="I30" i="22"/>
  <c r="I736" i="67"/>
  <c r="H30" i="22"/>
  <c r="H736" i="67"/>
  <c r="G30" i="22"/>
  <c r="G736" i="67"/>
  <c r="F30" i="22"/>
  <c r="F736" i="67"/>
  <c r="K29" i="22"/>
  <c r="K699" i="67"/>
  <c r="J29" i="22"/>
  <c r="J699" i="67"/>
  <c r="I29" i="22"/>
  <c r="I699" i="67"/>
  <c r="H29" i="22"/>
  <c r="H699" i="67"/>
  <c r="G29" i="22"/>
  <c r="G699" i="67"/>
  <c r="F29" i="22"/>
  <c r="F699" i="67"/>
  <c r="K28" i="22"/>
  <c r="K662" i="67"/>
  <c r="J28" i="22"/>
  <c r="J662" i="67"/>
  <c r="I28" i="22"/>
  <c r="I662" i="67"/>
  <c r="H28" i="22"/>
  <c r="G28" i="22"/>
  <c r="F28" i="22"/>
  <c r="F662" i="67"/>
  <c r="K27" i="22"/>
  <c r="K625" i="67"/>
  <c r="J27" i="22"/>
  <c r="J625" i="67"/>
  <c r="I27" i="22"/>
  <c r="I625" i="67"/>
  <c r="H27" i="22"/>
  <c r="H625" i="67"/>
  <c r="G27" i="22"/>
  <c r="G625" i="67"/>
  <c r="F27" i="22"/>
  <c r="F625" i="67"/>
  <c r="K26" i="22"/>
  <c r="K588" i="67"/>
  <c r="J26" i="22"/>
  <c r="J588" i="67"/>
  <c r="I26" i="22"/>
  <c r="I588" i="67"/>
  <c r="H26" i="22"/>
  <c r="H588" i="67"/>
  <c r="G26" i="22"/>
  <c r="G588" i="67"/>
  <c r="F26" i="22"/>
  <c r="F588" i="67"/>
  <c r="K25" i="22"/>
  <c r="K551" i="67"/>
  <c r="J25" i="22"/>
  <c r="J551" i="67"/>
  <c r="I25" i="22"/>
  <c r="I551" i="67"/>
  <c r="H25" i="22"/>
  <c r="H551" i="67"/>
  <c r="G25" i="22"/>
  <c r="G551" i="67"/>
  <c r="F25" i="22"/>
  <c r="F551" i="67"/>
  <c r="K24" i="22"/>
  <c r="K514" i="67"/>
  <c r="J24" i="22"/>
  <c r="J514" i="67"/>
  <c r="I24" i="22"/>
  <c r="I514" i="67"/>
  <c r="G24" i="22"/>
  <c r="G514" i="67"/>
  <c r="F24" i="22"/>
  <c r="F514" i="67"/>
  <c r="K23" i="22"/>
  <c r="K477" i="67"/>
  <c r="J23" i="22"/>
  <c r="J477" i="67"/>
  <c r="I23" i="22"/>
  <c r="I477" i="67"/>
  <c r="H23" i="22"/>
  <c r="G23" i="22"/>
  <c r="F23" i="22"/>
  <c r="F477" i="67"/>
  <c r="K22" i="22"/>
  <c r="K440" i="67"/>
  <c r="J22" i="22"/>
  <c r="J440" i="67"/>
  <c r="I22" i="22"/>
  <c r="I440" i="67"/>
  <c r="H22" i="22"/>
  <c r="H440" i="67"/>
  <c r="G22" i="22"/>
  <c r="G440" i="67"/>
  <c r="F22" i="22"/>
  <c r="F440" i="67"/>
  <c r="L15" i="22"/>
  <c r="L14" i="22"/>
  <c r="L13" i="22"/>
  <c r="K12" i="22"/>
  <c r="K142" i="67"/>
  <c r="K9" i="22"/>
  <c r="L8" i="22"/>
  <c r="L30" i="67"/>
  <c r="H24" i="21"/>
  <c r="H507" i="67"/>
  <c r="K58" i="21"/>
  <c r="K1729" i="67"/>
  <c r="J58" i="21"/>
  <c r="J1729" i="67"/>
  <c r="I58" i="21"/>
  <c r="I1729" i="67"/>
  <c r="H58" i="21"/>
  <c r="H1729" i="67"/>
  <c r="G58" i="21"/>
  <c r="G1729" i="67"/>
  <c r="F58" i="21"/>
  <c r="F1729" i="67"/>
  <c r="K57" i="21"/>
  <c r="K1692" i="67"/>
  <c r="J57" i="21"/>
  <c r="J1692" i="67"/>
  <c r="I57" i="21"/>
  <c r="I1692" i="67"/>
  <c r="H57" i="21"/>
  <c r="H1692" i="67"/>
  <c r="G57" i="21"/>
  <c r="G1692" i="67"/>
  <c r="F57" i="21"/>
  <c r="F1692" i="67"/>
  <c r="K56" i="21"/>
  <c r="K1655" i="67"/>
  <c r="J56" i="21"/>
  <c r="J1655" i="67"/>
  <c r="I56" i="21"/>
  <c r="I1655" i="67"/>
  <c r="H56" i="21"/>
  <c r="H1655" i="67"/>
  <c r="G56" i="21"/>
  <c r="G1655" i="67"/>
  <c r="F56" i="21"/>
  <c r="F1655" i="67"/>
  <c r="K55" i="21"/>
  <c r="K1618" i="67"/>
  <c r="J55" i="21"/>
  <c r="J1618" i="67"/>
  <c r="I55" i="21"/>
  <c r="I1618" i="67"/>
  <c r="H55" i="21"/>
  <c r="H1618" i="67"/>
  <c r="G55" i="21"/>
  <c r="G1618" i="67"/>
  <c r="F55" i="21"/>
  <c r="F1618" i="67"/>
  <c r="K54" i="21"/>
  <c r="K1581" i="67"/>
  <c r="J54" i="21"/>
  <c r="J1581" i="67"/>
  <c r="I54" i="21"/>
  <c r="I1581" i="67"/>
  <c r="H54" i="21"/>
  <c r="H1581" i="67"/>
  <c r="G54" i="21"/>
  <c r="G1581" i="67"/>
  <c r="F54" i="21"/>
  <c r="F1581" i="67"/>
  <c r="K53" i="21"/>
  <c r="K1544" i="67"/>
  <c r="J53" i="21"/>
  <c r="J1544" i="67"/>
  <c r="I53" i="21"/>
  <c r="I1544" i="67"/>
  <c r="H53" i="21"/>
  <c r="H1544" i="67"/>
  <c r="G53" i="21"/>
  <c r="G1544" i="67"/>
  <c r="F53" i="21"/>
  <c r="F1544" i="67"/>
  <c r="K52" i="21"/>
  <c r="K1507" i="67"/>
  <c r="J52" i="21"/>
  <c r="J1507" i="67"/>
  <c r="I52" i="21"/>
  <c r="I1507" i="67"/>
  <c r="H52" i="21"/>
  <c r="H1507" i="67"/>
  <c r="G52" i="21"/>
  <c r="G1507" i="67"/>
  <c r="F52" i="21"/>
  <c r="F1507" i="67"/>
  <c r="K51" i="21"/>
  <c r="K1470" i="67"/>
  <c r="J51" i="21"/>
  <c r="J1470" i="67"/>
  <c r="I51" i="21"/>
  <c r="I1470" i="67"/>
  <c r="H51" i="21"/>
  <c r="H1470" i="67"/>
  <c r="G51" i="21"/>
  <c r="G1470" i="67"/>
  <c r="F51" i="21"/>
  <c r="F1470" i="67"/>
  <c r="K50" i="21"/>
  <c r="K1433" i="67"/>
  <c r="J50" i="21"/>
  <c r="J1433" i="67"/>
  <c r="I50" i="21"/>
  <c r="I1433" i="67"/>
  <c r="H50" i="21"/>
  <c r="H1433" i="67"/>
  <c r="G50" i="21"/>
  <c r="G1433" i="67"/>
  <c r="F50" i="21"/>
  <c r="F1433" i="67"/>
  <c r="K49" i="21"/>
  <c r="K1396" i="67"/>
  <c r="J49" i="21"/>
  <c r="J1396" i="67"/>
  <c r="I49" i="21"/>
  <c r="I1396" i="67"/>
  <c r="H49" i="21"/>
  <c r="H1396" i="67"/>
  <c r="G49" i="21"/>
  <c r="G1396" i="67"/>
  <c r="F49" i="21"/>
  <c r="F1396" i="67"/>
  <c r="K48" i="21"/>
  <c r="K1359" i="67"/>
  <c r="J48" i="21"/>
  <c r="J1359" i="67"/>
  <c r="I48" i="21"/>
  <c r="I1359" i="67"/>
  <c r="H48" i="21"/>
  <c r="H1359" i="67"/>
  <c r="G48" i="21"/>
  <c r="G1359" i="67"/>
  <c r="F48" i="21"/>
  <c r="F1359" i="67"/>
  <c r="K47" i="21"/>
  <c r="K1322" i="67"/>
  <c r="J47" i="21"/>
  <c r="J1322" i="67"/>
  <c r="I47" i="21"/>
  <c r="I1322" i="67"/>
  <c r="H47" i="21"/>
  <c r="H1322" i="67"/>
  <c r="G47" i="21"/>
  <c r="G1322" i="67"/>
  <c r="F47" i="21"/>
  <c r="F1322" i="67"/>
  <c r="K46" i="21"/>
  <c r="J46" i="21"/>
  <c r="I46" i="21"/>
  <c r="H46" i="21"/>
  <c r="G46" i="21"/>
  <c r="F46" i="21"/>
  <c r="K42" i="21"/>
  <c r="K1173" i="67"/>
  <c r="J42" i="21"/>
  <c r="J1173" i="67"/>
  <c r="I42" i="21"/>
  <c r="I1173" i="67"/>
  <c r="H42" i="21"/>
  <c r="H1173" i="67"/>
  <c r="G42" i="21"/>
  <c r="G1173" i="67"/>
  <c r="F42" i="21"/>
  <c r="F1173" i="67"/>
  <c r="K41" i="21"/>
  <c r="K1136" i="67"/>
  <c r="J41" i="21"/>
  <c r="J1136" i="67"/>
  <c r="I41" i="21"/>
  <c r="I1136" i="67"/>
  <c r="H41" i="21"/>
  <c r="H1136" i="67"/>
  <c r="G41" i="21"/>
  <c r="G1136" i="67"/>
  <c r="F41" i="21"/>
  <c r="F1136" i="67"/>
  <c r="K40" i="21"/>
  <c r="K1099" i="67"/>
  <c r="J40" i="21"/>
  <c r="J1099" i="67"/>
  <c r="I40" i="21"/>
  <c r="I1099" i="67"/>
  <c r="H40" i="21"/>
  <c r="H1099" i="67"/>
  <c r="G40" i="21"/>
  <c r="G1099" i="67"/>
  <c r="F40" i="21"/>
  <c r="F1099" i="67"/>
  <c r="K39" i="21"/>
  <c r="K1062" i="67"/>
  <c r="J39" i="21"/>
  <c r="J1062" i="67"/>
  <c r="I39" i="21"/>
  <c r="I1062" i="67"/>
  <c r="H39" i="21"/>
  <c r="H1062" i="67"/>
  <c r="G39" i="21"/>
  <c r="G1062" i="67"/>
  <c r="F39" i="21"/>
  <c r="F1062" i="67"/>
  <c r="K38" i="21"/>
  <c r="K1025" i="67"/>
  <c r="J38" i="21"/>
  <c r="J1025" i="67"/>
  <c r="I38" i="21"/>
  <c r="I1025" i="67"/>
  <c r="H38" i="21"/>
  <c r="H1025" i="67"/>
  <c r="G38" i="21"/>
  <c r="G1025" i="67"/>
  <c r="F38" i="21"/>
  <c r="F1025" i="67"/>
  <c r="K37" i="21"/>
  <c r="K988" i="67"/>
  <c r="J37" i="21"/>
  <c r="J988" i="67"/>
  <c r="I37" i="21"/>
  <c r="I988" i="67"/>
  <c r="H37" i="21"/>
  <c r="H988" i="67"/>
  <c r="G37" i="21"/>
  <c r="G988" i="67"/>
  <c r="F37" i="21"/>
  <c r="F988" i="67"/>
  <c r="K36" i="21"/>
  <c r="K951" i="67"/>
  <c r="J36" i="21"/>
  <c r="J951" i="67"/>
  <c r="I36" i="21"/>
  <c r="I951" i="67"/>
  <c r="H36" i="21"/>
  <c r="H951" i="67"/>
  <c r="G36" i="21"/>
  <c r="G951" i="67"/>
  <c r="F36" i="21"/>
  <c r="F951" i="67"/>
  <c r="K35" i="21"/>
  <c r="K914" i="67"/>
  <c r="J35" i="21"/>
  <c r="J914" i="67"/>
  <c r="I35" i="21"/>
  <c r="I914" i="67"/>
  <c r="H35" i="21"/>
  <c r="H914" i="67"/>
  <c r="G35" i="21"/>
  <c r="G914" i="67"/>
  <c r="F35" i="21"/>
  <c r="F914" i="67"/>
  <c r="K34" i="21"/>
  <c r="K877" i="67"/>
  <c r="J34" i="21"/>
  <c r="J877" i="67"/>
  <c r="I34" i="21"/>
  <c r="I877" i="67"/>
  <c r="H34" i="21"/>
  <c r="H877" i="67"/>
  <c r="G34" i="21"/>
  <c r="G877" i="67"/>
  <c r="F34" i="21"/>
  <c r="F877" i="67"/>
  <c r="K33" i="21"/>
  <c r="K840" i="67"/>
  <c r="J33" i="21"/>
  <c r="J840" i="67"/>
  <c r="I33" i="21"/>
  <c r="I840" i="67"/>
  <c r="H33" i="21"/>
  <c r="H840" i="67"/>
  <c r="G33" i="21"/>
  <c r="G840" i="67"/>
  <c r="F33" i="21"/>
  <c r="F840" i="67"/>
  <c r="K32" i="21"/>
  <c r="K803" i="67"/>
  <c r="J32" i="21"/>
  <c r="J803" i="67"/>
  <c r="I32" i="21"/>
  <c r="I803" i="67"/>
  <c r="H32" i="21"/>
  <c r="H803" i="67"/>
  <c r="G32" i="21"/>
  <c r="G803" i="67"/>
  <c r="F32" i="21"/>
  <c r="F803" i="67"/>
  <c r="K31" i="21"/>
  <c r="K766" i="67"/>
  <c r="J31" i="21"/>
  <c r="J766" i="67"/>
  <c r="I31" i="21"/>
  <c r="I766" i="67"/>
  <c r="H31" i="21"/>
  <c r="H766" i="67"/>
  <c r="G31" i="21"/>
  <c r="G766" i="67"/>
  <c r="F31" i="21"/>
  <c r="F766" i="67"/>
  <c r="K30" i="21"/>
  <c r="K729" i="67"/>
  <c r="J30" i="21"/>
  <c r="J729" i="67"/>
  <c r="I30" i="21"/>
  <c r="I729" i="67"/>
  <c r="H30" i="21"/>
  <c r="H729" i="67"/>
  <c r="G30" i="21"/>
  <c r="G729" i="67"/>
  <c r="F30" i="21"/>
  <c r="F729" i="67"/>
  <c r="K29" i="21"/>
  <c r="K692" i="67"/>
  <c r="J29" i="21"/>
  <c r="J692" i="67"/>
  <c r="I29" i="21"/>
  <c r="I692" i="67"/>
  <c r="H29" i="21"/>
  <c r="H692" i="67"/>
  <c r="G29" i="21"/>
  <c r="G692" i="67"/>
  <c r="F29" i="21"/>
  <c r="F692" i="67"/>
  <c r="K28" i="21"/>
  <c r="K655" i="67"/>
  <c r="J28" i="21"/>
  <c r="J655" i="67"/>
  <c r="I28" i="21"/>
  <c r="I655" i="67"/>
  <c r="H28" i="21"/>
  <c r="G28" i="21"/>
  <c r="F28" i="21"/>
  <c r="F655" i="67"/>
  <c r="K27" i="21"/>
  <c r="K618" i="67"/>
  <c r="J27" i="21"/>
  <c r="J618" i="67"/>
  <c r="I27" i="21"/>
  <c r="I618" i="67"/>
  <c r="H27" i="21"/>
  <c r="H618" i="67"/>
  <c r="G27" i="21"/>
  <c r="G618" i="67"/>
  <c r="F27" i="21"/>
  <c r="F618" i="67"/>
  <c r="K26" i="21"/>
  <c r="K581" i="67"/>
  <c r="J26" i="21"/>
  <c r="J581" i="67"/>
  <c r="I26" i="21"/>
  <c r="I581" i="67"/>
  <c r="H26" i="21"/>
  <c r="H581" i="67"/>
  <c r="G26" i="21"/>
  <c r="G581" i="67"/>
  <c r="F26" i="21"/>
  <c r="F581" i="67"/>
  <c r="K25" i="21"/>
  <c r="K544" i="67"/>
  <c r="J25" i="21"/>
  <c r="J544" i="67"/>
  <c r="I25" i="21"/>
  <c r="I544" i="67"/>
  <c r="H25" i="21"/>
  <c r="H544" i="67"/>
  <c r="G25" i="21"/>
  <c r="G544" i="67"/>
  <c r="F25" i="21"/>
  <c r="F544" i="67"/>
  <c r="K24" i="21"/>
  <c r="K507" i="67"/>
  <c r="J24" i="21"/>
  <c r="J507" i="67"/>
  <c r="I24" i="21"/>
  <c r="I507" i="67"/>
  <c r="G24" i="21"/>
  <c r="G507" i="67"/>
  <c r="F24" i="21"/>
  <c r="F507" i="67"/>
  <c r="K23" i="21"/>
  <c r="K470" i="67"/>
  <c r="J23" i="21"/>
  <c r="J470" i="67"/>
  <c r="I23" i="21"/>
  <c r="I470" i="67"/>
  <c r="H23" i="21"/>
  <c r="G23" i="21"/>
  <c r="F23" i="21"/>
  <c r="F470" i="67"/>
  <c r="K22" i="21"/>
  <c r="K433" i="67"/>
  <c r="J22" i="21"/>
  <c r="J433" i="67"/>
  <c r="I22" i="21"/>
  <c r="I433" i="67"/>
  <c r="H22" i="21"/>
  <c r="H433" i="67"/>
  <c r="G22" i="21"/>
  <c r="G433" i="67"/>
  <c r="F22" i="21"/>
  <c r="F433" i="67"/>
  <c r="L15" i="21"/>
  <c r="L14" i="21"/>
  <c r="L13" i="21"/>
  <c r="K12" i="21"/>
  <c r="K135" i="67"/>
  <c r="K9" i="21"/>
  <c r="L8" i="21"/>
  <c r="L23" i="67"/>
  <c r="H24" i="20"/>
  <c r="H527" i="67"/>
  <c r="K58" i="20"/>
  <c r="K1749" i="67"/>
  <c r="J58" i="20"/>
  <c r="J1749" i="67"/>
  <c r="I58" i="20"/>
  <c r="I1749" i="67"/>
  <c r="H58" i="20"/>
  <c r="H1749" i="67"/>
  <c r="G58" i="20"/>
  <c r="G1749" i="67"/>
  <c r="F58" i="20"/>
  <c r="F1749" i="67"/>
  <c r="K57" i="20"/>
  <c r="K1712" i="67"/>
  <c r="J57" i="20"/>
  <c r="J1712" i="67"/>
  <c r="I57" i="20"/>
  <c r="I1712" i="67"/>
  <c r="H57" i="20"/>
  <c r="H1712" i="67"/>
  <c r="G57" i="20"/>
  <c r="G1712" i="67"/>
  <c r="F57" i="20"/>
  <c r="F1712" i="67"/>
  <c r="K56" i="20"/>
  <c r="K1675" i="67"/>
  <c r="J56" i="20"/>
  <c r="J1675" i="67"/>
  <c r="I56" i="20"/>
  <c r="I1675" i="67"/>
  <c r="H56" i="20"/>
  <c r="H1675" i="67"/>
  <c r="G56" i="20"/>
  <c r="G1675" i="67"/>
  <c r="F56" i="20"/>
  <c r="F1675" i="67"/>
  <c r="K55" i="20"/>
  <c r="K1638" i="67"/>
  <c r="J55" i="20"/>
  <c r="J1638" i="67"/>
  <c r="I55" i="20"/>
  <c r="I1638" i="67"/>
  <c r="H55" i="20"/>
  <c r="H1638" i="67"/>
  <c r="G55" i="20"/>
  <c r="G1638" i="67"/>
  <c r="F55" i="20"/>
  <c r="F1638" i="67"/>
  <c r="K54" i="20"/>
  <c r="K1601" i="67"/>
  <c r="J54" i="20"/>
  <c r="J1601" i="67"/>
  <c r="I54" i="20"/>
  <c r="I1601" i="67"/>
  <c r="H54" i="20"/>
  <c r="H1601" i="67"/>
  <c r="G54" i="20"/>
  <c r="G1601" i="67"/>
  <c r="F54" i="20"/>
  <c r="F1601" i="67"/>
  <c r="K53" i="20"/>
  <c r="K1564" i="67"/>
  <c r="J53" i="20"/>
  <c r="J1564" i="67"/>
  <c r="I53" i="20"/>
  <c r="I1564" i="67"/>
  <c r="H53" i="20"/>
  <c r="H1564" i="67"/>
  <c r="G53" i="20"/>
  <c r="G1564" i="67"/>
  <c r="F53" i="20"/>
  <c r="F1564" i="67"/>
  <c r="K52" i="20"/>
  <c r="K1527" i="67"/>
  <c r="J52" i="20"/>
  <c r="J1527" i="67"/>
  <c r="I52" i="20"/>
  <c r="I1527" i="67"/>
  <c r="H52" i="20"/>
  <c r="H1527" i="67"/>
  <c r="G52" i="20"/>
  <c r="G1527" i="67"/>
  <c r="F52" i="20"/>
  <c r="F1527" i="67"/>
  <c r="K51" i="20"/>
  <c r="K1490" i="67"/>
  <c r="J51" i="20"/>
  <c r="J1490" i="67"/>
  <c r="I51" i="20"/>
  <c r="I1490" i="67"/>
  <c r="H51" i="20"/>
  <c r="H1490" i="67"/>
  <c r="G51" i="20"/>
  <c r="G1490" i="67"/>
  <c r="F51" i="20"/>
  <c r="F1490" i="67"/>
  <c r="K50" i="20"/>
  <c r="K1453" i="67"/>
  <c r="J50" i="20"/>
  <c r="J1453" i="67"/>
  <c r="I50" i="20"/>
  <c r="I1453" i="67"/>
  <c r="H50" i="20"/>
  <c r="H1453" i="67"/>
  <c r="G50" i="20"/>
  <c r="G1453" i="67"/>
  <c r="F50" i="20"/>
  <c r="F1453" i="67"/>
  <c r="K49" i="20"/>
  <c r="K1416" i="67"/>
  <c r="J49" i="20"/>
  <c r="J1416" i="67"/>
  <c r="I49" i="20"/>
  <c r="I1416" i="67"/>
  <c r="H49" i="20"/>
  <c r="H1416" i="67"/>
  <c r="G49" i="20"/>
  <c r="G1416" i="67"/>
  <c r="F49" i="20"/>
  <c r="F1416" i="67"/>
  <c r="K48" i="20"/>
  <c r="K1379" i="67"/>
  <c r="J48" i="20"/>
  <c r="J1379" i="67"/>
  <c r="I48" i="20"/>
  <c r="I1379" i="67"/>
  <c r="H48" i="20"/>
  <c r="H1379" i="67"/>
  <c r="G48" i="20"/>
  <c r="G1379" i="67"/>
  <c r="F48" i="20"/>
  <c r="F1379" i="67"/>
  <c r="K47" i="20"/>
  <c r="K1342" i="67"/>
  <c r="J47" i="20"/>
  <c r="J1342" i="67"/>
  <c r="I47" i="20"/>
  <c r="I1342" i="67"/>
  <c r="H47" i="20"/>
  <c r="H1342" i="67"/>
  <c r="G47" i="20"/>
  <c r="G1342" i="67"/>
  <c r="F47" i="20"/>
  <c r="F1342" i="67"/>
  <c r="K46" i="20"/>
  <c r="J46" i="20"/>
  <c r="I46" i="20"/>
  <c r="H46" i="20"/>
  <c r="G46" i="20"/>
  <c r="F46" i="20"/>
  <c r="K42" i="20"/>
  <c r="K1193" i="67"/>
  <c r="J42" i="20"/>
  <c r="J1193" i="67"/>
  <c r="I42" i="20"/>
  <c r="I1193" i="67"/>
  <c r="H42" i="20"/>
  <c r="H1193" i="67"/>
  <c r="G42" i="20"/>
  <c r="G1193" i="67"/>
  <c r="F42" i="20"/>
  <c r="F1193" i="67"/>
  <c r="K41" i="20"/>
  <c r="K1156" i="67"/>
  <c r="J41" i="20"/>
  <c r="J1156" i="67"/>
  <c r="I41" i="20"/>
  <c r="I1156" i="67"/>
  <c r="H41" i="20"/>
  <c r="H1156" i="67"/>
  <c r="G41" i="20"/>
  <c r="G1156" i="67"/>
  <c r="F41" i="20"/>
  <c r="F1156" i="67"/>
  <c r="K40" i="20"/>
  <c r="K1119" i="67"/>
  <c r="J40" i="20"/>
  <c r="J1119" i="67"/>
  <c r="I40" i="20"/>
  <c r="I1119" i="67"/>
  <c r="H40" i="20"/>
  <c r="H1119" i="67"/>
  <c r="G40" i="20"/>
  <c r="G1119" i="67"/>
  <c r="F40" i="20"/>
  <c r="F1119" i="67"/>
  <c r="K39" i="20"/>
  <c r="K1082" i="67"/>
  <c r="J39" i="20"/>
  <c r="J1082" i="67"/>
  <c r="I39" i="20"/>
  <c r="I1082" i="67"/>
  <c r="H39" i="20"/>
  <c r="H1082" i="67"/>
  <c r="G39" i="20"/>
  <c r="G1082" i="67"/>
  <c r="F39" i="20"/>
  <c r="F1082" i="67"/>
  <c r="K38" i="20"/>
  <c r="K1045" i="67"/>
  <c r="J38" i="20"/>
  <c r="J1045" i="67"/>
  <c r="I38" i="20"/>
  <c r="I1045" i="67"/>
  <c r="H38" i="20"/>
  <c r="H1045" i="67"/>
  <c r="G38" i="20"/>
  <c r="G1045" i="67"/>
  <c r="F38" i="20"/>
  <c r="F1045" i="67"/>
  <c r="K37" i="20"/>
  <c r="K1008" i="67"/>
  <c r="J37" i="20"/>
  <c r="J1008" i="67"/>
  <c r="I37" i="20"/>
  <c r="I1008" i="67"/>
  <c r="H37" i="20"/>
  <c r="H1008" i="67"/>
  <c r="G37" i="20"/>
  <c r="G1008" i="67"/>
  <c r="F37" i="20"/>
  <c r="F1008" i="67"/>
  <c r="K36" i="20"/>
  <c r="K971" i="67"/>
  <c r="J36" i="20"/>
  <c r="J971" i="67"/>
  <c r="I36" i="20"/>
  <c r="I971" i="67"/>
  <c r="H36" i="20"/>
  <c r="H971" i="67"/>
  <c r="G36" i="20"/>
  <c r="G971" i="67"/>
  <c r="F36" i="20"/>
  <c r="F971" i="67"/>
  <c r="K35" i="20"/>
  <c r="K934" i="67"/>
  <c r="J35" i="20"/>
  <c r="J934" i="67"/>
  <c r="I35" i="20"/>
  <c r="I934" i="67"/>
  <c r="H35" i="20"/>
  <c r="H934" i="67"/>
  <c r="G35" i="20"/>
  <c r="G934" i="67"/>
  <c r="F35" i="20"/>
  <c r="F934" i="67"/>
  <c r="K34" i="20"/>
  <c r="K897" i="67"/>
  <c r="J34" i="20"/>
  <c r="J897" i="67"/>
  <c r="I34" i="20"/>
  <c r="I897" i="67"/>
  <c r="H34" i="20"/>
  <c r="H897" i="67"/>
  <c r="G34" i="20"/>
  <c r="G897" i="67"/>
  <c r="F34" i="20"/>
  <c r="F897" i="67"/>
  <c r="K33" i="20"/>
  <c r="K860" i="67"/>
  <c r="J33" i="20"/>
  <c r="J860" i="67"/>
  <c r="I33" i="20"/>
  <c r="I860" i="67"/>
  <c r="H33" i="20"/>
  <c r="H860" i="67"/>
  <c r="G33" i="20"/>
  <c r="G860" i="67"/>
  <c r="F33" i="20"/>
  <c r="F860" i="67"/>
  <c r="K32" i="20"/>
  <c r="K823" i="67"/>
  <c r="J32" i="20"/>
  <c r="J823" i="67"/>
  <c r="I32" i="20"/>
  <c r="I823" i="67"/>
  <c r="H32" i="20"/>
  <c r="H823" i="67"/>
  <c r="G32" i="20"/>
  <c r="G823" i="67"/>
  <c r="F32" i="20"/>
  <c r="F823" i="67"/>
  <c r="K31" i="20"/>
  <c r="K786" i="67"/>
  <c r="J31" i="20"/>
  <c r="J786" i="67"/>
  <c r="I31" i="20"/>
  <c r="I786" i="67"/>
  <c r="H31" i="20"/>
  <c r="H786" i="67"/>
  <c r="G31" i="20"/>
  <c r="G786" i="67"/>
  <c r="F31" i="20"/>
  <c r="F786" i="67"/>
  <c r="K30" i="20"/>
  <c r="K749" i="67"/>
  <c r="J30" i="20"/>
  <c r="J749" i="67"/>
  <c r="I30" i="20"/>
  <c r="I749" i="67"/>
  <c r="H30" i="20"/>
  <c r="H749" i="67"/>
  <c r="G30" i="20"/>
  <c r="G749" i="67"/>
  <c r="F30" i="20"/>
  <c r="F749" i="67"/>
  <c r="K29" i="20"/>
  <c r="K712" i="67"/>
  <c r="J29" i="20"/>
  <c r="J712" i="67"/>
  <c r="I29" i="20"/>
  <c r="I712" i="67"/>
  <c r="H29" i="20"/>
  <c r="H712" i="67"/>
  <c r="G29" i="20"/>
  <c r="G712" i="67"/>
  <c r="F29" i="20"/>
  <c r="F712" i="67"/>
  <c r="K28" i="20"/>
  <c r="K675" i="67"/>
  <c r="J28" i="20"/>
  <c r="J675" i="67"/>
  <c r="I28" i="20"/>
  <c r="I675" i="67"/>
  <c r="H28" i="20"/>
  <c r="G28" i="20"/>
  <c r="F28" i="20"/>
  <c r="F675" i="67"/>
  <c r="K27" i="20"/>
  <c r="K638" i="67"/>
  <c r="J27" i="20"/>
  <c r="J638" i="67"/>
  <c r="I27" i="20"/>
  <c r="I638" i="67"/>
  <c r="H27" i="20"/>
  <c r="H638" i="67"/>
  <c r="G27" i="20"/>
  <c r="G638" i="67"/>
  <c r="F27" i="20"/>
  <c r="F638" i="67"/>
  <c r="K26" i="20"/>
  <c r="K601" i="67"/>
  <c r="J26" i="20"/>
  <c r="J601" i="67"/>
  <c r="I26" i="20"/>
  <c r="I601" i="67"/>
  <c r="H26" i="20"/>
  <c r="H601" i="67"/>
  <c r="G26" i="20"/>
  <c r="G601" i="67"/>
  <c r="F26" i="20"/>
  <c r="F601" i="67"/>
  <c r="K25" i="20"/>
  <c r="K564" i="67"/>
  <c r="J25" i="20"/>
  <c r="J564" i="67"/>
  <c r="I25" i="20"/>
  <c r="I564" i="67"/>
  <c r="H25" i="20"/>
  <c r="H564" i="67"/>
  <c r="G25" i="20"/>
  <c r="G564" i="67"/>
  <c r="F25" i="20"/>
  <c r="F564" i="67"/>
  <c r="K24" i="20"/>
  <c r="K527" i="67"/>
  <c r="J24" i="20"/>
  <c r="J527" i="67"/>
  <c r="I24" i="20"/>
  <c r="I527" i="67"/>
  <c r="G24" i="20"/>
  <c r="G527" i="67"/>
  <c r="F24" i="20"/>
  <c r="F527" i="67"/>
  <c r="K23" i="20"/>
  <c r="K490" i="67"/>
  <c r="J23" i="20"/>
  <c r="J490" i="67"/>
  <c r="I23" i="20"/>
  <c r="I490" i="67"/>
  <c r="H23" i="20"/>
  <c r="G23" i="20"/>
  <c r="F23" i="20"/>
  <c r="F490" i="67"/>
  <c r="K22" i="20"/>
  <c r="K453" i="67"/>
  <c r="J22" i="20"/>
  <c r="J453" i="67"/>
  <c r="I22" i="20"/>
  <c r="I453" i="67"/>
  <c r="H22" i="20"/>
  <c r="H453" i="67"/>
  <c r="G22" i="20"/>
  <c r="G453" i="67"/>
  <c r="F22" i="20"/>
  <c r="F453" i="67"/>
  <c r="L15" i="20"/>
  <c r="L14" i="20"/>
  <c r="L13" i="20"/>
  <c r="K12" i="20"/>
  <c r="K155" i="67"/>
  <c r="K9" i="20"/>
  <c r="L8" i="20"/>
  <c r="L43" i="67"/>
  <c r="H24" i="19"/>
  <c r="H506" i="67"/>
  <c r="K58" i="19"/>
  <c r="K1728" i="67"/>
  <c r="J58" i="19"/>
  <c r="J1728" i="67"/>
  <c r="I58" i="19"/>
  <c r="I1728" i="67"/>
  <c r="H58" i="19"/>
  <c r="H1728" i="67"/>
  <c r="G58" i="19"/>
  <c r="G1728" i="67"/>
  <c r="F58" i="19"/>
  <c r="F1728" i="67"/>
  <c r="K57" i="19"/>
  <c r="K1691" i="67"/>
  <c r="J57" i="19"/>
  <c r="J1691" i="67"/>
  <c r="I57" i="19"/>
  <c r="I1691" i="67"/>
  <c r="H57" i="19"/>
  <c r="H1691" i="67"/>
  <c r="G57" i="19"/>
  <c r="G1691" i="67"/>
  <c r="F57" i="19"/>
  <c r="F1691" i="67"/>
  <c r="K56" i="19"/>
  <c r="K1654" i="67"/>
  <c r="J56" i="19"/>
  <c r="J1654" i="67"/>
  <c r="I56" i="19"/>
  <c r="I1654" i="67"/>
  <c r="H56" i="19"/>
  <c r="H1654" i="67"/>
  <c r="G56" i="19"/>
  <c r="G1654" i="67"/>
  <c r="F56" i="19"/>
  <c r="F1654" i="67"/>
  <c r="K55" i="19"/>
  <c r="K1617" i="67"/>
  <c r="J55" i="19"/>
  <c r="J1617" i="67"/>
  <c r="I55" i="19"/>
  <c r="I1617" i="67"/>
  <c r="H55" i="19"/>
  <c r="H1617" i="67"/>
  <c r="G55" i="19"/>
  <c r="G1617" i="67"/>
  <c r="F55" i="19"/>
  <c r="F1617" i="67"/>
  <c r="K54" i="19"/>
  <c r="K1580" i="67"/>
  <c r="J54" i="19"/>
  <c r="J1580" i="67"/>
  <c r="I54" i="19"/>
  <c r="I1580" i="67"/>
  <c r="H54" i="19"/>
  <c r="H1580" i="67"/>
  <c r="G54" i="19"/>
  <c r="G1580" i="67"/>
  <c r="F54" i="19"/>
  <c r="F1580" i="67"/>
  <c r="K53" i="19"/>
  <c r="K1543" i="67"/>
  <c r="J53" i="19"/>
  <c r="J1543" i="67"/>
  <c r="I53" i="19"/>
  <c r="I1543" i="67"/>
  <c r="H53" i="19"/>
  <c r="H1543" i="67"/>
  <c r="G53" i="19"/>
  <c r="G1543" i="67"/>
  <c r="F53" i="19"/>
  <c r="F1543" i="67"/>
  <c r="K52" i="19"/>
  <c r="K1506" i="67"/>
  <c r="J52" i="19"/>
  <c r="J1506" i="67"/>
  <c r="I52" i="19"/>
  <c r="I1506" i="67"/>
  <c r="H52" i="19"/>
  <c r="H1506" i="67"/>
  <c r="G52" i="19"/>
  <c r="G1506" i="67"/>
  <c r="F52" i="19"/>
  <c r="F1506" i="67"/>
  <c r="K51" i="19"/>
  <c r="K1469" i="67"/>
  <c r="J51" i="19"/>
  <c r="J1469" i="67"/>
  <c r="I51" i="19"/>
  <c r="I1469" i="67"/>
  <c r="H51" i="19"/>
  <c r="H1469" i="67"/>
  <c r="G51" i="19"/>
  <c r="G1469" i="67"/>
  <c r="F51" i="19"/>
  <c r="F1469" i="67"/>
  <c r="K50" i="19"/>
  <c r="K1432" i="67"/>
  <c r="J50" i="19"/>
  <c r="J1432" i="67"/>
  <c r="I50" i="19"/>
  <c r="I1432" i="67"/>
  <c r="H50" i="19"/>
  <c r="H1432" i="67"/>
  <c r="G50" i="19"/>
  <c r="G1432" i="67"/>
  <c r="F50" i="19"/>
  <c r="F1432" i="67"/>
  <c r="K49" i="19"/>
  <c r="K1395" i="67"/>
  <c r="J49" i="19"/>
  <c r="J1395" i="67"/>
  <c r="I49" i="19"/>
  <c r="I1395" i="67"/>
  <c r="H49" i="19"/>
  <c r="H1395" i="67"/>
  <c r="G49" i="19"/>
  <c r="G1395" i="67"/>
  <c r="F49" i="19"/>
  <c r="F1395" i="67"/>
  <c r="K48" i="19"/>
  <c r="K1358" i="67"/>
  <c r="J48" i="19"/>
  <c r="J1358" i="67"/>
  <c r="I48" i="19"/>
  <c r="I1358" i="67"/>
  <c r="H48" i="19"/>
  <c r="H1358" i="67"/>
  <c r="G48" i="19"/>
  <c r="G1358" i="67"/>
  <c r="F48" i="19"/>
  <c r="F1358" i="67"/>
  <c r="K47" i="19"/>
  <c r="K1321" i="67"/>
  <c r="J47" i="19"/>
  <c r="J1321" i="67"/>
  <c r="I47" i="19"/>
  <c r="I1321" i="67"/>
  <c r="H47" i="19"/>
  <c r="H1321" i="67"/>
  <c r="G47" i="19"/>
  <c r="G1321" i="67"/>
  <c r="F47" i="19"/>
  <c r="F1321" i="67"/>
  <c r="K46" i="19"/>
  <c r="J46" i="19"/>
  <c r="I46" i="19"/>
  <c r="H46" i="19"/>
  <c r="G46" i="19"/>
  <c r="F46" i="19"/>
  <c r="K42" i="19"/>
  <c r="K1172" i="67"/>
  <c r="J42" i="19"/>
  <c r="J1172" i="67"/>
  <c r="I42" i="19"/>
  <c r="I1172" i="67"/>
  <c r="H42" i="19"/>
  <c r="H1172" i="67"/>
  <c r="G42" i="19"/>
  <c r="G1172" i="67"/>
  <c r="F42" i="19"/>
  <c r="F1172" i="67"/>
  <c r="K41" i="19"/>
  <c r="K1135" i="67"/>
  <c r="J41" i="19"/>
  <c r="J1135" i="67"/>
  <c r="I41" i="19"/>
  <c r="I1135" i="67"/>
  <c r="H41" i="19"/>
  <c r="H1135" i="67"/>
  <c r="G41" i="19"/>
  <c r="G1135" i="67"/>
  <c r="F41" i="19"/>
  <c r="F1135" i="67"/>
  <c r="K40" i="19"/>
  <c r="K1098" i="67"/>
  <c r="J40" i="19"/>
  <c r="J1098" i="67"/>
  <c r="I40" i="19"/>
  <c r="I1098" i="67"/>
  <c r="H40" i="19"/>
  <c r="H1098" i="67"/>
  <c r="G40" i="19"/>
  <c r="G1098" i="67"/>
  <c r="F40" i="19"/>
  <c r="F1098" i="67"/>
  <c r="K39" i="19"/>
  <c r="K1061" i="67"/>
  <c r="J39" i="19"/>
  <c r="J1061" i="67"/>
  <c r="I39" i="19"/>
  <c r="I1061" i="67"/>
  <c r="H39" i="19"/>
  <c r="H1061" i="67"/>
  <c r="G39" i="19"/>
  <c r="G1061" i="67"/>
  <c r="F39" i="19"/>
  <c r="F1061" i="67"/>
  <c r="K38" i="19"/>
  <c r="K1024" i="67"/>
  <c r="J38" i="19"/>
  <c r="J1024" i="67"/>
  <c r="I38" i="19"/>
  <c r="I1024" i="67"/>
  <c r="H38" i="19"/>
  <c r="H1024" i="67"/>
  <c r="G38" i="19"/>
  <c r="G1024" i="67"/>
  <c r="F38" i="19"/>
  <c r="F1024" i="67"/>
  <c r="K37" i="19"/>
  <c r="K987" i="67"/>
  <c r="J37" i="19"/>
  <c r="J987" i="67"/>
  <c r="I37" i="19"/>
  <c r="I987" i="67"/>
  <c r="H37" i="19"/>
  <c r="H987" i="67"/>
  <c r="G37" i="19"/>
  <c r="G987" i="67"/>
  <c r="F37" i="19"/>
  <c r="F987" i="67"/>
  <c r="K36" i="19"/>
  <c r="K950" i="67"/>
  <c r="J36" i="19"/>
  <c r="J950" i="67"/>
  <c r="I36" i="19"/>
  <c r="I950" i="67"/>
  <c r="H36" i="19"/>
  <c r="H950" i="67"/>
  <c r="G36" i="19"/>
  <c r="G950" i="67"/>
  <c r="F36" i="19"/>
  <c r="F950" i="67"/>
  <c r="K35" i="19"/>
  <c r="K913" i="67"/>
  <c r="J35" i="19"/>
  <c r="J913" i="67"/>
  <c r="I35" i="19"/>
  <c r="I913" i="67"/>
  <c r="H35" i="19"/>
  <c r="H913" i="67"/>
  <c r="G35" i="19"/>
  <c r="G913" i="67"/>
  <c r="F35" i="19"/>
  <c r="F913" i="67"/>
  <c r="K34" i="19"/>
  <c r="K876" i="67"/>
  <c r="J34" i="19"/>
  <c r="J876" i="67"/>
  <c r="I34" i="19"/>
  <c r="I876" i="67"/>
  <c r="H34" i="19"/>
  <c r="H876" i="67"/>
  <c r="G34" i="19"/>
  <c r="G876" i="67"/>
  <c r="F34" i="19"/>
  <c r="F876" i="67"/>
  <c r="K33" i="19"/>
  <c r="K839" i="67"/>
  <c r="J33" i="19"/>
  <c r="J839" i="67"/>
  <c r="I33" i="19"/>
  <c r="I839" i="67"/>
  <c r="H33" i="19"/>
  <c r="H839" i="67"/>
  <c r="G33" i="19"/>
  <c r="G839" i="67"/>
  <c r="F33" i="19"/>
  <c r="F839" i="67"/>
  <c r="K32" i="19"/>
  <c r="K802" i="67"/>
  <c r="J32" i="19"/>
  <c r="J802" i="67"/>
  <c r="I32" i="19"/>
  <c r="I802" i="67"/>
  <c r="H32" i="19"/>
  <c r="H802" i="67"/>
  <c r="G32" i="19"/>
  <c r="G802" i="67"/>
  <c r="F32" i="19"/>
  <c r="F802" i="67"/>
  <c r="K31" i="19"/>
  <c r="K765" i="67"/>
  <c r="J31" i="19"/>
  <c r="J765" i="67"/>
  <c r="I31" i="19"/>
  <c r="I765" i="67"/>
  <c r="H31" i="19"/>
  <c r="H765" i="67"/>
  <c r="G31" i="19"/>
  <c r="G765" i="67"/>
  <c r="F31" i="19"/>
  <c r="F765" i="67"/>
  <c r="K30" i="19"/>
  <c r="K728" i="67"/>
  <c r="J30" i="19"/>
  <c r="J728" i="67"/>
  <c r="I30" i="19"/>
  <c r="I728" i="67"/>
  <c r="H30" i="19"/>
  <c r="H728" i="67"/>
  <c r="G30" i="19"/>
  <c r="G728" i="67"/>
  <c r="F30" i="19"/>
  <c r="F728" i="67"/>
  <c r="K29" i="19"/>
  <c r="K691" i="67"/>
  <c r="J29" i="19"/>
  <c r="J691" i="67"/>
  <c r="I29" i="19"/>
  <c r="I691" i="67"/>
  <c r="H29" i="19"/>
  <c r="H691" i="67"/>
  <c r="G29" i="19"/>
  <c r="G691" i="67"/>
  <c r="F29" i="19"/>
  <c r="F691" i="67"/>
  <c r="K28" i="19"/>
  <c r="K654" i="67"/>
  <c r="J28" i="19"/>
  <c r="J654" i="67"/>
  <c r="I28" i="19"/>
  <c r="I654" i="67"/>
  <c r="H28" i="19"/>
  <c r="G28" i="19"/>
  <c r="F28" i="19"/>
  <c r="F654" i="67"/>
  <c r="K27" i="19"/>
  <c r="K617" i="67"/>
  <c r="J27" i="19"/>
  <c r="J617" i="67"/>
  <c r="I27" i="19"/>
  <c r="I617" i="67"/>
  <c r="H27" i="19"/>
  <c r="H617" i="67"/>
  <c r="G27" i="19"/>
  <c r="G617" i="67"/>
  <c r="F27" i="19"/>
  <c r="F617" i="67"/>
  <c r="K26" i="19"/>
  <c r="K580" i="67"/>
  <c r="J26" i="19"/>
  <c r="J580" i="67"/>
  <c r="I26" i="19"/>
  <c r="I580" i="67"/>
  <c r="H26" i="19"/>
  <c r="H580" i="67"/>
  <c r="G26" i="19"/>
  <c r="G580" i="67"/>
  <c r="F26" i="19"/>
  <c r="F580" i="67"/>
  <c r="K25" i="19"/>
  <c r="K543" i="67"/>
  <c r="J25" i="19"/>
  <c r="J543" i="67"/>
  <c r="I25" i="19"/>
  <c r="I543" i="67"/>
  <c r="H25" i="19"/>
  <c r="H543" i="67"/>
  <c r="G25" i="19"/>
  <c r="G543" i="67"/>
  <c r="F25" i="19"/>
  <c r="F543" i="67"/>
  <c r="K24" i="19"/>
  <c r="K506" i="67"/>
  <c r="J24" i="19"/>
  <c r="J506" i="67"/>
  <c r="I24" i="19"/>
  <c r="I506" i="67"/>
  <c r="G24" i="19"/>
  <c r="G506" i="67"/>
  <c r="F24" i="19"/>
  <c r="F506" i="67"/>
  <c r="K23" i="19"/>
  <c r="K469" i="67"/>
  <c r="J23" i="19"/>
  <c r="J469" i="67"/>
  <c r="I23" i="19"/>
  <c r="I469" i="67"/>
  <c r="H23" i="19"/>
  <c r="G23" i="19"/>
  <c r="F23" i="19"/>
  <c r="F469" i="67"/>
  <c r="K22" i="19"/>
  <c r="K432" i="67"/>
  <c r="J22" i="19"/>
  <c r="J432" i="67"/>
  <c r="I22" i="19"/>
  <c r="I432" i="67"/>
  <c r="H22" i="19"/>
  <c r="H432" i="67"/>
  <c r="G22" i="19"/>
  <c r="G432" i="67"/>
  <c r="F22" i="19"/>
  <c r="F432" i="67"/>
  <c r="L15" i="19"/>
  <c r="L14" i="19"/>
  <c r="L13" i="19"/>
  <c r="K12" i="19"/>
  <c r="K134" i="67"/>
  <c r="K9" i="19"/>
  <c r="L8" i="19"/>
  <c r="L22" i="67"/>
  <c r="H24" i="18"/>
  <c r="H512" i="67"/>
  <c r="K58" i="18"/>
  <c r="K1734" i="67"/>
  <c r="J58" i="18"/>
  <c r="J1734" i="67"/>
  <c r="I58" i="18"/>
  <c r="I1734" i="67"/>
  <c r="H58" i="18"/>
  <c r="H1734" i="67"/>
  <c r="G58" i="18"/>
  <c r="G1734" i="67"/>
  <c r="F58" i="18"/>
  <c r="F1734" i="67"/>
  <c r="K57" i="18"/>
  <c r="K1697" i="67"/>
  <c r="J57" i="18"/>
  <c r="J1697" i="67"/>
  <c r="I57" i="18"/>
  <c r="I1697" i="67"/>
  <c r="H57" i="18"/>
  <c r="H1697" i="67"/>
  <c r="G57" i="18"/>
  <c r="G1697" i="67"/>
  <c r="F57" i="18"/>
  <c r="F1697" i="67"/>
  <c r="K56" i="18"/>
  <c r="K1660" i="67"/>
  <c r="J56" i="18"/>
  <c r="J1660" i="67"/>
  <c r="I56" i="18"/>
  <c r="I1660" i="67"/>
  <c r="H56" i="18"/>
  <c r="H1660" i="67"/>
  <c r="G56" i="18"/>
  <c r="G1660" i="67"/>
  <c r="F56" i="18"/>
  <c r="F1660" i="67"/>
  <c r="K55" i="18"/>
  <c r="K1623" i="67"/>
  <c r="J55" i="18"/>
  <c r="J1623" i="67"/>
  <c r="I55" i="18"/>
  <c r="I1623" i="67"/>
  <c r="H55" i="18"/>
  <c r="H1623" i="67"/>
  <c r="G55" i="18"/>
  <c r="G1623" i="67"/>
  <c r="F55" i="18"/>
  <c r="F1623" i="67"/>
  <c r="K54" i="18"/>
  <c r="K1586" i="67"/>
  <c r="J54" i="18"/>
  <c r="J1586" i="67"/>
  <c r="I54" i="18"/>
  <c r="I1586" i="67"/>
  <c r="H54" i="18"/>
  <c r="H1586" i="67"/>
  <c r="G54" i="18"/>
  <c r="G1586" i="67"/>
  <c r="F54" i="18"/>
  <c r="F1586" i="67"/>
  <c r="K53" i="18"/>
  <c r="K1549" i="67"/>
  <c r="J53" i="18"/>
  <c r="J1549" i="67"/>
  <c r="I53" i="18"/>
  <c r="I1549" i="67"/>
  <c r="H53" i="18"/>
  <c r="H1549" i="67"/>
  <c r="G53" i="18"/>
  <c r="G1549" i="67"/>
  <c r="F53" i="18"/>
  <c r="F1549" i="67"/>
  <c r="K52" i="18"/>
  <c r="K1512" i="67"/>
  <c r="J52" i="18"/>
  <c r="J1512" i="67"/>
  <c r="I52" i="18"/>
  <c r="I1512" i="67"/>
  <c r="H52" i="18"/>
  <c r="H1512" i="67"/>
  <c r="G52" i="18"/>
  <c r="G1512" i="67"/>
  <c r="F52" i="18"/>
  <c r="F1512" i="67"/>
  <c r="K51" i="18"/>
  <c r="K1475" i="67"/>
  <c r="J51" i="18"/>
  <c r="J1475" i="67"/>
  <c r="I51" i="18"/>
  <c r="I1475" i="67"/>
  <c r="H51" i="18"/>
  <c r="H1475" i="67"/>
  <c r="G51" i="18"/>
  <c r="G1475" i="67"/>
  <c r="F51" i="18"/>
  <c r="F1475" i="67"/>
  <c r="K50" i="18"/>
  <c r="K1438" i="67"/>
  <c r="J50" i="18"/>
  <c r="J1438" i="67"/>
  <c r="I50" i="18"/>
  <c r="I1438" i="67"/>
  <c r="H50" i="18"/>
  <c r="H1438" i="67"/>
  <c r="G50" i="18"/>
  <c r="G1438" i="67"/>
  <c r="F50" i="18"/>
  <c r="F1438" i="67"/>
  <c r="K49" i="18"/>
  <c r="K1401" i="67"/>
  <c r="J49" i="18"/>
  <c r="J1401" i="67"/>
  <c r="I49" i="18"/>
  <c r="I1401" i="67"/>
  <c r="H49" i="18"/>
  <c r="H1401" i="67"/>
  <c r="G49" i="18"/>
  <c r="G1401" i="67"/>
  <c r="F49" i="18"/>
  <c r="F1401" i="67"/>
  <c r="K48" i="18"/>
  <c r="K1364" i="67"/>
  <c r="J48" i="18"/>
  <c r="J1364" i="67"/>
  <c r="I48" i="18"/>
  <c r="I1364" i="67"/>
  <c r="H48" i="18"/>
  <c r="H1364" i="67"/>
  <c r="G48" i="18"/>
  <c r="G1364" i="67"/>
  <c r="F48" i="18"/>
  <c r="F1364" i="67"/>
  <c r="K47" i="18"/>
  <c r="K1327" i="67"/>
  <c r="J47" i="18"/>
  <c r="J1327" i="67"/>
  <c r="I47" i="18"/>
  <c r="I1327" i="67"/>
  <c r="H47" i="18"/>
  <c r="H1327" i="67"/>
  <c r="G47" i="18"/>
  <c r="G1327" i="67"/>
  <c r="F47" i="18"/>
  <c r="F1327" i="67"/>
  <c r="K46" i="18"/>
  <c r="J46" i="18"/>
  <c r="I46" i="18"/>
  <c r="H46" i="18"/>
  <c r="G46" i="18"/>
  <c r="F46" i="18"/>
  <c r="K42" i="18"/>
  <c r="K1178" i="67"/>
  <c r="J42" i="18"/>
  <c r="J1178" i="67"/>
  <c r="I42" i="18"/>
  <c r="I1178" i="67"/>
  <c r="H42" i="18"/>
  <c r="H1178" i="67"/>
  <c r="G42" i="18"/>
  <c r="G1178" i="67"/>
  <c r="F42" i="18"/>
  <c r="F1178" i="67"/>
  <c r="K41" i="18"/>
  <c r="K1141" i="67"/>
  <c r="J41" i="18"/>
  <c r="J1141" i="67"/>
  <c r="I41" i="18"/>
  <c r="I1141" i="67"/>
  <c r="H41" i="18"/>
  <c r="H1141" i="67"/>
  <c r="G41" i="18"/>
  <c r="G1141" i="67"/>
  <c r="F41" i="18"/>
  <c r="F1141" i="67"/>
  <c r="K40" i="18"/>
  <c r="K1104" i="67"/>
  <c r="J40" i="18"/>
  <c r="J1104" i="67"/>
  <c r="I40" i="18"/>
  <c r="I1104" i="67"/>
  <c r="H40" i="18"/>
  <c r="H1104" i="67"/>
  <c r="G40" i="18"/>
  <c r="G1104" i="67"/>
  <c r="F40" i="18"/>
  <c r="F1104" i="67"/>
  <c r="K39" i="18"/>
  <c r="K1067" i="67"/>
  <c r="J39" i="18"/>
  <c r="J1067" i="67"/>
  <c r="I39" i="18"/>
  <c r="I1067" i="67"/>
  <c r="H39" i="18"/>
  <c r="H1067" i="67"/>
  <c r="G39" i="18"/>
  <c r="G1067" i="67"/>
  <c r="F39" i="18"/>
  <c r="F1067" i="67"/>
  <c r="K38" i="18"/>
  <c r="K1030" i="67"/>
  <c r="J38" i="18"/>
  <c r="J1030" i="67"/>
  <c r="I38" i="18"/>
  <c r="I1030" i="67"/>
  <c r="H38" i="18"/>
  <c r="H1030" i="67"/>
  <c r="G38" i="18"/>
  <c r="G1030" i="67"/>
  <c r="F38" i="18"/>
  <c r="F1030" i="67"/>
  <c r="K37" i="18"/>
  <c r="K993" i="67"/>
  <c r="J37" i="18"/>
  <c r="J993" i="67"/>
  <c r="I37" i="18"/>
  <c r="I993" i="67"/>
  <c r="H37" i="18"/>
  <c r="H993" i="67"/>
  <c r="G37" i="18"/>
  <c r="G993" i="67"/>
  <c r="F37" i="18"/>
  <c r="F993" i="67"/>
  <c r="K36" i="18"/>
  <c r="K956" i="67"/>
  <c r="J36" i="18"/>
  <c r="J956" i="67"/>
  <c r="I36" i="18"/>
  <c r="I956" i="67"/>
  <c r="H36" i="18"/>
  <c r="H956" i="67"/>
  <c r="G36" i="18"/>
  <c r="G956" i="67"/>
  <c r="F36" i="18"/>
  <c r="F956" i="67"/>
  <c r="K35" i="18"/>
  <c r="K919" i="67"/>
  <c r="J35" i="18"/>
  <c r="J919" i="67"/>
  <c r="I35" i="18"/>
  <c r="I919" i="67"/>
  <c r="H35" i="18"/>
  <c r="H919" i="67"/>
  <c r="G35" i="18"/>
  <c r="G919" i="67"/>
  <c r="F35" i="18"/>
  <c r="F919" i="67"/>
  <c r="K34" i="18"/>
  <c r="K882" i="67"/>
  <c r="J34" i="18"/>
  <c r="J882" i="67"/>
  <c r="I34" i="18"/>
  <c r="I882" i="67"/>
  <c r="H34" i="18"/>
  <c r="H882" i="67"/>
  <c r="G34" i="18"/>
  <c r="G882" i="67"/>
  <c r="F34" i="18"/>
  <c r="F882" i="67"/>
  <c r="K33" i="18"/>
  <c r="K845" i="67"/>
  <c r="J33" i="18"/>
  <c r="J845" i="67"/>
  <c r="I33" i="18"/>
  <c r="I845" i="67"/>
  <c r="H33" i="18"/>
  <c r="H845" i="67"/>
  <c r="G33" i="18"/>
  <c r="G845" i="67"/>
  <c r="F33" i="18"/>
  <c r="F845" i="67"/>
  <c r="K32" i="18"/>
  <c r="K808" i="67"/>
  <c r="J32" i="18"/>
  <c r="J808" i="67"/>
  <c r="I32" i="18"/>
  <c r="I808" i="67"/>
  <c r="H32" i="18"/>
  <c r="H808" i="67"/>
  <c r="G32" i="18"/>
  <c r="G808" i="67"/>
  <c r="F32" i="18"/>
  <c r="F808" i="67"/>
  <c r="K31" i="18"/>
  <c r="K771" i="67"/>
  <c r="J31" i="18"/>
  <c r="J771" i="67"/>
  <c r="I31" i="18"/>
  <c r="I771" i="67"/>
  <c r="H31" i="18"/>
  <c r="H771" i="67"/>
  <c r="G31" i="18"/>
  <c r="G771" i="67"/>
  <c r="F31" i="18"/>
  <c r="F771" i="67"/>
  <c r="K30" i="18"/>
  <c r="K734" i="67"/>
  <c r="J30" i="18"/>
  <c r="J734" i="67"/>
  <c r="I30" i="18"/>
  <c r="I734" i="67"/>
  <c r="H30" i="18"/>
  <c r="H734" i="67"/>
  <c r="G30" i="18"/>
  <c r="G734" i="67"/>
  <c r="F30" i="18"/>
  <c r="F734" i="67"/>
  <c r="K29" i="18"/>
  <c r="K697" i="67"/>
  <c r="J29" i="18"/>
  <c r="J697" i="67"/>
  <c r="I29" i="18"/>
  <c r="I697" i="67"/>
  <c r="H29" i="18"/>
  <c r="H697" i="67"/>
  <c r="G29" i="18"/>
  <c r="G697" i="67"/>
  <c r="F29" i="18"/>
  <c r="F697" i="67"/>
  <c r="K28" i="18"/>
  <c r="K660" i="67"/>
  <c r="J28" i="18"/>
  <c r="J660" i="67"/>
  <c r="I28" i="18"/>
  <c r="I660" i="67"/>
  <c r="H28" i="18"/>
  <c r="G28" i="18"/>
  <c r="F28" i="18"/>
  <c r="F660" i="67"/>
  <c r="K27" i="18"/>
  <c r="K623" i="67"/>
  <c r="J27" i="18"/>
  <c r="J623" i="67"/>
  <c r="I27" i="18"/>
  <c r="I623" i="67"/>
  <c r="H27" i="18"/>
  <c r="H623" i="67"/>
  <c r="G27" i="18"/>
  <c r="G623" i="67"/>
  <c r="F27" i="18"/>
  <c r="F623" i="67"/>
  <c r="K26" i="18"/>
  <c r="K586" i="67"/>
  <c r="J26" i="18"/>
  <c r="J586" i="67"/>
  <c r="I26" i="18"/>
  <c r="I586" i="67"/>
  <c r="H26" i="18"/>
  <c r="H586" i="67"/>
  <c r="G26" i="18"/>
  <c r="G586" i="67"/>
  <c r="F26" i="18"/>
  <c r="F586" i="67"/>
  <c r="K25" i="18"/>
  <c r="K549" i="67"/>
  <c r="J25" i="18"/>
  <c r="J549" i="67"/>
  <c r="I25" i="18"/>
  <c r="I549" i="67"/>
  <c r="H25" i="18"/>
  <c r="H549" i="67"/>
  <c r="G25" i="18"/>
  <c r="G549" i="67"/>
  <c r="F25" i="18"/>
  <c r="F549" i="67"/>
  <c r="K24" i="18"/>
  <c r="K512" i="67"/>
  <c r="J24" i="18"/>
  <c r="J512" i="67"/>
  <c r="I24" i="18"/>
  <c r="I512" i="67"/>
  <c r="G24" i="18"/>
  <c r="F24" i="18"/>
  <c r="F512" i="67"/>
  <c r="K23" i="18"/>
  <c r="K475" i="67"/>
  <c r="J23" i="18"/>
  <c r="J475" i="67"/>
  <c r="I23" i="18"/>
  <c r="H23" i="18"/>
  <c r="G23" i="18"/>
  <c r="F23" i="18"/>
  <c r="F475" i="67"/>
  <c r="K22" i="18"/>
  <c r="K438" i="67"/>
  <c r="J22" i="18"/>
  <c r="J438" i="67"/>
  <c r="I22" i="18"/>
  <c r="I438" i="67"/>
  <c r="H22" i="18"/>
  <c r="H438" i="67"/>
  <c r="G22" i="18"/>
  <c r="G438" i="67"/>
  <c r="F22" i="18"/>
  <c r="F438" i="67"/>
  <c r="L15" i="18"/>
  <c r="L14" i="18"/>
  <c r="L13" i="18"/>
  <c r="K12" i="18"/>
  <c r="K140" i="67"/>
  <c r="K9" i="18"/>
  <c r="L8" i="18"/>
  <c r="L28" i="67"/>
  <c r="H24" i="17"/>
  <c r="H508" i="67"/>
  <c r="K58" i="17"/>
  <c r="K1730" i="67"/>
  <c r="J58" i="17"/>
  <c r="J1730" i="67"/>
  <c r="I58" i="17"/>
  <c r="I1730" i="67"/>
  <c r="H58" i="17"/>
  <c r="H1730" i="67"/>
  <c r="G58" i="17"/>
  <c r="G1730" i="67"/>
  <c r="F58" i="17"/>
  <c r="F1730" i="67"/>
  <c r="K57" i="17"/>
  <c r="K1693" i="67"/>
  <c r="J57" i="17"/>
  <c r="J1693" i="67"/>
  <c r="I57" i="17"/>
  <c r="I1693" i="67"/>
  <c r="H57" i="17"/>
  <c r="H1693" i="67"/>
  <c r="G57" i="17"/>
  <c r="G1693" i="67"/>
  <c r="F57" i="17"/>
  <c r="F1693" i="67"/>
  <c r="K56" i="17"/>
  <c r="K1656" i="67"/>
  <c r="J56" i="17"/>
  <c r="J1656" i="67"/>
  <c r="I56" i="17"/>
  <c r="I1656" i="67"/>
  <c r="H56" i="17"/>
  <c r="H1656" i="67"/>
  <c r="G56" i="17"/>
  <c r="G1656" i="67"/>
  <c r="F56" i="17"/>
  <c r="F1656" i="67"/>
  <c r="K55" i="17"/>
  <c r="K1619" i="67"/>
  <c r="J55" i="17"/>
  <c r="J1619" i="67"/>
  <c r="I55" i="17"/>
  <c r="I1619" i="67"/>
  <c r="H55" i="17"/>
  <c r="H1619" i="67"/>
  <c r="G55" i="17"/>
  <c r="G1619" i="67"/>
  <c r="F55" i="17"/>
  <c r="F1619" i="67"/>
  <c r="K54" i="17"/>
  <c r="K1582" i="67"/>
  <c r="J54" i="17"/>
  <c r="J1582" i="67"/>
  <c r="I54" i="17"/>
  <c r="I1582" i="67"/>
  <c r="H54" i="17"/>
  <c r="H1582" i="67"/>
  <c r="G54" i="17"/>
  <c r="G1582" i="67"/>
  <c r="F54" i="17"/>
  <c r="F1582" i="67"/>
  <c r="K53" i="17"/>
  <c r="K1545" i="67"/>
  <c r="J53" i="17"/>
  <c r="J1545" i="67"/>
  <c r="I53" i="17"/>
  <c r="I1545" i="67"/>
  <c r="H53" i="17"/>
  <c r="H1545" i="67"/>
  <c r="G53" i="17"/>
  <c r="G1545" i="67"/>
  <c r="F53" i="17"/>
  <c r="F1545" i="67"/>
  <c r="K52" i="17"/>
  <c r="K1508" i="67"/>
  <c r="J52" i="17"/>
  <c r="J1508" i="67"/>
  <c r="I52" i="17"/>
  <c r="I1508" i="67"/>
  <c r="H52" i="17"/>
  <c r="H1508" i="67"/>
  <c r="G52" i="17"/>
  <c r="G1508" i="67"/>
  <c r="F52" i="17"/>
  <c r="F1508" i="67"/>
  <c r="K51" i="17"/>
  <c r="K1471" i="67"/>
  <c r="J51" i="17"/>
  <c r="J1471" i="67"/>
  <c r="I51" i="17"/>
  <c r="I1471" i="67"/>
  <c r="H51" i="17"/>
  <c r="H1471" i="67"/>
  <c r="G51" i="17"/>
  <c r="G1471" i="67"/>
  <c r="F51" i="17"/>
  <c r="F1471" i="67"/>
  <c r="K50" i="17"/>
  <c r="K1434" i="67"/>
  <c r="J50" i="17"/>
  <c r="J1434" i="67"/>
  <c r="I50" i="17"/>
  <c r="I1434" i="67"/>
  <c r="I1454" i="67"/>
  <c r="H50" i="17"/>
  <c r="H1434" i="67"/>
  <c r="G50" i="17"/>
  <c r="G1434" i="67"/>
  <c r="F50" i="17"/>
  <c r="F1434" i="67"/>
  <c r="K49" i="17"/>
  <c r="K1397" i="67"/>
  <c r="J49" i="17"/>
  <c r="J1397" i="67"/>
  <c r="I49" i="17"/>
  <c r="I1397" i="67"/>
  <c r="H49" i="17"/>
  <c r="H1397" i="67"/>
  <c r="G49" i="17"/>
  <c r="G1397" i="67"/>
  <c r="F49" i="17"/>
  <c r="F1397" i="67"/>
  <c r="K48" i="17"/>
  <c r="K1360" i="67"/>
  <c r="J48" i="17"/>
  <c r="J1360" i="67"/>
  <c r="I48" i="17"/>
  <c r="I1360" i="67"/>
  <c r="H48" i="17"/>
  <c r="H1360" i="67"/>
  <c r="G48" i="17"/>
  <c r="G1360" i="67"/>
  <c r="F48" i="17"/>
  <c r="F1360" i="67"/>
  <c r="K47" i="17"/>
  <c r="K1323" i="67"/>
  <c r="K1343" i="67"/>
  <c r="J47" i="17"/>
  <c r="J1323" i="67"/>
  <c r="I47" i="17"/>
  <c r="I1323" i="67"/>
  <c r="H47" i="17"/>
  <c r="H1323" i="67"/>
  <c r="G47" i="17"/>
  <c r="G1323" i="67"/>
  <c r="F47" i="17"/>
  <c r="F1323" i="67"/>
  <c r="K46" i="17"/>
  <c r="J46" i="17"/>
  <c r="I46" i="17"/>
  <c r="H46" i="17"/>
  <c r="G46" i="17"/>
  <c r="G1286" i="67"/>
  <c r="F46" i="17"/>
  <c r="K42" i="17"/>
  <c r="K1174" i="67"/>
  <c r="J42" i="17"/>
  <c r="J1174" i="67"/>
  <c r="I42" i="17"/>
  <c r="I1174" i="67"/>
  <c r="H42" i="17"/>
  <c r="H1174" i="67"/>
  <c r="G42" i="17"/>
  <c r="G1174" i="67"/>
  <c r="F42" i="17"/>
  <c r="F1174" i="67"/>
  <c r="K41" i="17"/>
  <c r="K1137" i="67"/>
  <c r="J41" i="17"/>
  <c r="J1137" i="67"/>
  <c r="I41" i="17"/>
  <c r="I1137" i="67"/>
  <c r="H41" i="17"/>
  <c r="H1137" i="67"/>
  <c r="G41" i="17"/>
  <c r="G1137" i="67"/>
  <c r="F41" i="17"/>
  <c r="F1137" i="67"/>
  <c r="F1157" i="67"/>
  <c r="K40" i="17"/>
  <c r="K1100" i="67"/>
  <c r="J40" i="17"/>
  <c r="J1100" i="67"/>
  <c r="I40" i="17"/>
  <c r="I1100" i="67"/>
  <c r="H40" i="17"/>
  <c r="H1100" i="67"/>
  <c r="G40" i="17"/>
  <c r="G1100" i="67"/>
  <c r="F40" i="17"/>
  <c r="F1100" i="67"/>
  <c r="K39" i="17"/>
  <c r="K1063" i="67"/>
  <c r="J39" i="17"/>
  <c r="J1063" i="67"/>
  <c r="I39" i="17"/>
  <c r="I1063" i="67"/>
  <c r="H39" i="17"/>
  <c r="H1063" i="67"/>
  <c r="G39" i="17"/>
  <c r="G1063" i="67"/>
  <c r="F39" i="17"/>
  <c r="F1063" i="67"/>
  <c r="K38" i="17"/>
  <c r="K1026" i="67"/>
  <c r="J38" i="17"/>
  <c r="J1026" i="67"/>
  <c r="I38" i="17"/>
  <c r="I1026" i="67"/>
  <c r="H38" i="17"/>
  <c r="H1026" i="67"/>
  <c r="H1046" i="67"/>
  <c r="G38" i="17"/>
  <c r="G1026" i="67"/>
  <c r="F38" i="17"/>
  <c r="F1026" i="67"/>
  <c r="K37" i="17"/>
  <c r="K989" i="67"/>
  <c r="J37" i="17"/>
  <c r="J989" i="67"/>
  <c r="I37" i="17"/>
  <c r="I989" i="67"/>
  <c r="H37" i="17"/>
  <c r="H989" i="67"/>
  <c r="G37" i="17"/>
  <c r="G989" i="67"/>
  <c r="F37" i="17"/>
  <c r="F989" i="67"/>
  <c r="K36" i="17"/>
  <c r="K952" i="67"/>
  <c r="J36" i="17"/>
  <c r="J952" i="67"/>
  <c r="I36" i="17"/>
  <c r="I952" i="67"/>
  <c r="H36" i="17"/>
  <c r="H952" i="67"/>
  <c r="G36" i="17"/>
  <c r="G952" i="67"/>
  <c r="F36" i="17"/>
  <c r="F952" i="67"/>
  <c r="K35" i="17"/>
  <c r="K915" i="67"/>
  <c r="J35" i="17"/>
  <c r="J915" i="67"/>
  <c r="J935" i="67"/>
  <c r="I35" i="17"/>
  <c r="I915" i="67"/>
  <c r="H35" i="17"/>
  <c r="H915" i="67"/>
  <c r="G35" i="17"/>
  <c r="G915" i="67"/>
  <c r="F35" i="17"/>
  <c r="F915" i="67"/>
  <c r="K34" i="17"/>
  <c r="K878" i="67"/>
  <c r="J34" i="17"/>
  <c r="J878" i="67"/>
  <c r="I34" i="17"/>
  <c r="I878" i="67"/>
  <c r="H34" i="17"/>
  <c r="H878" i="67"/>
  <c r="G34" i="17"/>
  <c r="G878" i="67"/>
  <c r="F34" i="17"/>
  <c r="F878" i="67"/>
  <c r="K33" i="17"/>
  <c r="K841" i="67"/>
  <c r="J33" i="17"/>
  <c r="J841" i="67"/>
  <c r="I33" i="17"/>
  <c r="I841" i="67"/>
  <c r="H33" i="17"/>
  <c r="H841" i="67"/>
  <c r="G33" i="17"/>
  <c r="G841" i="67"/>
  <c r="F33" i="17"/>
  <c r="F841" i="67"/>
  <c r="F861" i="67"/>
  <c r="K32" i="17"/>
  <c r="K804" i="67"/>
  <c r="J32" i="17"/>
  <c r="J804" i="67"/>
  <c r="I32" i="17"/>
  <c r="I804" i="67"/>
  <c r="H32" i="17"/>
  <c r="H804" i="67"/>
  <c r="G32" i="17"/>
  <c r="G804" i="67"/>
  <c r="F32" i="17"/>
  <c r="F804" i="67"/>
  <c r="K31" i="17"/>
  <c r="K767" i="67"/>
  <c r="J31" i="17"/>
  <c r="J767" i="67"/>
  <c r="I31" i="17"/>
  <c r="I767" i="67"/>
  <c r="H31" i="17"/>
  <c r="H767" i="67"/>
  <c r="G31" i="17"/>
  <c r="G767" i="67"/>
  <c r="F31" i="17"/>
  <c r="F767" i="67"/>
  <c r="K30" i="17"/>
  <c r="K730" i="67"/>
  <c r="J30" i="17"/>
  <c r="J730" i="67"/>
  <c r="I30" i="17"/>
  <c r="I730" i="67"/>
  <c r="H30" i="17"/>
  <c r="H730" i="67"/>
  <c r="G30" i="17"/>
  <c r="G730" i="67"/>
  <c r="F30" i="17"/>
  <c r="F730" i="67"/>
  <c r="K29" i="17"/>
  <c r="K693" i="67"/>
  <c r="J29" i="17"/>
  <c r="J693" i="67"/>
  <c r="I29" i="17"/>
  <c r="I693" i="67"/>
  <c r="H29" i="17"/>
  <c r="H693" i="67"/>
  <c r="G29" i="17"/>
  <c r="G693" i="67"/>
  <c r="F29" i="17"/>
  <c r="F693" i="67"/>
  <c r="K28" i="17"/>
  <c r="K656" i="67"/>
  <c r="J28" i="17"/>
  <c r="J656" i="67"/>
  <c r="I28" i="17"/>
  <c r="I656" i="67"/>
  <c r="H28" i="17"/>
  <c r="G28" i="17"/>
  <c r="F28" i="17"/>
  <c r="F656" i="67"/>
  <c r="K27" i="17"/>
  <c r="K619" i="67"/>
  <c r="J27" i="17"/>
  <c r="J619" i="67"/>
  <c r="I27" i="17"/>
  <c r="I619" i="67"/>
  <c r="H27" i="17"/>
  <c r="H619" i="67"/>
  <c r="G27" i="17"/>
  <c r="G619" i="67"/>
  <c r="F27" i="17"/>
  <c r="F619" i="67"/>
  <c r="K26" i="17"/>
  <c r="K582" i="67"/>
  <c r="J26" i="17"/>
  <c r="J582" i="67"/>
  <c r="I26" i="17"/>
  <c r="I582" i="67"/>
  <c r="H26" i="17"/>
  <c r="H582" i="67"/>
  <c r="G26" i="17"/>
  <c r="F26" i="17"/>
  <c r="F582" i="67"/>
  <c r="K25" i="17"/>
  <c r="K545" i="67"/>
  <c r="J25" i="17"/>
  <c r="J545" i="67"/>
  <c r="I25" i="17"/>
  <c r="I545" i="67"/>
  <c r="H25" i="17"/>
  <c r="H545" i="67"/>
  <c r="G25" i="17"/>
  <c r="G545" i="67"/>
  <c r="F25" i="17"/>
  <c r="F545" i="67"/>
  <c r="K24" i="17"/>
  <c r="J24" i="17"/>
  <c r="J508" i="67"/>
  <c r="I24" i="17"/>
  <c r="I508" i="67"/>
  <c r="G24" i="17"/>
  <c r="G508" i="67"/>
  <c r="F24" i="17"/>
  <c r="F508" i="67"/>
  <c r="K23" i="17"/>
  <c r="K471" i="67"/>
  <c r="J23" i="17"/>
  <c r="J471" i="67"/>
  <c r="I23" i="17"/>
  <c r="I471" i="67"/>
  <c r="H23" i="17"/>
  <c r="G23" i="17"/>
  <c r="F23" i="17"/>
  <c r="F471" i="67"/>
  <c r="K22" i="17"/>
  <c r="K434" i="67"/>
  <c r="J22" i="17"/>
  <c r="J434" i="67"/>
  <c r="I22" i="17"/>
  <c r="H22" i="17"/>
  <c r="H434" i="67"/>
  <c r="G22" i="17"/>
  <c r="G434" i="67"/>
  <c r="F22" i="17"/>
  <c r="F434" i="67"/>
  <c r="L15" i="17"/>
  <c r="L247" i="67"/>
  <c r="L14" i="17"/>
  <c r="L13" i="17"/>
  <c r="K12" i="17"/>
  <c r="K136" i="67"/>
  <c r="K9" i="17"/>
  <c r="L8" i="17"/>
  <c r="L24" i="67"/>
  <c r="H24" i="16"/>
  <c r="H515" i="67"/>
  <c r="K58" i="16"/>
  <c r="K1737" i="67"/>
  <c r="J58" i="16"/>
  <c r="J1737" i="67"/>
  <c r="I58" i="16"/>
  <c r="I1737" i="67"/>
  <c r="H58" i="16"/>
  <c r="H1737" i="67"/>
  <c r="G58" i="16"/>
  <c r="G1737" i="67"/>
  <c r="F58" i="16"/>
  <c r="F1737" i="67"/>
  <c r="K57" i="16"/>
  <c r="K1700" i="67"/>
  <c r="J57" i="16"/>
  <c r="J1700" i="67"/>
  <c r="I57" i="16"/>
  <c r="I1700" i="67"/>
  <c r="H57" i="16"/>
  <c r="H1700" i="67"/>
  <c r="G57" i="16"/>
  <c r="G1700" i="67"/>
  <c r="F57" i="16"/>
  <c r="F1700" i="67"/>
  <c r="K56" i="16"/>
  <c r="K1663" i="67"/>
  <c r="J56" i="16"/>
  <c r="J1663" i="67"/>
  <c r="I56" i="16"/>
  <c r="I1663" i="67"/>
  <c r="H56" i="16"/>
  <c r="H1663" i="67"/>
  <c r="G56" i="16"/>
  <c r="G1663" i="67"/>
  <c r="F56" i="16"/>
  <c r="F1663" i="67"/>
  <c r="K55" i="16"/>
  <c r="K1626" i="67"/>
  <c r="J55" i="16"/>
  <c r="J1626" i="67"/>
  <c r="I55" i="16"/>
  <c r="I1626" i="67"/>
  <c r="H55" i="16"/>
  <c r="H1626" i="67"/>
  <c r="G55" i="16"/>
  <c r="G1626" i="67"/>
  <c r="F55" i="16"/>
  <c r="F1626" i="67"/>
  <c r="K54" i="16"/>
  <c r="K1589" i="67"/>
  <c r="J54" i="16"/>
  <c r="J1589" i="67"/>
  <c r="I54" i="16"/>
  <c r="I1589" i="67"/>
  <c r="H54" i="16"/>
  <c r="H1589" i="67"/>
  <c r="G54" i="16"/>
  <c r="G1589" i="67"/>
  <c r="F54" i="16"/>
  <c r="F1589" i="67"/>
  <c r="K53" i="16"/>
  <c r="K1552" i="67"/>
  <c r="J53" i="16"/>
  <c r="J1552" i="67"/>
  <c r="I53" i="16"/>
  <c r="I1552" i="67"/>
  <c r="H53" i="16"/>
  <c r="H1552" i="67"/>
  <c r="G53" i="16"/>
  <c r="G1552" i="67"/>
  <c r="F53" i="16"/>
  <c r="F1552" i="67"/>
  <c r="K52" i="16"/>
  <c r="K1515" i="67"/>
  <c r="J52" i="16"/>
  <c r="J1515" i="67"/>
  <c r="I52" i="16"/>
  <c r="I1515" i="67"/>
  <c r="H52" i="16"/>
  <c r="H1515" i="67"/>
  <c r="G52" i="16"/>
  <c r="G1515" i="67"/>
  <c r="F52" i="16"/>
  <c r="F1515" i="67"/>
  <c r="K51" i="16"/>
  <c r="K1478" i="67"/>
  <c r="J51" i="16"/>
  <c r="J1478" i="67"/>
  <c r="I51" i="16"/>
  <c r="I1478" i="67"/>
  <c r="H51" i="16"/>
  <c r="H1478" i="67"/>
  <c r="G51" i="16"/>
  <c r="G1478" i="67"/>
  <c r="F51" i="16"/>
  <c r="F1478" i="67"/>
  <c r="K50" i="16"/>
  <c r="K1441" i="67"/>
  <c r="J50" i="16"/>
  <c r="J1441" i="67"/>
  <c r="I50" i="16"/>
  <c r="I1441" i="67"/>
  <c r="H50" i="16"/>
  <c r="H1441" i="67"/>
  <c r="G50" i="16"/>
  <c r="G1441" i="67"/>
  <c r="F50" i="16"/>
  <c r="F1441" i="67"/>
  <c r="K49" i="16"/>
  <c r="K1404" i="67"/>
  <c r="J49" i="16"/>
  <c r="J1404" i="67"/>
  <c r="I49" i="16"/>
  <c r="I1404" i="67"/>
  <c r="H49" i="16"/>
  <c r="H1404" i="67"/>
  <c r="G49" i="16"/>
  <c r="G1404" i="67"/>
  <c r="F49" i="16"/>
  <c r="F1404" i="67"/>
  <c r="K48" i="16"/>
  <c r="K1367" i="67"/>
  <c r="J48" i="16"/>
  <c r="J1367" i="67"/>
  <c r="I48" i="16"/>
  <c r="I1367" i="67"/>
  <c r="H48" i="16"/>
  <c r="H1367" i="67"/>
  <c r="G48" i="16"/>
  <c r="G1367" i="67"/>
  <c r="F48" i="16"/>
  <c r="F1367" i="67"/>
  <c r="K47" i="16"/>
  <c r="K1330" i="67"/>
  <c r="J47" i="16"/>
  <c r="I47" i="16"/>
  <c r="I1330" i="67"/>
  <c r="H47" i="16"/>
  <c r="H1330" i="67"/>
  <c r="G47" i="16"/>
  <c r="G1330" i="67"/>
  <c r="F47" i="16"/>
  <c r="F1330" i="67"/>
  <c r="K46" i="16"/>
  <c r="J46" i="16"/>
  <c r="I46" i="16"/>
  <c r="H46" i="16"/>
  <c r="G46" i="16"/>
  <c r="F46" i="16"/>
  <c r="K42" i="16"/>
  <c r="K1181" i="67"/>
  <c r="J42" i="16"/>
  <c r="J1181" i="67"/>
  <c r="I42" i="16"/>
  <c r="I1181" i="67"/>
  <c r="H42" i="16"/>
  <c r="H1181" i="67"/>
  <c r="G42" i="16"/>
  <c r="G1181" i="67"/>
  <c r="F42" i="16"/>
  <c r="F1181" i="67"/>
  <c r="K41" i="16"/>
  <c r="K1144" i="67"/>
  <c r="J41" i="16"/>
  <c r="J1144" i="67"/>
  <c r="I41" i="16"/>
  <c r="I1144" i="67"/>
  <c r="H41" i="16"/>
  <c r="H1144" i="67"/>
  <c r="G41" i="16"/>
  <c r="G1144" i="67"/>
  <c r="F41" i="16"/>
  <c r="F1144" i="67"/>
  <c r="K40" i="16"/>
  <c r="K1107" i="67"/>
  <c r="J40" i="16"/>
  <c r="J1107" i="67"/>
  <c r="I40" i="16"/>
  <c r="I1107" i="67"/>
  <c r="H40" i="16"/>
  <c r="H1107" i="67"/>
  <c r="G40" i="16"/>
  <c r="G1107" i="67"/>
  <c r="F40" i="16"/>
  <c r="F1107" i="67"/>
  <c r="K39" i="16"/>
  <c r="K1070" i="67"/>
  <c r="J39" i="16"/>
  <c r="J1070" i="67"/>
  <c r="I39" i="16"/>
  <c r="I1070" i="67"/>
  <c r="H39" i="16"/>
  <c r="H1070" i="67"/>
  <c r="G39" i="16"/>
  <c r="G1070" i="67"/>
  <c r="F39" i="16"/>
  <c r="F1070" i="67"/>
  <c r="K38" i="16"/>
  <c r="K1033" i="67"/>
  <c r="J38" i="16"/>
  <c r="J1033" i="67"/>
  <c r="I38" i="16"/>
  <c r="I1033" i="67"/>
  <c r="H38" i="16"/>
  <c r="H1033" i="67"/>
  <c r="G38" i="16"/>
  <c r="G1033" i="67"/>
  <c r="F38" i="16"/>
  <c r="F1033" i="67"/>
  <c r="K37" i="16"/>
  <c r="K996" i="67"/>
  <c r="J37" i="16"/>
  <c r="J996" i="67"/>
  <c r="I37" i="16"/>
  <c r="I996" i="67"/>
  <c r="H37" i="16"/>
  <c r="H996" i="67"/>
  <c r="G37" i="16"/>
  <c r="G996" i="67"/>
  <c r="F37" i="16"/>
  <c r="F996" i="67"/>
  <c r="K36" i="16"/>
  <c r="K959" i="67"/>
  <c r="J36" i="16"/>
  <c r="J959" i="67"/>
  <c r="I36" i="16"/>
  <c r="I959" i="67"/>
  <c r="H36" i="16"/>
  <c r="H959" i="67"/>
  <c r="G36" i="16"/>
  <c r="G959" i="67"/>
  <c r="F36" i="16"/>
  <c r="F959" i="67"/>
  <c r="K35" i="16"/>
  <c r="K922" i="67"/>
  <c r="J35" i="16"/>
  <c r="J922" i="67"/>
  <c r="I35" i="16"/>
  <c r="I922" i="67"/>
  <c r="H35" i="16"/>
  <c r="H922" i="67"/>
  <c r="G35" i="16"/>
  <c r="G922" i="67"/>
  <c r="F35" i="16"/>
  <c r="F922" i="67"/>
  <c r="K34" i="16"/>
  <c r="K885" i="67"/>
  <c r="J34" i="16"/>
  <c r="J885" i="67"/>
  <c r="I34" i="16"/>
  <c r="I885" i="67"/>
  <c r="H34" i="16"/>
  <c r="H885" i="67"/>
  <c r="G34" i="16"/>
  <c r="G885" i="67"/>
  <c r="F34" i="16"/>
  <c r="F885" i="67"/>
  <c r="K33" i="16"/>
  <c r="K848" i="67"/>
  <c r="J33" i="16"/>
  <c r="J848" i="67"/>
  <c r="I33" i="16"/>
  <c r="I848" i="67"/>
  <c r="H33" i="16"/>
  <c r="H848" i="67"/>
  <c r="G33" i="16"/>
  <c r="G848" i="67"/>
  <c r="F33" i="16"/>
  <c r="F848" i="67"/>
  <c r="K32" i="16"/>
  <c r="K811" i="67"/>
  <c r="J32" i="16"/>
  <c r="J811" i="67"/>
  <c r="I32" i="16"/>
  <c r="I811" i="67"/>
  <c r="H32" i="16"/>
  <c r="H811" i="67"/>
  <c r="G32" i="16"/>
  <c r="G811" i="67"/>
  <c r="F32" i="16"/>
  <c r="F811" i="67"/>
  <c r="K31" i="16"/>
  <c r="K774" i="67"/>
  <c r="J31" i="16"/>
  <c r="J774" i="67"/>
  <c r="I31" i="16"/>
  <c r="I774" i="67"/>
  <c r="H31" i="16"/>
  <c r="H774" i="67"/>
  <c r="G31" i="16"/>
  <c r="G774" i="67"/>
  <c r="F31" i="16"/>
  <c r="F774" i="67"/>
  <c r="K30" i="16"/>
  <c r="K737" i="67"/>
  <c r="J30" i="16"/>
  <c r="J737" i="67"/>
  <c r="I30" i="16"/>
  <c r="I737" i="67"/>
  <c r="H30" i="16"/>
  <c r="H737" i="67"/>
  <c r="G30" i="16"/>
  <c r="F30" i="16"/>
  <c r="F737" i="67"/>
  <c r="K29" i="16"/>
  <c r="K700" i="67"/>
  <c r="J29" i="16"/>
  <c r="J700" i="67"/>
  <c r="I29" i="16"/>
  <c r="H29" i="16"/>
  <c r="H700" i="67"/>
  <c r="G29" i="16"/>
  <c r="G700" i="67"/>
  <c r="F29" i="16"/>
  <c r="F700" i="67"/>
  <c r="K28" i="16"/>
  <c r="K663" i="67"/>
  <c r="J28" i="16"/>
  <c r="J663" i="67"/>
  <c r="I28" i="16"/>
  <c r="I663" i="67"/>
  <c r="H28" i="16"/>
  <c r="G28" i="16"/>
  <c r="F28" i="16"/>
  <c r="F663" i="67"/>
  <c r="K27" i="16"/>
  <c r="K626" i="67"/>
  <c r="J27" i="16"/>
  <c r="J626" i="67"/>
  <c r="I27" i="16"/>
  <c r="I626" i="67"/>
  <c r="H27" i="16"/>
  <c r="H626" i="67"/>
  <c r="G27" i="16"/>
  <c r="G626" i="67"/>
  <c r="F27" i="16"/>
  <c r="F626" i="67"/>
  <c r="K26" i="16"/>
  <c r="K589" i="67"/>
  <c r="J26" i="16"/>
  <c r="J589" i="67"/>
  <c r="I26" i="16"/>
  <c r="I589" i="67"/>
  <c r="H26" i="16"/>
  <c r="H589" i="67"/>
  <c r="G26" i="16"/>
  <c r="G589" i="67"/>
  <c r="F26" i="16"/>
  <c r="F589" i="67"/>
  <c r="K25" i="16"/>
  <c r="K552" i="67"/>
  <c r="J25" i="16"/>
  <c r="J552" i="67"/>
  <c r="I25" i="16"/>
  <c r="I552" i="67"/>
  <c r="H25" i="16"/>
  <c r="H552" i="67"/>
  <c r="G25" i="16"/>
  <c r="G552" i="67"/>
  <c r="F25" i="16"/>
  <c r="F552" i="67"/>
  <c r="K24" i="16"/>
  <c r="K515" i="67"/>
  <c r="J24" i="16"/>
  <c r="J515" i="67"/>
  <c r="I24" i="16"/>
  <c r="I515" i="67"/>
  <c r="G24" i="16"/>
  <c r="G515" i="67"/>
  <c r="F24" i="16"/>
  <c r="F515" i="67"/>
  <c r="K23" i="16"/>
  <c r="J23" i="16"/>
  <c r="J478" i="67"/>
  <c r="I23" i="16"/>
  <c r="I478" i="67"/>
  <c r="H23" i="16"/>
  <c r="G23" i="16"/>
  <c r="F23" i="16"/>
  <c r="F478" i="67"/>
  <c r="K22" i="16"/>
  <c r="K441" i="67"/>
  <c r="J22" i="16"/>
  <c r="J441" i="67"/>
  <c r="I22" i="16"/>
  <c r="I441" i="67"/>
  <c r="H22" i="16"/>
  <c r="H441" i="67"/>
  <c r="G22" i="16"/>
  <c r="G441" i="67"/>
  <c r="F22" i="16"/>
  <c r="F441" i="67"/>
  <c r="L15" i="16"/>
  <c r="L14" i="16"/>
  <c r="L13" i="16"/>
  <c r="L180" i="67"/>
  <c r="K12" i="16"/>
  <c r="K143" i="67"/>
  <c r="K9" i="16"/>
  <c r="L8" i="16"/>
  <c r="L31" i="67"/>
  <c r="H24" i="15"/>
  <c r="H501" i="67"/>
  <c r="K58" i="15"/>
  <c r="K1723" i="67"/>
  <c r="J58" i="15"/>
  <c r="J1723" i="67"/>
  <c r="I58" i="15"/>
  <c r="I1723" i="67"/>
  <c r="H58" i="15"/>
  <c r="H1723" i="67"/>
  <c r="G58" i="15"/>
  <c r="G1723" i="67"/>
  <c r="F58" i="15"/>
  <c r="F1723" i="67"/>
  <c r="K57" i="15"/>
  <c r="K1686" i="67"/>
  <c r="J57" i="15"/>
  <c r="J1686" i="67"/>
  <c r="I57" i="15"/>
  <c r="I1686" i="67"/>
  <c r="H57" i="15"/>
  <c r="H1686" i="67"/>
  <c r="G57" i="15"/>
  <c r="G1686" i="67"/>
  <c r="F57" i="15"/>
  <c r="F1686" i="67"/>
  <c r="K56" i="15"/>
  <c r="K1649" i="67"/>
  <c r="J56" i="15"/>
  <c r="J1649" i="67"/>
  <c r="I56" i="15"/>
  <c r="I1649" i="67"/>
  <c r="H56" i="15"/>
  <c r="H1649" i="67"/>
  <c r="G56" i="15"/>
  <c r="G1649" i="67"/>
  <c r="F56" i="15"/>
  <c r="F1649" i="67"/>
  <c r="K55" i="15"/>
  <c r="K1612" i="67"/>
  <c r="J55" i="15"/>
  <c r="J1612" i="67"/>
  <c r="I55" i="15"/>
  <c r="I1612" i="67"/>
  <c r="H55" i="15"/>
  <c r="H1612" i="67"/>
  <c r="G55" i="15"/>
  <c r="G1612" i="67"/>
  <c r="F55" i="15"/>
  <c r="F1612" i="67"/>
  <c r="K54" i="15"/>
  <c r="K1575" i="67"/>
  <c r="J54" i="15"/>
  <c r="J1575" i="67"/>
  <c r="I54" i="15"/>
  <c r="I1575" i="67"/>
  <c r="H54" i="15"/>
  <c r="H1575" i="67"/>
  <c r="G54" i="15"/>
  <c r="G1575" i="67"/>
  <c r="F54" i="15"/>
  <c r="F1575" i="67"/>
  <c r="K53" i="15"/>
  <c r="K1538" i="67"/>
  <c r="J53" i="15"/>
  <c r="J1538" i="67"/>
  <c r="I53" i="15"/>
  <c r="I1538" i="67"/>
  <c r="H53" i="15"/>
  <c r="H1538" i="67"/>
  <c r="G53" i="15"/>
  <c r="G1538" i="67"/>
  <c r="F53" i="15"/>
  <c r="F1538" i="67"/>
  <c r="K52" i="15"/>
  <c r="K1501" i="67"/>
  <c r="J52" i="15"/>
  <c r="J1501" i="67"/>
  <c r="I52" i="15"/>
  <c r="I1501" i="67"/>
  <c r="H52" i="15"/>
  <c r="H1501" i="67"/>
  <c r="G52" i="15"/>
  <c r="G1501" i="67"/>
  <c r="F52" i="15"/>
  <c r="F1501" i="67"/>
  <c r="K51" i="15"/>
  <c r="K1464" i="67"/>
  <c r="J51" i="15"/>
  <c r="J1464" i="67"/>
  <c r="I51" i="15"/>
  <c r="I1464" i="67"/>
  <c r="H51" i="15"/>
  <c r="H1464" i="67"/>
  <c r="G51" i="15"/>
  <c r="G1464" i="67"/>
  <c r="F51" i="15"/>
  <c r="F1464" i="67"/>
  <c r="K50" i="15"/>
  <c r="K1427" i="67"/>
  <c r="J50" i="15"/>
  <c r="J1427" i="67"/>
  <c r="I50" i="15"/>
  <c r="I1427" i="67"/>
  <c r="H50" i="15"/>
  <c r="H1427" i="67"/>
  <c r="G50" i="15"/>
  <c r="G1427" i="67"/>
  <c r="F50" i="15"/>
  <c r="F1427" i="67"/>
  <c r="K49" i="15"/>
  <c r="K1390" i="67"/>
  <c r="J49" i="15"/>
  <c r="J1390" i="67"/>
  <c r="I49" i="15"/>
  <c r="I1390" i="67"/>
  <c r="H49" i="15"/>
  <c r="H1390" i="67"/>
  <c r="G49" i="15"/>
  <c r="G1390" i="67"/>
  <c r="F49" i="15"/>
  <c r="F1390" i="67"/>
  <c r="K48" i="15"/>
  <c r="K1353" i="67"/>
  <c r="J48" i="15"/>
  <c r="J1353" i="67"/>
  <c r="I48" i="15"/>
  <c r="I1353" i="67"/>
  <c r="H48" i="15"/>
  <c r="H1353" i="67"/>
  <c r="G48" i="15"/>
  <c r="F48" i="15"/>
  <c r="F1353" i="67"/>
  <c r="K47" i="15"/>
  <c r="K1316" i="67"/>
  <c r="J47" i="15"/>
  <c r="J1316" i="67"/>
  <c r="I47" i="15"/>
  <c r="H47" i="15"/>
  <c r="H1316" i="67"/>
  <c r="G47" i="15"/>
  <c r="G1316" i="67"/>
  <c r="F47" i="15"/>
  <c r="F1316" i="67"/>
  <c r="K46" i="15"/>
  <c r="J46" i="15"/>
  <c r="I46" i="15"/>
  <c r="H46" i="15"/>
  <c r="G46" i="15"/>
  <c r="F46" i="15"/>
  <c r="F1279" i="67"/>
  <c r="K42" i="15"/>
  <c r="K1167" i="67"/>
  <c r="J42" i="15"/>
  <c r="J1167" i="67"/>
  <c r="I42" i="15"/>
  <c r="I1167" i="67"/>
  <c r="H42" i="15"/>
  <c r="H1167" i="67"/>
  <c r="G42" i="15"/>
  <c r="G1167" i="67"/>
  <c r="F42" i="15"/>
  <c r="F1167" i="67"/>
  <c r="K41" i="15"/>
  <c r="K1130" i="67"/>
  <c r="J41" i="15"/>
  <c r="J1130" i="67"/>
  <c r="I41" i="15"/>
  <c r="I1130" i="67"/>
  <c r="H41" i="15"/>
  <c r="H1130" i="67"/>
  <c r="G41" i="15"/>
  <c r="G1130" i="67"/>
  <c r="F41" i="15"/>
  <c r="F1130" i="67"/>
  <c r="K40" i="15"/>
  <c r="K1093" i="67"/>
  <c r="J40" i="15"/>
  <c r="J1093" i="67"/>
  <c r="I40" i="15"/>
  <c r="I1093" i="67"/>
  <c r="H40" i="15"/>
  <c r="H1093" i="67"/>
  <c r="G40" i="15"/>
  <c r="G1093" i="67"/>
  <c r="F40" i="15"/>
  <c r="F1093" i="67"/>
  <c r="K39" i="15"/>
  <c r="K1056" i="67"/>
  <c r="J39" i="15"/>
  <c r="J1056" i="67"/>
  <c r="I39" i="15"/>
  <c r="I1056" i="67"/>
  <c r="H39" i="15"/>
  <c r="H1056" i="67"/>
  <c r="G39" i="15"/>
  <c r="G1056" i="67"/>
  <c r="F39" i="15"/>
  <c r="F1056" i="67"/>
  <c r="K38" i="15"/>
  <c r="K1019" i="67"/>
  <c r="J38" i="15"/>
  <c r="J1019" i="67"/>
  <c r="I38" i="15"/>
  <c r="I1019" i="67"/>
  <c r="H38" i="15"/>
  <c r="H1019" i="67"/>
  <c r="G38" i="15"/>
  <c r="G1019" i="67"/>
  <c r="F38" i="15"/>
  <c r="F1019" i="67"/>
  <c r="K37" i="15"/>
  <c r="K982" i="67"/>
  <c r="J37" i="15"/>
  <c r="J982" i="67"/>
  <c r="I37" i="15"/>
  <c r="I982" i="67"/>
  <c r="H37" i="15"/>
  <c r="H982" i="67"/>
  <c r="G37" i="15"/>
  <c r="G982" i="67"/>
  <c r="F37" i="15"/>
  <c r="F982" i="67"/>
  <c r="K36" i="15"/>
  <c r="K945" i="67"/>
  <c r="J36" i="15"/>
  <c r="J945" i="67"/>
  <c r="I36" i="15"/>
  <c r="I945" i="67"/>
  <c r="H36" i="15"/>
  <c r="H945" i="67"/>
  <c r="G36" i="15"/>
  <c r="G945" i="67"/>
  <c r="F36" i="15"/>
  <c r="F945" i="67"/>
  <c r="K35" i="15"/>
  <c r="K908" i="67"/>
  <c r="J35" i="15"/>
  <c r="J908" i="67"/>
  <c r="I35" i="15"/>
  <c r="I908" i="67"/>
  <c r="H35" i="15"/>
  <c r="H908" i="67"/>
  <c r="G35" i="15"/>
  <c r="G908" i="67"/>
  <c r="F35" i="15"/>
  <c r="F908" i="67"/>
  <c r="K34" i="15"/>
  <c r="K871" i="67"/>
  <c r="J34" i="15"/>
  <c r="J871" i="67"/>
  <c r="I34" i="15"/>
  <c r="I871" i="67"/>
  <c r="H34" i="15"/>
  <c r="H871" i="67"/>
  <c r="G34" i="15"/>
  <c r="G871" i="67"/>
  <c r="F34" i="15"/>
  <c r="F871" i="67"/>
  <c r="K33" i="15"/>
  <c r="K834" i="67"/>
  <c r="J33" i="15"/>
  <c r="J834" i="67"/>
  <c r="I33" i="15"/>
  <c r="I834" i="67"/>
  <c r="H33" i="15"/>
  <c r="H834" i="67"/>
  <c r="G33" i="15"/>
  <c r="G834" i="67"/>
  <c r="F33" i="15"/>
  <c r="F834" i="67"/>
  <c r="K32" i="15"/>
  <c r="K797" i="67"/>
  <c r="J32" i="15"/>
  <c r="J797" i="67"/>
  <c r="I32" i="15"/>
  <c r="I797" i="67"/>
  <c r="H32" i="15"/>
  <c r="H797" i="67"/>
  <c r="G32" i="15"/>
  <c r="G797" i="67"/>
  <c r="F32" i="15"/>
  <c r="F797" i="67"/>
  <c r="K31" i="15"/>
  <c r="K760" i="67"/>
  <c r="J31" i="15"/>
  <c r="J760" i="67"/>
  <c r="I31" i="15"/>
  <c r="I760" i="67"/>
  <c r="H31" i="15"/>
  <c r="H760" i="67"/>
  <c r="G31" i="15"/>
  <c r="G760" i="67"/>
  <c r="F31" i="15"/>
  <c r="F760" i="67"/>
  <c r="K30" i="15"/>
  <c r="K723" i="67"/>
  <c r="J30" i="15"/>
  <c r="J723" i="67"/>
  <c r="I30" i="15"/>
  <c r="I723" i="67"/>
  <c r="H30" i="15"/>
  <c r="H723" i="67"/>
  <c r="G30" i="15"/>
  <c r="G723" i="67"/>
  <c r="F30" i="15"/>
  <c r="K29" i="15"/>
  <c r="K686" i="67"/>
  <c r="J29" i="15"/>
  <c r="J686" i="67"/>
  <c r="I29" i="15"/>
  <c r="I686" i="67"/>
  <c r="H29" i="15"/>
  <c r="G29" i="15"/>
  <c r="G686" i="67"/>
  <c r="F29" i="15"/>
  <c r="F686" i="67"/>
  <c r="K28" i="15"/>
  <c r="K649" i="67"/>
  <c r="J28" i="15"/>
  <c r="J649" i="67"/>
  <c r="I28" i="15"/>
  <c r="I649" i="67"/>
  <c r="H28" i="15"/>
  <c r="G28" i="15"/>
  <c r="G649" i="67"/>
  <c r="F28" i="15"/>
  <c r="F649" i="67"/>
  <c r="K27" i="15"/>
  <c r="K612" i="67"/>
  <c r="J27" i="15"/>
  <c r="J612" i="67"/>
  <c r="I27" i="15"/>
  <c r="I612" i="67"/>
  <c r="H27" i="15"/>
  <c r="H612" i="67"/>
  <c r="G27" i="15"/>
  <c r="G612" i="67"/>
  <c r="F27" i="15"/>
  <c r="F612" i="67"/>
  <c r="K26" i="15"/>
  <c r="K575" i="67"/>
  <c r="J26" i="15"/>
  <c r="J575" i="67"/>
  <c r="I26" i="15"/>
  <c r="I575" i="67"/>
  <c r="H26" i="15"/>
  <c r="H575" i="67"/>
  <c r="G26" i="15"/>
  <c r="G575" i="67"/>
  <c r="F26" i="15"/>
  <c r="F575" i="67"/>
  <c r="K25" i="15"/>
  <c r="K538" i="67"/>
  <c r="J25" i="15"/>
  <c r="J538" i="67"/>
  <c r="I25" i="15"/>
  <c r="I538" i="67"/>
  <c r="H25" i="15"/>
  <c r="H538" i="67"/>
  <c r="G25" i="15"/>
  <c r="G538" i="67"/>
  <c r="F25" i="15"/>
  <c r="F538" i="67"/>
  <c r="K24" i="15"/>
  <c r="K501" i="67"/>
  <c r="J24" i="15"/>
  <c r="J501" i="67"/>
  <c r="I24" i="15"/>
  <c r="I501" i="67"/>
  <c r="G24" i="15"/>
  <c r="G501" i="67"/>
  <c r="F24" i="15"/>
  <c r="F501" i="67"/>
  <c r="K23" i="15"/>
  <c r="K464" i="67"/>
  <c r="J23" i="15"/>
  <c r="I23" i="15"/>
  <c r="I464" i="67"/>
  <c r="H23" i="15"/>
  <c r="G23" i="15"/>
  <c r="G464" i="67"/>
  <c r="F23" i="15"/>
  <c r="F464" i="67"/>
  <c r="K22" i="15"/>
  <c r="K427" i="67"/>
  <c r="J22" i="15"/>
  <c r="J427" i="67"/>
  <c r="I22" i="15"/>
  <c r="I427" i="67"/>
  <c r="H22" i="15"/>
  <c r="H427" i="67"/>
  <c r="G22" i="15"/>
  <c r="G427" i="67"/>
  <c r="F22" i="15"/>
  <c r="F427" i="67"/>
  <c r="L15" i="15"/>
  <c r="L14" i="15"/>
  <c r="L203" i="67"/>
  <c r="L13" i="15"/>
  <c r="K12" i="15"/>
  <c r="K129" i="67"/>
  <c r="K9" i="15"/>
  <c r="L8" i="15"/>
  <c r="L17" i="67"/>
  <c r="H24" i="14"/>
  <c r="H511" i="67"/>
  <c r="K58" i="14"/>
  <c r="K1733" i="67"/>
  <c r="J58" i="14"/>
  <c r="J1733" i="67"/>
  <c r="I58" i="14"/>
  <c r="I1733" i="67"/>
  <c r="H58" i="14"/>
  <c r="H1733" i="67"/>
  <c r="G58" i="14"/>
  <c r="G1733" i="67"/>
  <c r="F58" i="14"/>
  <c r="F1733" i="67"/>
  <c r="K57" i="14"/>
  <c r="K1696" i="67"/>
  <c r="J57" i="14"/>
  <c r="J1696" i="67"/>
  <c r="I57" i="14"/>
  <c r="I1696" i="67"/>
  <c r="H57" i="14"/>
  <c r="H1696" i="67"/>
  <c r="G57" i="14"/>
  <c r="G1696" i="67"/>
  <c r="F57" i="14"/>
  <c r="F1696" i="67"/>
  <c r="K56" i="14"/>
  <c r="K1659" i="67"/>
  <c r="J56" i="14"/>
  <c r="J1659" i="67"/>
  <c r="I56" i="14"/>
  <c r="I1659" i="67"/>
  <c r="H56" i="14"/>
  <c r="H1659" i="67"/>
  <c r="G56" i="14"/>
  <c r="G1659" i="67"/>
  <c r="F56" i="14"/>
  <c r="F1659" i="67"/>
  <c r="K55" i="14"/>
  <c r="K1622" i="67"/>
  <c r="J55" i="14"/>
  <c r="J1622" i="67"/>
  <c r="I55" i="14"/>
  <c r="I1622" i="67"/>
  <c r="H55" i="14"/>
  <c r="H1622" i="67"/>
  <c r="G55" i="14"/>
  <c r="G1622" i="67"/>
  <c r="F55" i="14"/>
  <c r="F1622" i="67"/>
  <c r="K54" i="14"/>
  <c r="K1585" i="67"/>
  <c r="J54" i="14"/>
  <c r="J1585" i="67"/>
  <c r="I54" i="14"/>
  <c r="I1585" i="67"/>
  <c r="H54" i="14"/>
  <c r="H1585" i="67"/>
  <c r="G54" i="14"/>
  <c r="G1585" i="67"/>
  <c r="F54" i="14"/>
  <c r="F1585" i="67"/>
  <c r="K53" i="14"/>
  <c r="K1548" i="67"/>
  <c r="J53" i="14"/>
  <c r="J1548" i="67"/>
  <c r="I53" i="14"/>
  <c r="I1548" i="67"/>
  <c r="H53" i="14"/>
  <c r="H1548" i="67"/>
  <c r="G53" i="14"/>
  <c r="G1548" i="67"/>
  <c r="F53" i="14"/>
  <c r="F1548" i="67"/>
  <c r="K52" i="14"/>
  <c r="K1511" i="67"/>
  <c r="J52" i="14"/>
  <c r="J1511" i="67"/>
  <c r="I52" i="14"/>
  <c r="I1511" i="67"/>
  <c r="H52" i="14"/>
  <c r="H1511" i="67"/>
  <c r="G52" i="14"/>
  <c r="G1511" i="67"/>
  <c r="F52" i="14"/>
  <c r="F1511" i="67"/>
  <c r="K51" i="14"/>
  <c r="K1474" i="67"/>
  <c r="J51" i="14"/>
  <c r="J1474" i="67"/>
  <c r="I51" i="14"/>
  <c r="I1474" i="67"/>
  <c r="H51" i="14"/>
  <c r="H1474" i="67"/>
  <c r="G51" i="14"/>
  <c r="G1474" i="67"/>
  <c r="F51" i="14"/>
  <c r="F1474" i="67"/>
  <c r="K50" i="14"/>
  <c r="K1437" i="67"/>
  <c r="J50" i="14"/>
  <c r="J1437" i="67"/>
  <c r="I50" i="14"/>
  <c r="I1437" i="67"/>
  <c r="H50" i="14"/>
  <c r="H1437" i="67"/>
  <c r="G50" i="14"/>
  <c r="G1437" i="67"/>
  <c r="F50" i="14"/>
  <c r="F1437" i="67"/>
  <c r="K49" i="14"/>
  <c r="K1400" i="67"/>
  <c r="J49" i="14"/>
  <c r="J1400" i="67"/>
  <c r="I49" i="14"/>
  <c r="I1400" i="67"/>
  <c r="H49" i="14"/>
  <c r="H1400" i="67"/>
  <c r="G49" i="14"/>
  <c r="G1400" i="67"/>
  <c r="F49" i="14"/>
  <c r="F1400" i="67"/>
  <c r="K48" i="14"/>
  <c r="K1363" i="67"/>
  <c r="J48" i="14"/>
  <c r="J1363" i="67"/>
  <c r="I48" i="14"/>
  <c r="I1363" i="67"/>
  <c r="H48" i="14"/>
  <c r="H1363" i="67"/>
  <c r="G48" i="14"/>
  <c r="G1363" i="67"/>
  <c r="F48" i="14"/>
  <c r="F1363" i="67"/>
  <c r="K47" i="14"/>
  <c r="K1326" i="67"/>
  <c r="J47" i="14"/>
  <c r="J1326" i="67"/>
  <c r="I47" i="14"/>
  <c r="I1326" i="67"/>
  <c r="H47" i="14"/>
  <c r="H1326" i="67"/>
  <c r="G47" i="14"/>
  <c r="G1326" i="67"/>
  <c r="F47" i="14"/>
  <c r="F1326" i="67"/>
  <c r="K46" i="14"/>
  <c r="J46" i="14"/>
  <c r="I46" i="14"/>
  <c r="H46" i="14"/>
  <c r="G46" i="14"/>
  <c r="F46" i="14"/>
  <c r="K42" i="14"/>
  <c r="K1177" i="67"/>
  <c r="J42" i="14"/>
  <c r="J1177" i="67"/>
  <c r="I42" i="14"/>
  <c r="I1177" i="67"/>
  <c r="H42" i="14"/>
  <c r="H1177" i="67"/>
  <c r="G42" i="14"/>
  <c r="G1177" i="67"/>
  <c r="F42" i="14"/>
  <c r="F1177" i="67"/>
  <c r="K41" i="14"/>
  <c r="K1140" i="67"/>
  <c r="J41" i="14"/>
  <c r="J1140" i="67"/>
  <c r="I41" i="14"/>
  <c r="I1140" i="67"/>
  <c r="H41" i="14"/>
  <c r="H1140" i="67"/>
  <c r="G41" i="14"/>
  <c r="G1140" i="67"/>
  <c r="F41" i="14"/>
  <c r="F1140" i="67"/>
  <c r="K40" i="14"/>
  <c r="K1103" i="67"/>
  <c r="J40" i="14"/>
  <c r="J1103" i="67"/>
  <c r="I40" i="14"/>
  <c r="I1103" i="67"/>
  <c r="H40" i="14"/>
  <c r="H1103" i="67"/>
  <c r="G40" i="14"/>
  <c r="G1103" i="67"/>
  <c r="F40" i="14"/>
  <c r="F1103" i="67"/>
  <c r="K39" i="14"/>
  <c r="K1066" i="67"/>
  <c r="J39" i="14"/>
  <c r="J1066" i="67"/>
  <c r="I39" i="14"/>
  <c r="I1066" i="67"/>
  <c r="H39" i="14"/>
  <c r="H1066" i="67"/>
  <c r="G39" i="14"/>
  <c r="G1066" i="67"/>
  <c r="F39" i="14"/>
  <c r="F1066" i="67"/>
  <c r="K38" i="14"/>
  <c r="K1029" i="67"/>
  <c r="J38" i="14"/>
  <c r="J1029" i="67"/>
  <c r="I38" i="14"/>
  <c r="I1029" i="67"/>
  <c r="H38" i="14"/>
  <c r="H1029" i="67"/>
  <c r="G38" i="14"/>
  <c r="G1029" i="67"/>
  <c r="F38" i="14"/>
  <c r="F1029" i="67"/>
  <c r="K37" i="14"/>
  <c r="K992" i="67"/>
  <c r="J37" i="14"/>
  <c r="J992" i="67"/>
  <c r="I37" i="14"/>
  <c r="I992" i="67"/>
  <c r="H37" i="14"/>
  <c r="H992" i="67"/>
  <c r="G37" i="14"/>
  <c r="G992" i="67"/>
  <c r="F37" i="14"/>
  <c r="F992" i="67"/>
  <c r="K36" i="14"/>
  <c r="K955" i="67"/>
  <c r="J36" i="14"/>
  <c r="J955" i="67"/>
  <c r="I36" i="14"/>
  <c r="I955" i="67"/>
  <c r="H36" i="14"/>
  <c r="H955" i="67"/>
  <c r="G36" i="14"/>
  <c r="G955" i="67"/>
  <c r="F36" i="14"/>
  <c r="F955" i="67"/>
  <c r="K35" i="14"/>
  <c r="K918" i="67"/>
  <c r="J35" i="14"/>
  <c r="J918" i="67"/>
  <c r="I35" i="14"/>
  <c r="I918" i="67"/>
  <c r="H35" i="14"/>
  <c r="H918" i="67"/>
  <c r="G35" i="14"/>
  <c r="G918" i="67"/>
  <c r="F35" i="14"/>
  <c r="F918" i="67"/>
  <c r="K34" i="14"/>
  <c r="K881" i="67"/>
  <c r="J34" i="14"/>
  <c r="J881" i="67"/>
  <c r="I34" i="14"/>
  <c r="I881" i="67"/>
  <c r="H34" i="14"/>
  <c r="H881" i="67"/>
  <c r="G34" i="14"/>
  <c r="G881" i="67"/>
  <c r="F34" i="14"/>
  <c r="F881" i="67"/>
  <c r="K33" i="14"/>
  <c r="K844" i="67"/>
  <c r="J33" i="14"/>
  <c r="J844" i="67"/>
  <c r="I33" i="14"/>
  <c r="I844" i="67"/>
  <c r="H33" i="14"/>
  <c r="H844" i="67"/>
  <c r="G33" i="14"/>
  <c r="G844" i="67"/>
  <c r="F33" i="14"/>
  <c r="F844" i="67"/>
  <c r="K32" i="14"/>
  <c r="K807" i="67"/>
  <c r="J32" i="14"/>
  <c r="J807" i="67"/>
  <c r="I32" i="14"/>
  <c r="I807" i="67"/>
  <c r="H32" i="14"/>
  <c r="H807" i="67"/>
  <c r="G32" i="14"/>
  <c r="G807" i="67"/>
  <c r="F32" i="14"/>
  <c r="F807" i="67"/>
  <c r="K31" i="14"/>
  <c r="K770" i="67"/>
  <c r="J31" i="14"/>
  <c r="J770" i="67"/>
  <c r="I31" i="14"/>
  <c r="I770" i="67"/>
  <c r="H31" i="14"/>
  <c r="H770" i="67"/>
  <c r="G31" i="14"/>
  <c r="G770" i="67"/>
  <c r="F31" i="14"/>
  <c r="F770" i="67"/>
  <c r="K30" i="14"/>
  <c r="K733" i="67"/>
  <c r="J30" i="14"/>
  <c r="J733" i="67"/>
  <c r="I30" i="14"/>
  <c r="I733" i="67"/>
  <c r="H30" i="14"/>
  <c r="H733" i="67"/>
  <c r="G30" i="14"/>
  <c r="G733" i="67"/>
  <c r="F30" i="14"/>
  <c r="F733" i="67"/>
  <c r="K29" i="14"/>
  <c r="K696" i="67"/>
  <c r="J29" i="14"/>
  <c r="J696" i="67"/>
  <c r="I29" i="14"/>
  <c r="I696" i="67"/>
  <c r="H29" i="14"/>
  <c r="H696" i="67"/>
  <c r="G29" i="14"/>
  <c r="G696" i="67"/>
  <c r="F29" i="14"/>
  <c r="F696" i="67"/>
  <c r="K28" i="14"/>
  <c r="K659" i="67"/>
  <c r="J28" i="14"/>
  <c r="J659" i="67"/>
  <c r="I28" i="14"/>
  <c r="I659" i="67"/>
  <c r="H28" i="14"/>
  <c r="G28" i="14"/>
  <c r="F28" i="14"/>
  <c r="F659" i="67"/>
  <c r="K27" i="14"/>
  <c r="K622" i="67"/>
  <c r="J27" i="14"/>
  <c r="J622" i="67"/>
  <c r="I27" i="14"/>
  <c r="I622" i="67"/>
  <c r="H27" i="14"/>
  <c r="H622" i="67"/>
  <c r="G27" i="14"/>
  <c r="G622" i="67"/>
  <c r="F27" i="14"/>
  <c r="F622" i="67"/>
  <c r="K26" i="14"/>
  <c r="K585" i="67"/>
  <c r="J26" i="14"/>
  <c r="J585" i="67"/>
  <c r="I26" i="14"/>
  <c r="I585" i="67"/>
  <c r="H26" i="14"/>
  <c r="H585" i="67"/>
  <c r="G26" i="14"/>
  <c r="G585" i="67"/>
  <c r="F26" i="14"/>
  <c r="F585" i="67"/>
  <c r="K25" i="14"/>
  <c r="K548" i="67"/>
  <c r="J25" i="14"/>
  <c r="J548" i="67"/>
  <c r="I25" i="14"/>
  <c r="I548" i="67"/>
  <c r="H25" i="14"/>
  <c r="H548" i="67"/>
  <c r="G25" i="14"/>
  <c r="G548" i="67"/>
  <c r="F25" i="14"/>
  <c r="F548" i="67"/>
  <c r="K24" i="14"/>
  <c r="K511" i="67"/>
  <c r="J24" i="14"/>
  <c r="J511" i="67"/>
  <c r="I24" i="14"/>
  <c r="I511" i="67"/>
  <c r="G24" i="14"/>
  <c r="G511" i="67"/>
  <c r="F24" i="14"/>
  <c r="F511" i="67"/>
  <c r="K23" i="14"/>
  <c r="K474" i="67"/>
  <c r="J23" i="14"/>
  <c r="J474" i="67"/>
  <c r="I23" i="14"/>
  <c r="I474" i="67"/>
  <c r="H23" i="14"/>
  <c r="G23" i="14"/>
  <c r="F23" i="14"/>
  <c r="F474" i="67"/>
  <c r="K22" i="14"/>
  <c r="K437" i="67"/>
  <c r="J22" i="14"/>
  <c r="J437" i="67"/>
  <c r="I22" i="14"/>
  <c r="I437" i="67"/>
  <c r="H22" i="14"/>
  <c r="H437" i="67"/>
  <c r="G22" i="14"/>
  <c r="G437" i="67"/>
  <c r="F22" i="14"/>
  <c r="F437" i="67"/>
  <c r="L15" i="14"/>
  <c r="L14" i="14"/>
  <c r="L13" i="14"/>
  <c r="K12" i="14"/>
  <c r="K139" i="67"/>
  <c r="K9" i="14"/>
  <c r="L8" i="14"/>
  <c r="L27" i="67"/>
  <c r="H24" i="12"/>
  <c r="H520" i="67"/>
  <c r="K58" i="12"/>
  <c r="K1742" i="67"/>
  <c r="J58" i="12"/>
  <c r="J1742" i="67"/>
  <c r="I58" i="12"/>
  <c r="I1742" i="67"/>
  <c r="H58" i="12"/>
  <c r="H1742" i="67"/>
  <c r="G58" i="12"/>
  <c r="G1742" i="67"/>
  <c r="F58" i="12"/>
  <c r="F1742" i="67"/>
  <c r="K57" i="12"/>
  <c r="K1705" i="67"/>
  <c r="J57" i="12"/>
  <c r="J1705" i="67"/>
  <c r="I57" i="12"/>
  <c r="I1705" i="67"/>
  <c r="H57" i="12"/>
  <c r="H1705" i="67"/>
  <c r="G57" i="12"/>
  <c r="G1705" i="67"/>
  <c r="F57" i="12"/>
  <c r="F1705" i="67"/>
  <c r="K56" i="12"/>
  <c r="K1668" i="67"/>
  <c r="J56" i="12"/>
  <c r="J1668" i="67"/>
  <c r="I56" i="12"/>
  <c r="I1668" i="67"/>
  <c r="H56" i="12"/>
  <c r="H1668" i="67"/>
  <c r="G56" i="12"/>
  <c r="G1668" i="67"/>
  <c r="F56" i="12"/>
  <c r="F1668" i="67"/>
  <c r="K55" i="12"/>
  <c r="K1631" i="67"/>
  <c r="J55" i="12"/>
  <c r="J1631" i="67"/>
  <c r="I55" i="12"/>
  <c r="I1631" i="67"/>
  <c r="H55" i="12"/>
  <c r="H1631" i="67"/>
  <c r="G55" i="12"/>
  <c r="G1631" i="67"/>
  <c r="F55" i="12"/>
  <c r="F1631" i="67"/>
  <c r="K54" i="12"/>
  <c r="K1594" i="67"/>
  <c r="J54" i="12"/>
  <c r="J1594" i="67"/>
  <c r="I54" i="12"/>
  <c r="I1594" i="67"/>
  <c r="H54" i="12"/>
  <c r="H1594" i="67"/>
  <c r="G54" i="12"/>
  <c r="G1594" i="67"/>
  <c r="F54" i="12"/>
  <c r="F1594" i="67"/>
  <c r="K53" i="12"/>
  <c r="K1557" i="67"/>
  <c r="J53" i="12"/>
  <c r="J1557" i="67"/>
  <c r="I53" i="12"/>
  <c r="I1557" i="67"/>
  <c r="H53" i="12"/>
  <c r="H1557" i="67"/>
  <c r="G53" i="12"/>
  <c r="G1557" i="67"/>
  <c r="F53" i="12"/>
  <c r="F1557" i="67"/>
  <c r="K52" i="12"/>
  <c r="K1520" i="67"/>
  <c r="J52" i="12"/>
  <c r="J1520" i="67"/>
  <c r="I52" i="12"/>
  <c r="I1520" i="67"/>
  <c r="H52" i="12"/>
  <c r="H1520" i="67"/>
  <c r="G52" i="12"/>
  <c r="G1520" i="67"/>
  <c r="F52" i="12"/>
  <c r="F1520" i="67"/>
  <c r="K51" i="12"/>
  <c r="K1483" i="67"/>
  <c r="J51" i="12"/>
  <c r="J1483" i="67"/>
  <c r="I51" i="12"/>
  <c r="I1483" i="67"/>
  <c r="H51" i="12"/>
  <c r="H1483" i="67"/>
  <c r="G51" i="12"/>
  <c r="G1483" i="67"/>
  <c r="F51" i="12"/>
  <c r="F1483" i="67"/>
  <c r="K50" i="12"/>
  <c r="K1446" i="67"/>
  <c r="J50" i="12"/>
  <c r="J1446" i="67"/>
  <c r="I50" i="12"/>
  <c r="I1446" i="67"/>
  <c r="H50" i="12"/>
  <c r="H1446" i="67"/>
  <c r="G50" i="12"/>
  <c r="G1446" i="67"/>
  <c r="F50" i="12"/>
  <c r="F1446" i="67"/>
  <c r="K49" i="12"/>
  <c r="K1409" i="67"/>
  <c r="J49" i="12"/>
  <c r="J1409" i="67"/>
  <c r="I49" i="12"/>
  <c r="I1409" i="67"/>
  <c r="H49" i="12"/>
  <c r="H1409" i="67"/>
  <c r="G49" i="12"/>
  <c r="G1409" i="67"/>
  <c r="F49" i="12"/>
  <c r="F1409" i="67"/>
  <c r="K48" i="12"/>
  <c r="K1372" i="67"/>
  <c r="J48" i="12"/>
  <c r="J1372" i="67"/>
  <c r="I48" i="12"/>
  <c r="I1372" i="67"/>
  <c r="H48" i="12"/>
  <c r="H1372" i="67"/>
  <c r="G48" i="12"/>
  <c r="G1372" i="67"/>
  <c r="F48" i="12"/>
  <c r="F1372" i="67"/>
  <c r="K47" i="12"/>
  <c r="K1335" i="67"/>
  <c r="J47" i="12"/>
  <c r="J1335" i="67"/>
  <c r="I47" i="12"/>
  <c r="I1335" i="67"/>
  <c r="H47" i="12"/>
  <c r="H1335" i="67"/>
  <c r="G47" i="12"/>
  <c r="G1335" i="67"/>
  <c r="F47" i="12"/>
  <c r="F1335" i="67"/>
  <c r="K46" i="12"/>
  <c r="J46" i="12"/>
  <c r="I46" i="12"/>
  <c r="H46" i="12"/>
  <c r="G46" i="12"/>
  <c r="F46" i="12"/>
  <c r="K42" i="12"/>
  <c r="K1186" i="67"/>
  <c r="J42" i="12"/>
  <c r="J1186" i="67"/>
  <c r="I42" i="12"/>
  <c r="I1186" i="67"/>
  <c r="H42" i="12"/>
  <c r="H1186" i="67"/>
  <c r="G42" i="12"/>
  <c r="G1186" i="67"/>
  <c r="F42" i="12"/>
  <c r="F1186" i="67"/>
  <c r="K41" i="12"/>
  <c r="K1149" i="67"/>
  <c r="J41" i="12"/>
  <c r="J1149" i="67"/>
  <c r="I41" i="12"/>
  <c r="I1149" i="67"/>
  <c r="H41" i="12"/>
  <c r="H1149" i="67"/>
  <c r="G41" i="12"/>
  <c r="G1149" i="67"/>
  <c r="F41" i="12"/>
  <c r="F1149" i="67"/>
  <c r="K40" i="12"/>
  <c r="K1112" i="67"/>
  <c r="J40" i="12"/>
  <c r="J1112" i="67"/>
  <c r="I40" i="12"/>
  <c r="I1112" i="67"/>
  <c r="H40" i="12"/>
  <c r="H1112" i="67"/>
  <c r="G40" i="12"/>
  <c r="G1112" i="67"/>
  <c r="F40" i="12"/>
  <c r="F1112" i="67"/>
  <c r="K39" i="12"/>
  <c r="K1075" i="67"/>
  <c r="J39" i="12"/>
  <c r="J1075" i="67"/>
  <c r="I39" i="12"/>
  <c r="I1075" i="67"/>
  <c r="H39" i="12"/>
  <c r="H1075" i="67"/>
  <c r="G39" i="12"/>
  <c r="G1075" i="67"/>
  <c r="F39" i="12"/>
  <c r="F1075" i="67"/>
  <c r="K38" i="12"/>
  <c r="K1038" i="67"/>
  <c r="J38" i="12"/>
  <c r="J1038" i="67"/>
  <c r="I38" i="12"/>
  <c r="I1038" i="67"/>
  <c r="H38" i="12"/>
  <c r="H1038" i="67"/>
  <c r="G38" i="12"/>
  <c r="G1038" i="67"/>
  <c r="F38" i="12"/>
  <c r="F1038" i="67"/>
  <c r="K37" i="12"/>
  <c r="K1001" i="67"/>
  <c r="J37" i="12"/>
  <c r="J1001" i="67"/>
  <c r="I37" i="12"/>
  <c r="I1001" i="67"/>
  <c r="H37" i="12"/>
  <c r="H1001" i="67"/>
  <c r="G37" i="12"/>
  <c r="G1001" i="67"/>
  <c r="F37" i="12"/>
  <c r="F1001" i="67"/>
  <c r="K36" i="12"/>
  <c r="K964" i="67"/>
  <c r="J36" i="12"/>
  <c r="J964" i="67"/>
  <c r="I36" i="12"/>
  <c r="I964" i="67"/>
  <c r="H36" i="12"/>
  <c r="H964" i="67"/>
  <c r="G36" i="12"/>
  <c r="G964" i="67"/>
  <c r="F36" i="12"/>
  <c r="F964" i="67"/>
  <c r="K35" i="12"/>
  <c r="K927" i="67"/>
  <c r="J35" i="12"/>
  <c r="J927" i="67"/>
  <c r="I35" i="12"/>
  <c r="I927" i="67"/>
  <c r="H35" i="12"/>
  <c r="H927" i="67"/>
  <c r="G35" i="12"/>
  <c r="G927" i="67"/>
  <c r="F35" i="12"/>
  <c r="F927" i="67"/>
  <c r="K34" i="12"/>
  <c r="K890" i="67"/>
  <c r="J34" i="12"/>
  <c r="J890" i="67"/>
  <c r="I34" i="12"/>
  <c r="I890" i="67"/>
  <c r="H34" i="12"/>
  <c r="H890" i="67"/>
  <c r="G34" i="12"/>
  <c r="G890" i="67"/>
  <c r="F34" i="12"/>
  <c r="F890" i="67"/>
  <c r="K33" i="12"/>
  <c r="K853" i="67"/>
  <c r="J33" i="12"/>
  <c r="J853" i="67"/>
  <c r="I33" i="12"/>
  <c r="I853" i="67"/>
  <c r="H33" i="12"/>
  <c r="H853" i="67"/>
  <c r="G33" i="12"/>
  <c r="G853" i="67"/>
  <c r="F33" i="12"/>
  <c r="F853" i="67"/>
  <c r="K32" i="12"/>
  <c r="K816" i="67"/>
  <c r="J32" i="12"/>
  <c r="J816" i="67"/>
  <c r="I32" i="12"/>
  <c r="I816" i="67"/>
  <c r="H32" i="12"/>
  <c r="H816" i="67"/>
  <c r="G32" i="12"/>
  <c r="G816" i="67"/>
  <c r="F32" i="12"/>
  <c r="F816" i="67"/>
  <c r="K31" i="12"/>
  <c r="K779" i="67"/>
  <c r="J31" i="12"/>
  <c r="J779" i="67"/>
  <c r="I31" i="12"/>
  <c r="I779" i="67"/>
  <c r="H31" i="12"/>
  <c r="H779" i="67"/>
  <c r="G31" i="12"/>
  <c r="G779" i="67"/>
  <c r="F31" i="12"/>
  <c r="F779" i="67"/>
  <c r="K30" i="12"/>
  <c r="K742" i="67"/>
  <c r="J30" i="12"/>
  <c r="J742" i="67"/>
  <c r="I30" i="12"/>
  <c r="I742" i="67"/>
  <c r="H30" i="12"/>
  <c r="H742" i="67"/>
  <c r="G30" i="12"/>
  <c r="G742" i="67"/>
  <c r="F30" i="12"/>
  <c r="F742" i="67"/>
  <c r="K29" i="12"/>
  <c r="K705" i="67"/>
  <c r="J29" i="12"/>
  <c r="J705" i="67"/>
  <c r="I29" i="12"/>
  <c r="I705" i="67"/>
  <c r="H29" i="12"/>
  <c r="H705" i="67"/>
  <c r="G29" i="12"/>
  <c r="G705" i="67"/>
  <c r="F29" i="12"/>
  <c r="F705" i="67"/>
  <c r="K28" i="12"/>
  <c r="K668" i="67"/>
  <c r="J28" i="12"/>
  <c r="J668" i="67"/>
  <c r="I28" i="12"/>
  <c r="I668" i="67"/>
  <c r="H28" i="12"/>
  <c r="G28" i="12"/>
  <c r="F28" i="12"/>
  <c r="F668" i="67"/>
  <c r="K27" i="12"/>
  <c r="K631" i="67"/>
  <c r="J27" i="12"/>
  <c r="J631" i="67"/>
  <c r="I27" i="12"/>
  <c r="I631" i="67"/>
  <c r="H27" i="12"/>
  <c r="H631" i="67"/>
  <c r="G27" i="12"/>
  <c r="G631" i="67"/>
  <c r="F27" i="12"/>
  <c r="F631" i="67"/>
  <c r="K26" i="12"/>
  <c r="K594" i="67"/>
  <c r="J26" i="12"/>
  <c r="J594" i="67"/>
  <c r="I26" i="12"/>
  <c r="I594" i="67"/>
  <c r="H26" i="12"/>
  <c r="H594" i="67"/>
  <c r="G26" i="12"/>
  <c r="G594" i="67"/>
  <c r="F26" i="12"/>
  <c r="F594" i="67"/>
  <c r="K25" i="12"/>
  <c r="K557" i="67"/>
  <c r="J25" i="12"/>
  <c r="J557" i="67"/>
  <c r="I25" i="12"/>
  <c r="I557" i="67"/>
  <c r="H25" i="12"/>
  <c r="H557" i="67"/>
  <c r="G25" i="12"/>
  <c r="G557" i="67"/>
  <c r="F25" i="12"/>
  <c r="F557" i="67"/>
  <c r="K24" i="12"/>
  <c r="K520" i="67"/>
  <c r="J24" i="12"/>
  <c r="J520" i="67"/>
  <c r="I24" i="12"/>
  <c r="I520" i="67"/>
  <c r="G24" i="12"/>
  <c r="G520" i="67"/>
  <c r="F24" i="12"/>
  <c r="F520" i="67"/>
  <c r="K23" i="12"/>
  <c r="K483" i="67"/>
  <c r="J23" i="12"/>
  <c r="J483" i="67"/>
  <c r="I23" i="12"/>
  <c r="I483" i="67"/>
  <c r="H23" i="12"/>
  <c r="G23" i="12"/>
  <c r="F23" i="12"/>
  <c r="F483" i="67"/>
  <c r="K22" i="12"/>
  <c r="K446" i="67"/>
  <c r="J22" i="12"/>
  <c r="J446" i="67"/>
  <c r="I22" i="12"/>
  <c r="I446" i="67"/>
  <c r="H22" i="12"/>
  <c r="H446" i="67"/>
  <c r="G22" i="12"/>
  <c r="G446" i="67"/>
  <c r="F22" i="12"/>
  <c r="F446" i="67"/>
  <c r="L15" i="12"/>
  <c r="L14" i="12"/>
  <c r="L13" i="12"/>
  <c r="K12" i="12"/>
  <c r="K148" i="67"/>
  <c r="K9" i="12"/>
  <c r="L8" i="12"/>
  <c r="L36" i="67"/>
  <c r="H24" i="11"/>
  <c r="H502" i="67"/>
  <c r="K58" i="11"/>
  <c r="K1724" i="67"/>
  <c r="J58" i="11"/>
  <c r="J1724" i="67"/>
  <c r="I58" i="11"/>
  <c r="I1724" i="67"/>
  <c r="H58" i="11"/>
  <c r="H1724" i="67"/>
  <c r="G58" i="11"/>
  <c r="G1724" i="67"/>
  <c r="F58" i="11"/>
  <c r="F1724" i="67"/>
  <c r="K57" i="11"/>
  <c r="K1687" i="67"/>
  <c r="J57" i="11"/>
  <c r="J1687" i="67"/>
  <c r="I57" i="11"/>
  <c r="I1687" i="67"/>
  <c r="H57" i="11"/>
  <c r="H1687" i="67"/>
  <c r="G57" i="11"/>
  <c r="G1687" i="67"/>
  <c r="F57" i="11"/>
  <c r="F1687" i="67"/>
  <c r="K56" i="11"/>
  <c r="K1650" i="67"/>
  <c r="J56" i="11"/>
  <c r="J1650" i="67"/>
  <c r="I56" i="11"/>
  <c r="I1650" i="67"/>
  <c r="H56" i="11"/>
  <c r="H1650" i="67"/>
  <c r="G56" i="11"/>
  <c r="G1650" i="67"/>
  <c r="F56" i="11"/>
  <c r="F1650" i="67"/>
  <c r="K55" i="11"/>
  <c r="K1613" i="67"/>
  <c r="J55" i="11"/>
  <c r="J1613" i="67"/>
  <c r="I55" i="11"/>
  <c r="I1613" i="67"/>
  <c r="H55" i="11"/>
  <c r="H1613" i="67"/>
  <c r="G55" i="11"/>
  <c r="G1613" i="67"/>
  <c r="F55" i="11"/>
  <c r="F1613" i="67"/>
  <c r="K54" i="11"/>
  <c r="K1576" i="67"/>
  <c r="J54" i="11"/>
  <c r="J1576" i="67"/>
  <c r="I54" i="11"/>
  <c r="I1576" i="67"/>
  <c r="H54" i="11"/>
  <c r="H1576" i="67"/>
  <c r="G54" i="11"/>
  <c r="G1576" i="67"/>
  <c r="F54" i="11"/>
  <c r="F1576" i="67"/>
  <c r="K53" i="11"/>
  <c r="K1539" i="67"/>
  <c r="J53" i="11"/>
  <c r="J1539" i="67"/>
  <c r="I53" i="11"/>
  <c r="I1539" i="67"/>
  <c r="H53" i="11"/>
  <c r="H1539" i="67"/>
  <c r="G53" i="11"/>
  <c r="G1539" i="67"/>
  <c r="F53" i="11"/>
  <c r="F1539" i="67"/>
  <c r="K52" i="11"/>
  <c r="K1502" i="67"/>
  <c r="J52" i="11"/>
  <c r="J1502" i="67"/>
  <c r="I52" i="11"/>
  <c r="I1502" i="67"/>
  <c r="H52" i="11"/>
  <c r="H1502" i="67"/>
  <c r="G52" i="11"/>
  <c r="G1502" i="67"/>
  <c r="F52" i="11"/>
  <c r="F1502" i="67"/>
  <c r="K51" i="11"/>
  <c r="K1465" i="67"/>
  <c r="J51" i="11"/>
  <c r="J1465" i="67"/>
  <c r="I51" i="11"/>
  <c r="I1465" i="67"/>
  <c r="H51" i="11"/>
  <c r="H1465" i="67"/>
  <c r="G51" i="11"/>
  <c r="G1465" i="67"/>
  <c r="F51" i="11"/>
  <c r="F1465" i="67"/>
  <c r="K50" i="11"/>
  <c r="K1428" i="67"/>
  <c r="J50" i="11"/>
  <c r="J1428" i="67"/>
  <c r="I50" i="11"/>
  <c r="I1428" i="67"/>
  <c r="H50" i="11"/>
  <c r="H1428" i="67"/>
  <c r="G50" i="11"/>
  <c r="G1428" i="67"/>
  <c r="F50" i="11"/>
  <c r="F1428" i="67"/>
  <c r="K49" i="11"/>
  <c r="K1391" i="67"/>
  <c r="J49" i="11"/>
  <c r="J1391" i="67"/>
  <c r="I49" i="11"/>
  <c r="I1391" i="67"/>
  <c r="H49" i="11"/>
  <c r="H1391" i="67"/>
  <c r="G49" i="11"/>
  <c r="G1391" i="67"/>
  <c r="F49" i="11"/>
  <c r="F1391" i="67"/>
  <c r="K48" i="11"/>
  <c r="K1354" i="67"/>
  <c r="J48" i="11"/>
  <c r="J1354" i="67"/>
  <c r="I48" i="11"/>
  <c r="I1354" i="67"/>
  <c r="H48" i="11"/>
  <c r="H1354" i="67"/>
  <c r="G48" i="11"/>
  <c r="G1354" i="67"/>
  <c r="F48" i="11"/>
  <c r="F1354" i="67"/>
  <c r="K47" i="11"/>
  <c r="K1317" i="67"/>
  <c r="J47" i="11"/>
  <c r="J1317" i="67"/>
  <c r="I47" i="11"/>
  <c r="I1317" i="67"/>
  <c r="H47" i="11"/>
  <c r="H1317" i="67"/>
  <c r="G47" i="11"/>
  <c r="G1317" i="67"/>
  <c r="F47" i="11"/>
  <c r="F1317" i="67"/>
  <c r="K46" i="11"/>
  <c r="J46" i="11"/>
  <c r="I46" i="11"/>
  <c r="H46" i="11"/>
  <c r="G46" i="11"/>
  <c r="F46" i="11"/>
  <c r="K42" i="11"/>
  <c r="K1168" i="67"/>
  <c r="J42" i="11"/>
  <c r="J1168" i="67"/>
  <c r="I42" i="11"/>
  <c r="I1168" i="67"/>
  <c r="H42" i="11"/>
  <c r="H1168" i="67"/>
  <c r="G42" i="11"/>
  <c r="G1168" i="67"/>
  <c r="F42" i="11"/>
  <c r="F1168" i="67"/>
  <c r="K41" i="11"/>
  <c r="K1131" i="67"/>
  <c r="J41" i="11"/>
  <c r="J1131" i="67"/>
  <c r="I41" i="11"/>
  <c r="I1131" i="67"/>
  <c r="H41" i="11"/>
  <c r="H1131" i="67"/>
  <c r="G41" i="11"/>
  <c r="G1131" i="67"/>
  <c r="F41" i="11"/>
  <c r="F1131" i="67"/>
  <c r="K40" i="11"/>
  <c r="K1094" i="67"/>
  <c r="J40" i="11"/>
  <c r="J1094" i="67"/>
  <c r="I40" i="11"/>
  <c r="I1094" i="67"/>
  <c r="H40" i="11"/>
  <c r="H1094" i="67"/>
  <c r="G40" i="11"/>
  <c r="G1094" i="67"/>
  <c r="F40" i="11"/>
  <c r="F1094" i="67"/>
  <c r="K39" i="11"/>
  <c r="K1057" i="67"/>
  <c r="J39" i="11"/>
  <c r="J1057" i="67"/>
  <c r="I39" i="11"/>
  <c r="I1057" i="67"/>
  <c r="H39" i="11"/>
  <c r="H1057" i="67"/>
  <c r="G39" i="11"/>
  <c r="G1057" i="67"/>
  <c r="F39" i="11"/>
  <c r="F1057" i="67"/>
  <c r="K38" i="11"/>
  <c r="K1020" i="67"/>
  <c r="J38" i="11"/>
  <c r="J1020" i="67"/>
  <c r="I38" i="11"/>
  <c r="I1020" i="67"/>
  <c r="H38" i="11"/>
  <c r="H1020" i="67"/>
  <c r="G38" i="11"/>
  <c r="G1020" i="67"/>
  <c r="F38" i="11"/>
  <c r="F1020" i="67"/>
  <c r="K37" i="11"/>
  <c r="K983" i="67"/>
  <c r="J37" i="11"/>
  <c r="J983" i="67"/>
  <c r="I37" i="11"/>
  <c r="I983" i="67"/>
  <c r="H37" i="11"/>
  <c r="H983" i="67"/>
  <c r="G37" i="11"/>
  <c r="G983" i="67"/>
  <c r="F37" i="11"/>
  <c r="F983" i="67"/>
  <c r="K36" i="11"/>
  <c r="K946" i="67"/>
  <c r="J36" i="11"/>
  <c r="J946" i="67"/>
  <c r="I36" i="11"/>
  <c r="I946" i="67"/>
  <c r="H36" i="11"/>
  <c r="H946" i="67"/>
  <c r="G36" i="11"/>
  <c r="G946" i="67"/>
  <c r="F36" i="11"/>
  <c r="F946" i="67"/>
  <c r="K35" i="11"/>
  <c r="K909" i="67"/>
  <c r="J35" i="11"/>
  <c r="J909" i="67"/>
  <c r="I35" i="11"/>
  <c r="I909" i="67"/>
  <c r="H35" i="11"/>
  <c r="H909" i="67"/>
  <c r="G35" i="11"/>
  <c r="G909" i="67"/>
  <c r="F35" i="11"/>
  <c r="F909" i="67"/>
  <c r="K34" i="11"/>
  <c r="K872" i="67"/>
  <c r="J34" i="11"/>
  <c r="J872" i="67"/>
  <c r="I34" i="11"/>
  <c r="I872" i="67"/>
  <c r="H34" i="11"/>
  <c r="H872" i="67"/>
  <c r="G34" i="11"/>
  <c r="G872" i="67"/>
  <c r="F34" i="11"/>
  <c r="F872" i="67"/>
  <c r="K33" i="11"/>
  <c r="K835" i="67"/>
  <c r="J33" i="11"/>
  <c r="J835" i="67"/>
  <c r="I33" i="11"/>
  <c r="I835" i="67"/>
  <c r="H33" i="11"/>
  <c r="H835" i="67"/>
  <c r="G33" i="11"/>
  <c r="G835" i="67"/>
  <c r="F33" i="11"/>
  <c r="F835" i="67"/>
  <c r="K32" i="11"/>
  <c r="K798" i="67"/>
  <c r="J32" i="11"/>
  <c r="J798" i="67"/>
  <c r="I32" i="11"/>
  <c r="I798" i="67"/>
  <c r="H32" i="11"/>
  <c r="H798" i="67"/>
  <c r="G32" i="11"/>
  <c r="G798" i="67"/>
  <c r="F32" i="11"/>
  <c r="F798" i="67"/>
  <c r="K31" i="11"/>
  <c r="K761" i="67"/>
  <c r="J31" i="11"/>
  <c r="J761" i="67"/>
  <c r="I31" i="11"/>
  <c r="I761" i="67"/>
  <c r="H31" i="11"/>
  <c r="H761" i="67"/>
  <c r="G31" i="11"/>
  <c r="G761" i="67"/>
  <c r="F31" i="11"/>
  <c r="F761" i="67"/>
  <c r="K30" i="11"/>
  <c r="K724" i="67"/>
  <c r="J30" i="11"/>
  <c r="J724" i="67"/>
  <c r="I30" i="11"/>
  <c r="I724" i="67"/>
  <c r="H30" i="11"/>
  <c r="H724" i="67"/>
  <c r="G30" i="11"/>
  <c r="G724" i="67"/>
  <c r="F30" i="11"/>
  <c r="F724" i="67"/>
  <c r="K29" i="11"/>
  <c r="K687" i="67"/>
  <c r="J29" i="11"/>
  <c r="J687" i="67"/>
  <c r="I29" i="11"/>
  <c r="I687" i="67"/>
  <c r="H29" i="11"/>
  <c r="H687" i="67"/>
  <c r="G29" i="11"/>
  <c r="G687" i="67"/>
  <c r="F29" i="11"/>
  <c r="F687" i="67"/>
  <c r="K28" i="11"/>
  <c r="K650" i="67"/>
  <c r="J28" i="11"/>
  <c r="J650" i="67"/>
  <c r="I28" i="11"/>
  <c r="I650" i="67"/>
  <c r="H28" i="11"/>
  <c r="G28" i="11"/>
  <c r="F28" i="11"/>
  <c r="F650" i="67"/>
  <c r="K27" i="11"/>
  <c r="K613" i="67"/>
  <c r="J27" i="11"/>
  <c r="J613" i="67"/>
  <c r="I27" i="11"/>
  <c r="I613" i="67"/>
  <c r="H27" i="11"/>
  <c r="H613" i="67"/>
  <c r="G27" i="11"/>
  <c r="G613" i="67"/>
  <c r="F27" i="11"/>
  <c r="F613" i="67"/>
  <c r="K26" i="11"/>
  <c r="K576" i="67"/>
  <c r="J26" i="11"/>
  <c r="J576" i="67"/>
  <c r="I26" i="11"/>
  <c r="I576" i="67"/>
  <c r="H26" i="11"/>
  <c r="H576" i="67"/>
  <c r="G26" i="11"/>
  <c r="G576" i="67"/>
  <c r="F26" i="11"/>
  <c r="F576" i="67"/>
  <c r="K25" i="11"/>
  <c r="K539" i="67"/>
  <c r="J25" i="11"/>
  <c r="J539" i="67"/>
  <c r="I25" i="11"/>
  <c r="I539" i="67"/>
  <c r="H25" i="11"/>
  <c r="H539" i="67"/>
  <c r="G25" i="11"/>
  <c r="G539" i="67"/>
  <c r="F25" i="11"/>
  <c r="F539" i="67"/>
  <c r="K24" i="11"/>
  <c r="K502" i="67"/>
  <c r="J24" i="11"/>
  <c r="J502" i="67"/>
  <c r="I24" i="11"/>
  <c r="I502" i="67"/>
  <c r="G24" i="11"/>
  <c r="G502" i="67"/>
  <c r="F24" i="11"/>
  <c r="F502" i="67"/>
  <c r="K23" i="11"/>
  <c r="K465" i="67"/>
  <c r="J23" i="11"/>
  <c r="J465" i="67"/>
  <c r="I23" i="11"/>
  <c r="I465" i="67"/>
  <c r="H23" i="11"/>
  <c r="G23" i="11"/>
  <c r="F23" i="11"/>
  <c r="F465" i="67"/>
  <c r="K22" i="11"/>
  <c r="K428" i="67"/>
  <c r="J22" i="11"/>
  <c r="J428" i="67"/>
  <c r="I22" i="11"/>
  <c r="I428" i="67"/>
  <c r="H22" i="11"/>
  <c r="H428" i="67"/>
  <c r="G22" i="11"/>
  <c r="G428" i="67"/>
  <c r="F22" i="11"/>
  <c r="F428" i="67"/>
  <c r="L15" i="11"/>
  <c r="L14" i="11"/>
  <c r="L13" i="11"/>
  <c r="K12" i="11"/>
  <c r="K130" i="67"/>
  <c r="K9" i="11"/>
  <c r="L8" i="11"/>
  <c r="L18" i="67"/>
  <c r="H24" i="10"/>
  <c r="H500" i="67"/>
  <c r="K58" i="10"/>
  <c r="K1722" i="67"/>
  <c r="J58" i="10"/>
  <c r="J1722" i="67"/>
  <c r="I58" i="10"/>
  <c r="I1722" i="67"/>
  <c r="H58" i="10"/>
  <c r="H1722" i="67"/>
  <c r="G58" i="10"/>
  <c r="G1722" i="67"/>
  <c r="F58" i="10"/>
  <c r="F1722" i="67"/>
  <c r="K57" i="10"/>
  <c r="K1685" i="67"/>
  <c r="J57" i="10"/>
  <c r="J1685" i="67"/>
  <c r="I57" i="10"/>
  <c r="I1685" i="67"/>
  <c r="H57" i="10"/>
  <c r="H1685" i="67"/>
  <c r="G57" i="10"/>
  <c r="G1685" i="67"/>
  <c r="F57" i="10"/>
  <c r="F1685" i="67"/>
  <c r="K56" i="10"/>
  <c r="K1648" i="67"/>
  <c r="J56" i="10"/>
  <c r="J1648" i="67"/>
  <c r="I56" i="10"/>
  <c r="I1648" i="67"/>
  <c r="H56" i="10"/>
  <c r="H1648" i="67"/>
  <c r="G56" i="10"/>
  <c r="G1648" i="67"/>
  <c r="F56" i="10"/>
  <c r="F1648" i="67"/>
  <c r="K55" i="10"/>
  <c r="K1611" i="67"/>
  <c r="J55" i="10"/>
  <c r="J1611" i="67"/>
  <c r="I55" i="10"/>
  <c r="I1611" i="67"/>
  <c r="H55" i="10"/>
  <c r="H1611" i="67"/>
  <c r="G55" i="10"/>
  <c r="G1611" i="67"/>
  <c r="F55" i="10"/>
  <c r="F1611" i="67"/>
  <c r="K54" i="10"/>
  <c r="K1574" i="67"/>
  <c r="J54" i="10"/>
  <c r="J1574" i="67"/>
  <c r="I54" i="10"/>
  <c r="I1574" i="67"/>
  <c r="H54" i="10"/>
  <c r="H1574" i="67"/>
  <c r="G54" i="10"/>
  <c r="G1574" i="67"/>
  <c r="F54" i="10"/>
  <c r="F1574" i="67"/>
  <c r="K53" i="10"/>
  <c r="K1537" i="67"/>
  <c r="J53" i="10"/>
  <c r="J1537" i="67"/>
  <c r="I53" i="10"/>
  <c r="I1537" i="67"/>
  <c r="H53" i="10"/>
  <c r="H1537" i="67"/>
  <c r="G53" i="10"/>
  <c r="G1537" i="67"/>
  <c r="F53" i="10"/>
  <c r="F1537" i="67"/>
  <c r="K52" i="10"/>
  <c r="K1500" i="67"/>
  <c r="J52" i="10"/>
  <c r="J1500" i="67"/>
  <c r="I52" i="10"/>
  <c r="I1500" i="67"/>
  <c r="H52" i="10"/>
  <c r="H1500" i="67"/>
  <c r="G52" i="10"/>
  <c r="G1500" i="67"/>
  <c r="F52" i="10"/>
  <c r="F1500" i="67"/>
  <c r="K51" i="10"/>
  <c r="K1463" i="67"/>
  <c r="J51" i="10"/>
  <c r="J1463" i="67"/>
  <c r="I51" i="10"/>
  <c r="I1463" i="67"/>
  <c r="H51" i="10"/>
  <c r="H1463" i="67"/>
  <c r="G51" i="10"/>
  <c r="G1463" i="67"/>
  <c r="F51" i="10"/>
  <c r="F1463" i="67"/>
  <c r="K50" i="10"/>
  <c r="K1426" i="67"/>
  <c r="J50" i="10"/>
  <c r="J1426" i="67"/>
  <c r="I50" i="10"/>
  <c r="I1426" i="67"/>
  <c r="H50" i="10"/>
  <c r="H1426" i="67"/>
  <c r="G50" i="10"/>
  <c r="G1426" i="67"/>
  <c r="F50" i="10"/>
  <c r="F1426" i="67"/>
  <c r="K49" i="10"/>
  <c r="K1389" i="67"/>
  <c r="J49" i="10"/>
  <c r="J1389" i="67"/>
  <c r="I49" i="10"/>
  <c r="I1389" i="67"/>
  <c r="H49" i="10"/>
  <c r="H1389" i="67"/>
  <c r="G49" i="10"/>
  <c r="G1389" i="67"/>
  <c r="F49" i="10"/>
  <c r="F1389" i="67"/>
  <c r="K48" i="10"/>
  <c r="K1352" i="67"/>
  <c r="J48" i="10"/>
  <c r="J1352" i="67"/>
  <c r="I48" i="10"/>
  <c r="I1352" i="67"/>
  <c r="H48" i="10"/>
  <c r="H1352" i="67"/>
  <c r="G48" i="10"/>
  <c r="G1352" i="67"/>
  <c r="F48" i="10"/>
  <c r="F1352" i="67"/>
  <c r="K47" i="10"/>
  <c r="K1315" i="67"/>
  <c r="J47" i="10"/>
  <c r="J1315" i="67"/>
  <c r="I47" i="10"/>
  <c r="I1315" i="67"/>
  <c r="H47" i="10"/>
  <c r="H1315" i="67"/>
  <c r="G47" i="10"/>
  <c r="G1315" i="67"/>
  <c r="F47" i="10"/>
  <c r="F1315" i="67"/>
  <c r="K46" i="10"/>
  <c r="J46" i="10"/>
  <c r="I46" i="10"/>
  <c r="H46" i="10"/>
  <c r="G46" i="10"/>
  <c r="F46" i="10"/>
  <c r="K42" i="10"/>
  <c r="K1166" i="67"/>
  <c r="J42" i="10"/>
  <c r="J1166" i="67"/>
  <c r="I42" i="10"/>
  <c r="I1166" i="67"/>
  <c r="H42" i="10"/>
  <c r="H1166" i="67"/>
  <c r="G42" i="10"/>
  <c r="G1166" i="67"/>
  <c r="F42" i="10"/>
  <c r="F1166" i="67"/>
  <c r="K41" i="10"/>
  <c r="K1129" i="67"/>
  <c r="J41" i="10"/>
  <c r="J1129" i="67"/>
  <c r="I41" i="10"/>
  <c r="I1129" i="67"/>
  <c r="H41" i="10"/>
  <c r="H1129" i="67"/>
  <c r="G41" i="10"/>
  <c r="G1129" i="67"/>
  <c r="F41" i="10"/>
  <c r="F1129" i="67"/>
  <c r="K40" i="10"/>
  <c r="K1092" i="67"/>
  <c r="J40" i="10"/>
  <c r="J1092" i="67"/>
  <c r="I40" i="10"/>
  <c r="I1092" i="67"/>
  <c r="H40" i="10"/>
  <c r="H1092" i="67"/>
  <c r="G40" i="10"/>
  <c r="G1092" i="67"/>
  <c r="F40" i="10"/>
  <c r="F1092" i="67"/>
  <c r="K39" i="10"/>
  <c r="K1055" i="67"/>
  <c r="J39" i="10"/>
  <c r="J1055" i="67"/>
  <c r="I39" i="10"/>
  <c r="I1055" i="67"/>
  <c r="H39" i="10"/>
  <c r="H1055" i="67"/>
  <c r="G39" i="10"/>
  <c r="G1055" i="67"/>
  <c r="F39" i="10"/>
  <c r="F1055" i="67"/>
  <c r="K38" i="10"/>
  <c r="K1018" i="67"/>
  <c r="J38" i="10"/>
  <c r="J1018" i="67"/>
  <c r="I38" i="10"/>
  <c r="I1018" i="67"/>
  <c r="H38" i="10"/>
  <c r="H1018" i="67"/>
  <c r="G38" i="10"/>
  <c r="G1018" i="67"/>
  <c r="F38" i="10"/>
  <c r="F1018" i="67"/>
  <c r="K37" i="10"/>
  <c r="K981" i="67"/>
  <c r="J37" i="10"/>
  <c r="J981" i="67"/>
  <c r="I37" i="10"/>
  <c r="I981" i="67"/>
  <c r="H37" i="10"/>
  <c r="H981" i="67"/>
  <c r="G37" i="10"/>
  <c r="G981" i="67"/>
  <c r="F37" i="10"/>
  <c r="F981" i="67"/>
  <c r="K36" i="10"/>
  <c r="K944" i="67"/>
  <c r="J36" i="10"/>
  <c r="J944" i="67"/>
  <c r="I36" i="10"/>
  <c r="I944" i="67"/>
  <c r="H36" i="10"/>
  <c r="H944" i="67"/>
  <c r="G36" i="10"/>
  <c r="G944" i="67"/>
  <c r="F36" i="10"/>
  <c r="F944" i="67"/>
  <c r="K35" i="10"/>
  <c r="K907" i="67"/>
  <c r="J35" i="10"/>
  <c r="J907" i="67"/>
  <c r="I35" i="10"/>
  <c r="I907" i="67"/>
  <c r="H35" i="10"/>
  <c r="H907" i="67"/>
  <c r="G35" i="10"/>
  <c r="G907" i="67"/>
  <c r="F35" i="10"/>
  <c r="F907" i="67"/>
  <c r="K34" i="10"/>
  <c r="K870" i="67"/>
  <c r="J34" i="10"/>
  <c r="J870" i="67"/>
  <c r="I34" i="10"/>
  <c r="I870" i="67"/>
  <c r="H34" i="10"/>
  <c r="H870" i="67"/>
  <c r="G34" i="10"/>
  <c r="G870" i="67"/>
  <c r="F34" i="10"/>
  <c r="F870" i="67"/>
  <c r="K33" i="10"/>
  <c r="K833" i="67"/>
  <c r="J33" i="10"/>
  <c r="J833" i="67"/>
  <c r="I33" i="10"/>
  <c r="I833" i="67"/>
  <c r="H33" i="10"/>
  <c r="H833" i="67"/>
  <c r="G33" i="10"/>
  <c r="G833" i="67"/>
  <c r="F33" i="10"/>
  <c r="F833" i="67"/>
  <c r="K32" i="10"/>
  <c r="K796" i="67"/>
  <c r="J32" i="10"/>
  <c r="J796" i="67"/>
  <c r="I32" i="10"/>
  <c r="I796" i="67"/>
  <c r="H32" i="10"/>
  <c r="H796" i="67"/>
  <c r="G32" i="10"/>
  <c r="G796" i="67"/>
  <c r="F32" i="10"/>
  <c r="F796" i="67"/>
  <c r="K31" i="10"/>
  <c r="K759" i="67"/>
  <c r="J31" i="10"/>
  <c r="J759" i="67"/>
  <c r="I31" i="10"/>
  <c r="I759" i="67"/>
  <c r="H31" i="10"/>
  <c r="H759" i="67"/>
  <c r="G31" i="10"/>
  <c r="G759" i="67"/>
  <c r="F31" i="10"/>
  <c r="F759" i="67"/>
  <c r="K30" i="10"/>
  <c r="K722" i="67"/>
  <c r="J30" i="10"/>
  <c r="J722" i="67"/>
  <c r="I30" i="10"/>
  <c r="I722" i="67"/>
  <c r="H30" i="10"/>
  <c r="H722" i="67"/>
  <c r="G30" i="10"/>
  <c r="G722" i="67"/>
  <c r="F30" i="10"/>
  <c r="F722" i="67"/>
  <c r="K29" i="10"/>
  <c r="K685" i="67"/>
  <c r="J29" i="10"/>
  <c r="J685" i="67"/>
  <c r="I29" i="10"/>
  <c r="I685" i="67"/>
  <c r="H29" i="10"/>
  <c r="H685" i="67"/>
  <c r="G29" i="10"/>
  <c r="G685" i="67"/>
  <c r="F29" i="10"/>
  <c r="F685" i="67"/>
  <c r="K28" i="10"/>
  <c r="K648" i="67"/>
  <c r="J28" i="10"/>
  <c r="J648" i="67"/>
  <c r="I28" i="10"/>
  <c r="I648" i="67"/>
  <c r="H28" i="10"/>
  <c r="G28" i="10"/>
  <c r="F28" i="10"/>
  <c r="F648" i="67"/>
  <c r="K27" i="10"/>
  <c r="K611" i="67"/>
  <c r="J27" i="10"/>
  <c r="J611" i="67"/>
  <c r="I27" i="10"/>
  <c r="I611" i="67"/>
  <c r="H27" i="10"/>
  <c r="H611" i="67"/>
  <c r="G27" i="10"/>
  <c r="G611" i="67"/>
  <c r="F27" i="10"/>
  <c r="F611" i="67"/>
  <c r="K26" i="10"/>
  <c r="K574" i="67"/>
  <c r="J26" i="10"/>
  <c r="J574" i="67"/>
  <c r="I26" i="10"/>
  <c r="I574" i="67"/>
  <c r="H26" i="10"/>
  <c r="H574" i="67"/>
  <c r="G26" i="10"/>
  <c r="G574" i="67"/>
  <c r="F26" i="10"/>
  <c r="F574" i="67"/>
  <c r="K25" i="10"/>
  <c r="K537" i="67"/>
  <c r="J25" i="10"/>
  <c r="J537" i="67"/>
  <c r="I25" i="10"/>
  <c r="I537" i="67"/>
  <c r="H25" i="10"/>
  <c r="H537" i="67"/>
  <c r="G25" i="10"/>
  <c r="G537" i="67"/>
  <c r="F25" i="10"/>
  <c r="F537" i="67"/>
  <c r="K24" i="10"/>
  <c r="K500" i="67"/>
  <c r="J24" i="10"/>
  <c r="J500" i="67"/>
  <c r="I24" i="10"/>
  <c r="I500" i="67"/>
  <c r="G24" i="10"/>
  <c r="G500" i="67"/>
  <c r="F24" i="10"/>
  <c r="F500" i="67"/>
  <c r="K23" i="10"/>
  <c r="K463" i="67"/>
  <c r="J23" i="10"/>
  <c r="J463" i="67"/>
  <c r="I23" i="10"/>
  <c r="I463" i="67"/>
  <c r="H23" i="10"/>
  <c r="G23" i="10"/>
  <c r="F23" i="10"/>
  <c r="F463" i="67"/>
  <c r="K22" i="10"/>
  <c r="K426" i="67"/>
  <c r="J22" i="10"/>
  <c r="J426" i="67"/>
  <c r="I22" i="10"/>
  <c r="I426" i="67"/>
  <c r="H22" i="10"/>
  <c r="H426" i="67"/>
  <c r="G22" i="10"/>
  <c r="G426" i="67"/>
  <c r="F22" i="10"/>
  <c r="F426" i="67"/>
  <c r="L15" i="10"/>
  <c r="L14" i="10"/>
  <c r="L13" i="10"/>
  <c r="K12" i="10"/>
  <c r="K128" i="67"/>
  <c r="K9" i="10"/>
  <c r="L8" i="10"/>
  <c r="L16" i="67"/>
  <c r="H24" i="9"/>
  <c r="H495" i="67"/>
  <c r="K58" i="9"/>
  <c r="K1717" i="67"/>
  <c r="J58" i="9"/>
  <c r="J1717" i="67"/>
  <c r="I58" i="9"/>
  <c r="I1717" i="67"/>
  <c r="H58" i="9"/>
  <c r="H1717" i="67"/>
  <c r="G58" i="9"/>
  <c r="G1717" i="67"/>
  <c r="F58" i="9"/>
  <c r="F1717" i="67"/>
  <c r="K57" i="9"/>
  <c r="K1680" i="67"/>
  <c r="J57" i="9"/>
  <c r="J1680" i="67"/>
  <c r="I57" i="9"/>
  <c r="I1680" i="67"/>
  <c r="H57" i="9"/>
  <c r="H1680" i="67"/>
  <c r="G57" i="9"/>
  <c r="G1680" i="67"/>
  <c r="F57" i="9"/>
  <c r="F1680" i="67"/>
  <c r="K56" i="9"/>
  <c r="K1643" i="67"/>
  <c r="J56" i="9"/>
  <c r="J1643" i="67"/>
  <c r="I56" i="9"/>
  <c r="I1643" i="67"/>
  <c r="H56" i="9"/>
  <c r="H1643" i="67"/>
  <c r="G56" i="9"/>
  <c r="G1643" i="67"/>
  <c r="F56" i="9"/>
  <c r="F1643" i="67"/>
  <c r="K55" i="9"/>
  <c r="K1606" i="67"/>
  <c r="J55" i="9"/>
  <c r="J1606" i="67"/>
  <c r="I55" i="9"/>
  <c r="I1606" i="67"/>
  <c r="H55" i="9"/>
  <c r="H1606" i="67"/>
  <c r="G55" i="9"/>
  <c r="G1606" i="67"/>
  <c r="F55" i="9"/>
  <c r="F1606" i="67"/>
  <c r="K54" i="9"/>
  <c r="K1569" i="67"/>
  <c r="J54" i="9"/>
  <c r="J1569" i="67"/>
  <c r="I54" i="9"/>
  <c r="I1569" i="67"/>
  <c r="H54" i="9"/>
  <c r="H1569" i="67"/>
  <c r="G54" i="9"/>
  <c r="G1569" i="67"/>
  <c r="F54" i="9"/>
  <c r="F1569" i="67"/>
  <c r="K53" i="9"/>
  <c r="K1532" i="67"/>
  <c r="J53" i="9"/>
  <c r="J1532" i="67"/>
  <c r="I53" i="9"/>
  <c r="I1532" i="67"/>
  <c r="H53" i="9"/>
  <c r="H1532" i="67"/>
  <c r="G53" i="9"/>
  <c r="G1532" i="67"/>
  <c r="F53" i="9"/>
  <c r="F1532" i="67"/>
  <c r="K52" i="9"/>
  <c r="K1495" i="67"/>
  <c r="J52" i="9"/>
  <c r="J1495" i="67"/>
  <c r="I52" i="9"/>
  <c r="I1495" i="67"/>
  <c r="H52" i="9"/>
  <c r="H1495" i="67"/>
  <c r="G52" i="9"/>
  <c r="G1495" i="67"/>
  <c r="F52" i="9"/>
  <c r="F1495" i="67"/>
  <c r="K51" i="9"/>
  <c r="K1458" i="67"/>
  <c r="J51" i="9"/>
  <c r="J1458" i="67"/>
  <c r="I51" i="9"/>
  <c r="I1458" i="67"/>
  <c r="H51" i="9"/>
  <c r="H1458" i="67"/>
  <c r="G51" i="9"/>
  <c r="G1458" i="67"/>
  <c r="F51" i="9"/>
  <c r="F1458" i="67"/>
  <c r="K50" i="9"/>
  <c r="K1421" i="67"/>
  <c r="J50" i="9"/>
  <c r="J1421" i="67"/>
  <c r="I50" i="9"/>
  <c r="I1421" i="67"/>
  <c r="H50" i="9"/>
  <c r="H1421" i="67"/>
  <c r="G50" i="9"/>
  <c r="G1421" i="67"/>
  <c r="F50" i="9"/>
  <c r="F1421" i="67"/>
  <c r="K49" i="9"/>
  <c r="K1384" i="67"/>
  <c r="J49" i="9"/>
  <c r="J1384" i="67"/>
  <c r="I49" i="9"/>
  <c r="I1384" i="67"/>
  <c r="H49" i="9"/>
  <c r="H1384" i="67"/>
  <c r="G49" i="9"/>
  <c r="G1384" i="67"/>
  <c r="F49" i="9"/>
  <c r="F1384" i="67"/>
  <c r="K48" i="9"/>
  <c r="K1347" i="67"/>
  <c r="J48" i="9"/>
  <c r="J1347" i="67"/>
  <c r="I48" i="9"/>
  <c r="I1347" i="67"/>
  <c r="H48" i="9"/>
  <c r="H1347" i="67"/>
  <c r="G48" i="9"/>
  <c r="G1347" i="67"/>
  <c r="F48" i="9"/>
  <c r="F1347" i="67"/>
  <c r="K47" i="9"/>
  <c r="K1310" i="67"/>
  <c r="J47" i="9"/>
  <c r="J1310" i="67"/>
  <c r="I47" i="9"/>
  <c r="I1310" i="67"/>
  <c r="H47" i="9"/>
  <c r="H1310" i="67"/>
  <c r="G47" i="9"/>
  <c r="G1310" i="67"/>
  <c r="F47" i="9"/>
  <c r="F1310" i="67"/>
  <c r="K46" i="9"/>
  <c r="J46" i="9"/>
  <c r="I46" i="9"/>
  <c r="H46" i="9"/>
  <c r="G46" i="9"/>
  <c r="F46" i="9"/>
  <c r="K42" i="9"/>
  <c r="K1161" i="67"/>
  <c r="J42" i="9"/>
  <c r="J1161" i="67"/>
  <c r="I42" i="9"/>
  <c r="I1161" i="67"/>
  <c r="H42" i="9"/>
  <c r="H1161" i="67"/>
  <c r="G42" i="9"/>
  <c r="G1161" i="67"/>
  <c r="F42" i="9"/>
  <c r="F1161" i="67"/>
  <c r="K41" i="9"/>
  <c r="K1124" i="67"/>
  <c r="J41" i="9"/>
  <c r="J1124" i="67"/>
  <c r="I41" i="9"/>
  <c r="I1124" i="67"/>
  <c r="H41" i="9"/>
  <c r="H1124" i="67"/>
  <c r="G41" i="9"/>
  <c r="G1124" i="67"/>
  <c r="F41" i="9"/>
  <c r="F1124" i="67"/>
  <c r="K40" i="9"/>
  <c r="K1087" i="67"/>
  <c r="J40" i="9"/>
  <c r="J1087" i="67"/>
  <c r="I40" i="9"/>
  <c r="I1087" i="67"/>
  <c r="H40" i="9"/>
  <c r="H1087" i="67"/>
  <c r="G40" i="9"/>
  <c r="G1087" i="67"/>
  <c r="F40" i="9"/>
  <c r="F1087" i="67"/>
  <c r="K39" i="9"/>
  <c r="K1050" i="67"/>
  <c r="J39" i="9"/>
  <c r="J1050" i="67"/>
  <c r="I39" i="9"/>
  <c r="I1050" i="67"/>
  <c r="H39" i="9"/>
  <c r="H1050" i="67"/>
  <c r="G39" i="9"/>
  <c r="G1050" i="67"/>
  <c r="F39" i="9"/>
  <c r="F1050" i="67"/>
  <c r="K38" i="9"/>
  <c r="K1013" i="67"/>
  <c r="J38" i="9"/>
  <c r="J1013" i="67"/>
  <c r="I38" i="9"/>
  <c r="I1013" i="67"/>
  <c r="H38" i="9"/>
  <c r="H1013" i="67"/>
  <c r="G38" i="9"/>
  <c r="G1013" i="67"/>
  <c r="F38" i="9"/>
  <c r="F1013" i="67"/>
  <c r="K37" i="9"/>
  <c r="K976" i="67"/>
  <c r="J37" i="9"/>
  <c r="J976" i="67"/>
  <c r="I37" i="9"/>
  <c r="I976" i="67"/>
  <c r="H37" i="9"/>
  <c r="H976" i="67"/>
  <c r="G37" i="9"/>
  <c r="G976" i="67"/>
  <c r="F37" i="9"/>
  <c r="F976" i="67"/>
  <c r="K36" i="9"/>
  <c r="K939" i="67"/>
  <c r="J36" i="9"/>
  <c r="J939" i="67"/>
  <c r="I36" i="9"/>
  <c r="I939" i="67"/>
  <c r="H36" i="9"/>
  <c r="H939" i="67"/>
  <c r="G36" i="9"/>
  <c r="G939" i="67"/>
  <c r="F36" i="9"/>
  <c r="F939" i="67"/>
  <c r="K35" i="9"/>
  <c r="K902" i="67"/>
  <c r="J35" i="9"/>
  <c r="J902" i="67"/>
  <c r="I35" i="9"/>
  <c r="I902" i="67"/>
  <c r="H35" i="9"/>
  <c r="H902" i="67"/>
  <c r="G35" i="9"/>
  <c r="G902" i="67"/>
  <c r="F35" i="9"/>
  <c r="F902" i="67"/>
  <c r="K34" i="9"/>
  <c r="K865" i="67"/>
  <c r="J34" i="9"/>
  <c r="J865" i="67"/>
  <c r="I34" i="9"/>
  <c r="I865" i="67"/>
  <c r="H34" i="9"/>
  <c r="H865" i="67"/>
  <c r="G34" i="9"/>
  <c r="G865" i="67"/>
  <c r="F34" i="9"/>
  <c r="F865" i="67"/>
  <c r="K33" i="9"/>
  <c r="K828" i="67"/>
  <c r="J33" i="9"/>
  <c r="J828" i="67"/>
  <c r="I33" i="9"/>
  <c r="I828" i="67"/>
  <c r="H33" i="9"/>
  <c r="H828" i="67"/>
  <c r="G33" i="9"/>
  <c r="G828" i="67"/>
  <c r="F33" i="9"/>
  <c r="F828" i="67"/>
  <c r="K32" i="9"/>
  <c r="K791" i="67"/>
  <c r="J32" i="9"/>
  <c r="J791" i="67"/>
  <c r="I32" i="9"/>
  <c r="I791" i="67"/>
  <c r="H32" i="9"/>
  <c r="H791" i="67"/>
  <c r="G32" i="9"/>
  <c r="G791" i="67"/>
  <c r="F32" i="9"/>
  <c r="F791" i="67"/>
  <c r="K31" i="9"/>
  <c r="K754" i="67"/>
  <c r="J31" i="9"/>
  <c r="J754" i="67"/>
  <c r="I31" i="9"/>
  <c r="I754" i="67"/>
  <c r="H31" i="9"/>
  <c r="H754" i="67"/>
  <c r="G31" i="9"/>
  <c r="G754" i="67"/>
  <c r="F31" i="9"/>
  <c r="F754" i="67"/>
  <c r="K30" i="9"/>
  <c r="K717" i="67"/>
  <c r="J30" i="9"/>
  <c r="J717" i="67"/>
  <c r="I30" i="9"/>
  <c r="I717" i="67"/>
  <c r="H30" i="9"/>
  <c r="H717" i="67"/>
  <c r="G30" i="9"/>
  <c r="G717" i="67"/>
  <c r="F30" i="9"/>
  <c r="F717" i="67"/>
  <c r="K29" i="9"/>
  <c r="K680" i="67"/>
  <c r="J29" i="9"/>
  <c r="J680" i="67"/>
  <c r="I29" i="9"/>
  <c r="I680" i="67"/>
  <c r="H29" i="9"/>
  <c r="H680" i="67"/>
  <c r="G29" i="9"/>
  <c r="G680" i="67"/>
  <c r="F29" i="9"/>
  <c r="F680" i="67"/>
  <c r="K28" i="9"/>
  <c r="K643" i="67"/>
  <c r="J28" i="9"/>
  <c r="J643" i="67"/>
  <c r="I28" i="9"/>
  <c r="I643" i="67"/>
  <c r="H28" i="9"/>
  <c r="G28" i="9"/>
  <c r="F28" i="9"/>
  <c r="F643" i="67"/>
  <c r="K27" i="9"/>
  <c r="K606" i="67"/>
  <c r="J27" i="9"/>
  <c r="J606" i="67"/>
  <c r="I27" i="9"/>
  <c r="I606" i="67"/>
  <c r="H27" i="9"/>
  <c r="H606" i="67"/>
  <c r="G27" i="9"/>
  <c r="G606" i="67"/>
  <c r="F27" i="9"/>
  <c r="F606" i="67"/>
  <c r="K26" i="9"/>
  <c r="K569" i="67"/>
  <c r="J26" i="9"/>
  <c r="J569" i="67"/>
  <c r="I26" i="9"/>
  <c r="I569" i="67"/>
  <c r="H26" i="9"/>
  <c r="H569" i="67"/>
  <c r="G26" i="9"/>
  <c r="G569" i="67"/>
  <c r="F26" i="9"/>
  <c r="F569" i="67"/>
  <c r="K25" i="9"/>
  <c r="K532" i="67"/>
  <c r="J25" i="9"/>
  <c r="J532" i="67"/>
  <c r="I25" i="9"/>
  <c r="I532" i="67"/>
  <c r="H25" i="9"/>
  <c r="H532" i="67"/>
  <c r="G25" i="9"/>
  <c r="G532" i="67"/>
  <c r="F25" i="9"/>
  <c r="F532" i="67"/>
  <c r="K24" i="9"/>
  <c r="K495" i="67"/>
  <c r="J24" i="9"/>
  <c r="J495" i="67"/>
  <c r="I24" i="9"/>
  <c r="I495" i="67"/>
  <c r="G24" i="9"/>
  <c r="G495" i="67"/>
  <c r="F24" i="9"/>
  <c r="F495" i="67"/>
  <c r="K23" i="9"/>
  <c r="K458" i="67"/>
  <c r="J23" i="9"/>
  <c r="J458" i="67"/>
  <c r="I23" i="9"/>
  <c r="I458" i="67"/>
  <c r="H23" i="9"/>
  <c r="G23" i="9"/>
  <c r="F23" i="9"/>
  <c r="F458" i="67"/>
  <c r="K22" i="9"/>
  <c r="K421" i="67"/>
  <c r="J22" i="9"/>
  <c r="J421" i="67"/>
  <c r="I22" i="9"/>
  <c r="I421" i="67"/>
  <c r="H22" i="9"/>
  <c r="H421" i="67"/>
  <c r="G22" i="9"/>
  <c r="G421" i="67"/>
  <c r="F22" i="9"/>
  <c r="F421" i="67"/>
  <c r="L15" i="9"/>
  <c r="L14" i="9"/>
  <c r="L13" i="9"/>
  <c r="K12" i="9"/>
  <c r="K123" i="67"/>
  <c r="K9" i="9"/>
  <c r="L8" i="9"/>
  <c r="L11" i="67"/>
  <c r="H24" i="8"/>
  <c r="K58" i="8"/>
  <c r="J58" i="8"/>
  <c r="I58" i="8"/>
  <c r="H58" i="8"/>
  <c r="G58" i="8"/>
  <c r="F58" i="8"/>
  <c r="K57" i="8"/>
  <c r="J57" i="8"/>
  <c r="I57" i="8"/>
  <c r="H57" i="8"/>
  <c r="G57" i="8"/>
  <c r="F57" i="8"/>
  <c r="K56" i="8"/>
  <c r="J56" i="8"/>
  <c r="I56" i="8"/>
  <c r="H56" i="8"/>
  <c r="G56" i="8"/>
  <c r="F56" i="8"/>
  <c r="K55" i="8"/>
  <c r="J55" i="8"/>
  <c r="I55" i="8"/>
  <c r="H55" i="8"/>
  <c r="G55" i="8"/>
  <c r="F55" i="8"/>
  <c r="K54" i="8"/>
  <c r="J54" i="8"/>
  <c r="I54" i="8"/>
  <c r="H54" i="8"/>
  <c r="G54" i="8"/>
  <c r="F54" i="8"/>
  <c r="K53" i="8"/>
  <c r="J53" i="8"/>
  <c r="I53" i="8"/>
  <c r="H53" i="8"/>
  <c r="G53" i="8"/>
  <c r="F53" i="8"/>
  <c r="K52" i="8"/>
  <c r="J52" i="8"/>
  <c r="I52" i="8"/>
  <c r="H52" i="8"/>
  <c r="G52" i="8"/>
  <c r="F52" i="8"/>
  <c r="K51" i="8"/>
  <c r="J51" i="8"/>
  <c r="I51" i="8"/>
  <c r="H51" i="8"/>
  <c r="G51" i="8"/>
  <c r="F51" i="8"/>
  <c r="K50" i="8"/>
  <c r="J50" i="8"/>
  <c r="I50" i="8"/>
  <c r="H50" i="8"/>
  <c r="G50" i="8"/>
  <c r="F50" i="8"/>
  <c r="K49" i="8"/>
  <c r="J49" i="8"/>
  <c r="I49" i="8"/>
  <c r="H49" i="8"/>
  <c r="G49" i="8"/>
  <c r="F49" i="8"/>
  <c r="K48" i="8"/>
  <c r="J48" i="8"/>
  <c r="I48" i="8"/>
  <c r="H48" i="8"/>
  <c r="G48" i="8"/>
  <c r="F48" i="8"/>
  <c r="K47" i="8"/>
  <c r="J47" i="8"/>
  <c r="I47" i="8"/>
  <c r="H47" i="8"/>
  <c r="G47" i="8"/>
  <c r="F47" i="8"/>
  <c r="K46" i="8"/>
  <c r="J46" i="8"/>
  <c r="I46" i="8"/>
  <c r="H46" i="8"/>
  <c r="G46" i="8"/>
  <c r="F46" i="8"/>
  <c r="K42" i="8"/>
  <c r="J42" i="8"/>
  <c r="I42" i="8"/>
  <c r="H42" i="8"/>
  <c r="G42" i="8"/>
  <c r="F42" i="8"/>
  <c r="K41" i="8"/>
  <c r="J41" i="8"/>
  <c r="I41" i="8"/>
  <c r="H41" i="8"/>
  <c r="G41" i="8"/>
  <c r="F41" i="8"/>
  <c r="K40" i="8"/>
  <c r="J40" i="8"/>
  <c r="I40" i="8"/>
  <c r="H40" i="8"/>
  <c r="G40" i="8"/>
  <c r="F40" i="8"/>
  <c r="K39" i="8"/>
  <c r="J39" i="8"/>
  <c r="I39" i="8"/>
  <c r="H39" i="8"/>
  <c r="G39" i="8"/>
  <c r="F39" i="8"/>
  <c r="K38" i="8"/>
  <c r="J38" i="8"/>
  <c r="I38" i="8"/>
  <c r="H38" i="8"/>
  <c r="G38" i="8"/>
  <c r="F38" i="8"/>
  <c r="K37" i="8"/>
  <c r="J37" i="8"/>
  <c r="I37" i="8"/>
  <c r="H37" i="8"/>
  <c r="G37" i="8"/>
  <c r="F37" i="8"/>
  <c r="K36" i="8"/>
  <c r="J36" i="8"/>
  <c r="I36" i="8"/>
  <c r="H36" i="8"/>
  <c r="G36" i="8"/>
  <c r="F36" i="8"/>
  <c r="K35" i="8"/>
  <c r="J35" i="8"/>
  <c r="I35" i="8"/>
  <c r="H35" i="8"/>
  <c r="G35" i="8"/>
  <c r="F35" i="8"/>
  <c r="K34" i="8"/>
  <c r="J34" i="8"/>
  <c r="I34" i="8"/>
  <c r="H34" i="8"/>
  <c r="G34" i="8"/>
  <c r="F34" i="8"/>
  <c r="K33" i="8"/>
  <c r="J33" i="8"/>
  <c r="I33" i="8"/>
  <c r="H33" i="8"/>
  <c r="G33" i="8"/>
  <c r="F33" i="8"/>
  <c r="K32" i="8"/>
  <c r="J32" i="8"/>
  <c r="I32" i="8"/>
  <c r="H32" i="8"/>
  <c r="G32" i="8"/>
  <c r="F32" i="8"/>
  <c r="K31" i="8"/>
  <c r="J31" i="8"/>
  <c r="I31" i="8"/>
  <c r="H31" i="8"/>
  <c r="G31" i="8"/>
  <c r="F31" i="8"/>
  <c r="K30" i="8"/>
  <c r="J30" i="8"/>
  <c r="I30" i="8"/>
  <c r="H30" i="8"/>
  <c r="G30" i="8"/>
  <c r="F30" i="8"/>
  <c r="K29" i="8"/>
  <c r="J29" i="8"/>
  <c r="I29" i="8"/>
  <c r="H29" i="8"/>
  <c r="G29" i="8"/>
  <c r="F29" i="8"/>
  <c r="K28" i="8"/>
  <c r="J28" i="8"/>
  <c r="I28" i="8"/>
  <c r="H28" i="8"/>
  <c r="G28" i="8"/>
  <c r="F28" i="8"/>
  <c r="K27" i="8"/>
  <c r="J27" i="8"/>
  <c r="I27" i="8"/>
  <c r="H27" i="8"/>
  <c r="G27" i="8"/>
  <c r="F27" i="8"/>
  <c r="K26" i="8"/>
  <c r="J26" i="8"/>
  <c r="I26" i="8"/>
  <c r="H26" i="8"/>
  <c r="G26" i="8"/>
  <c r="F26" i="8"/>
  <c r="K25" i="8"/>
  <c r="J25" i="8"/>
  <c r="I25" i="8"/>
  <c r="H25" i="8"/>
  <c r="G25" i="8"/>
  <c r="F25" i="8"/>
  <c r="K24" i="8"/>
  <c r="J24" i="8"/>
  <c r="I24" i="8"/>
  <c r="G24" i="8"/>
  <c r="F24" i="8"/>
  <c r="K23" i="8"/>
  <c r="J23" i="8"/>
  <c r="I23" i="8"/>
  <c r="H23" i="8"/>
  <c r="G23" i="8"/>
  <c r="F23" i="8"/>
  <c r="K22" i="8"/>
  <c r="J22" i="8"/>
  <c r="I22" i="8"/>
  <c r="H22" i="8"/>
  <c r="G22" i="8"/>
  <c r="F22" i="8"/>
  <c r="L15" i="8"/>
  <c r="D52" i="70"/>
  <c r="L14" i="8"/>
  <c r="L13" i="8"/>
  <c r="K12" i="8"/>
  <c r="K9" i="8"/>
  <c r="L8" i="8"/>
  <c r="H24" i="7"/>
  <c r="H497" i="67"/>
  <c r="K58" i="7"/>
  <c r="K1719" i="67"/>
  <c r="J58" i="7"/>
  <c r="J1719" i="67"/>
  <c r="I58" i="7"/>
  <c r="I1719" i="67"/>
  <c r="H58" i="7"/>
  <c r="H1719" i="67"/>
  <c r="G58" i="7"/>
  <c r="G1719" i="67"/>
  <c r="F58" i="7"/>
  <c r="F1719" i="67"/>
  <c r="K57" i="7"/>
  <c r="K1682" i="67"/>
  <c r="J57" i="7"/>
  <c r="J1682" i="67"/>
  <c r="I57" i="7"/>
  <c r="I1682" i="67"/>
  <c r="H57" i="7"/>
  <c r="H1682" i="67"/>
  <c r="G57" i="7"/>
  <c r="G1682" i="67"/>
  <c r="F57" i="7"/>
  <c r="F1682" i="67"/>
  <c r="K56" i="7"/>
  <c r="K1645" i="67"/>
  <c r="J56" i="7"/>
  <c r="J1645" i="67"/>
  <c r="I56" i="7"/>
  <c r="I1645" i="67"/>
  <c r="H56" i="7"/>
  <c r="H1645" i="67"/>
  <c r="G56" i="7"/>
  <c r="G1645" i="67"/>
  <c r="F56" i="7"/>
  <c r="F1645" i="67"/>
  <c r="K55" i="7"/>
  <c r="K1608" i="67"/>
  <c r="J55" i="7"/>
  <c r="J1608" i="67"/>
  <c r="I55" i="7"/>
  <c r="I1608" i="67"/>
  <c r="H55" i="7"/>
  <c r="H1608" i="67"/>
  <c r="G55" i="7"/>
  <c r="G1608" i="67"/>
  <c r="F55" i="7"/>
  <c r="F1608" i="67"/>
  <c r="K54" i="7"/>
  <c r="K1571" i="67"/>
  <c r="J54" i="7"/>
  <c r="J1571" i="67"/>
  <c r="I54" i="7"/>
  <c r="I1571" i="67"/>
  <c r="H54" i="7"/>
  <c r="H1571" i="67"/>
  <c r="G54" i="7"/>
  <c r="G1571" i="67"/>
  <c r="F54" i="7"/>
  <c r="F1571" i="67"/>
  <c r="K53" i="7"/>
  <c r="K1534" i="67"/>
  <c r="J53" i="7"/>
  <c r="J1534" i="67"/>
  <c r="I53" i="7"/>
  <c r="I1534" i="67"/>
  <c r="H53" i="7"/>
  <c r="H1534" i="67"/>
  <c r="G53" i="7"/>
  <c r="G1534" i="67"/>
  <c r="F53" i="7"/>
  <c r="F1534" i="67"/>
  <c r="K52" i="7"/>
  <c r="K1497" i="67"/>
  <c r="J52" i="7"/>
  <c r="J1497" i="67"/>
  <c r="I52" i="7"/>
  <c r="I1497" i="67"/>
  <c r="H52" i="7"/>
  <c r="H1497" i="67"/>
  <c r="G52" i="7"/>
  <c r="G1497" i="67"/>
  <c r="F52" i="7"/>
  <c r="F1497" i="67"/>
  <c r="K51" i="7"/>
  <c r="K1460" i="67"/>
  <c r="J51" i="7"/>
  <c r="J1460" i="67"/>
  <c r="I51" i="7"/>
  <c r="I1460" i="67"/>
  <c r="H51" i="7"/>
  <c r="H1460" i="67"/>
  <c r="G51" i="7"/>
  <c r="G1460" i="67"/>
  <c r="F51" i="7"/>
  <c r="F1460" i="67"/>
  <c r="K50" i="7"/>
  <c r="K1423" i="67"/>
  <c r="J50" i="7"/>
  <c r="J1423" i="67"/>
  <c r="I50" i="7"/>
  <c r="I1423" i="67"/>
  <c r="H50" i="7"/>
  <c r="H1423" i="67"/>
  <c r="G50" i="7"/>
  <c r="G1423" i="67"/>
  <c r="F50" i="7"/>
  <c r="F1423" i="67"/>
  <c r="K49" i="7"/>
  <c r="K1386" i="67"/>
  <c r="J49" i="7"/>
  <c r="J1386" i="67"/>
  <c r="I49" i="7"/>
  <c r="I1386" i="67"/>
  <c r="H49" i="7"/>
  <c r="H1386" i="67"/>
  <c r="G49" i="7"/>
  <c r="G1386" i="67"/>
  <c r="F49" i="7"/>
  <c r="F1386" i="67"/>
  <c r="K48" i="7"/>
  <c r="K1349" i="67"/>
  <c r="J48" i="7"/>
  <c r="J1349" i="67"/>
  <c r="I48" i="7"/>
  <c r="I1349" i="67"/>
  <c r="H48" i="7"/>
  <c r="H1349" i="67"/>
  <c r="G48" i="7"/>
  <c r="G1349" i="67"/>
  <c r="F48" i="7"/>
  <c r="F1349" i="67"/>
  <c r="K47" i="7"/>
  <c r="K1312" i="67"/>
  <c r="J47" i="7"/>
  <c r="J1312" i="67"/>
  <c r="I47" i="7"/>
  <c r="I1312" i="67"/>
  <c r="H47" i="7"/>
  <c r="H1312" i="67"/>
  <c r="G47" i="7"/>
  <c r="G1312" i="67"/>
  <c r="F47" i="7"/>
  <c r="F1312" i="67"/>
  <c r="K46" i="7"/>
  <c r="J46" i="7"/>
  <c r="I46" i="7"/>
  <c r="H46" i="7"/>
  <c r="G46" i="7"/>
  <c r="F46" i="7"/>
  <c r="K42" i="7"/>
  <c r="K1163" i="67"/>
  <c r="J42" i="7"/>
  <c r="J1163" i="67"/>
  <c r="I42" i="7"/>
  <c r="I1163" i="67"/>
  <c r="H42" i="7"/>
  <c r="H1163" i="67"/>
  <c r="G42" i="7"/>
  <c r="G1163" i="67"/>
  <c r="F42" i="7"/>
  <c r="F1163" i="67"/>
  <c r="K41" i="7"/>
  <c r="K1126" i="67"/>
  <c r="J41" i="7"/>
  <c r="J1126" i="67"/>
  <c r="I41" i="7"/>
  <c r="I1126" i="67"/>
  <c r="H41" i="7"/>
  <c r="H1126" i="67"/>
  <c r="G41" i="7"/>
  <c r="G1126" i="67"/>
  <c r="F41" i="7"/>
  <c r="F1126" i="67"/>
  <c r="K40" i="7"/>
  <c r="K1089" i="67"/>
  <c r="J40" i="7"/>
  <c r="J1089" i="67"/>
  <c r="I40" i="7"/>
  <c r="I1089" i="67"/>
  <c r="H40" i="7"/>
  <c r="H1089" i="67"/>
  <c r="G40" i="7"/>
  <c r="G1089" i="67"/>
  <c r="F40" i="7"/>
  <c r="F1089" i="67"/>
  <c r="K39" i="7"/>
  <c r="K1052" i="67"/>
  <c r="J39" i="7"/>
  <c r="J1052" i="67"/>
  <c r="I39" i="7"/>
  <c r="I1052" i="67"/>
  <c r="H39" i="7"/>
  <c r="H1052" i="67"/>
  <c r="G39" i="7"/>
  <c r="G1052" i="67"/>
  <c r="F39" i="7"/>
  <c r="F1052" i="67"/>
  <c r="K38" i="7"/>
  <c r="K1015" i="67"/>
  <c r="J38" i="7"/>
  <c r="J1015" i="67"/>
  <c r="I38" i="7"/>
  <c r="I1015" i="67"/>
  <c r="H38" i="7"/>
  <c r="H1015" i="67"/>
  <c r="G38" i="7"/>
  <c r="G1015" i="67"/>
  <c r="F38" i="7"/>
  <c r="F1015" i="67"/>
  <c r="K37" i="7"/>
  <c r="K978" i="67"/>
  <c r="J37" i="7"/>
  <c r="J978" i="67"/>
  <c r="I37" i="7"/>
  <c r="I978" i="67"/>
  <c r="H37" i="7"/>
  <c r="H978" i="67"/>
  <c r="G37" i="7"/>
  <c r="G978" i="67"/>
  <c r="F37" i="7"/>
  <c r="F978" i="67"/>
  <c r="K36" i="7"/>
  <c r="K941" i="67"/>
  <c r="J36" i="7"/>
  <c r="J941" i="67"/>
  <c r="I36" i="7"/>
  <c r="I941" i="67"/>
  <c r="H36" i="7"/>
  <c r="H941" i="67"/>
  <c r="G36" i="7"/>
  <c r="G941" i="67"/>
  <c r="F36" i="7"/>
  <c r="F941" i="67"/>
  <c r="K35" i="7"/>
  <c r="K904" i="67"/>
  <c r="J35" i="7"/>
  <c r="J904" i="67"/>
  <c r="I35" i="7"/>
  <c r="I904" i="67"/>
  <c r="H35" i="7"/>
  <c r="H904" i="67"/>
  <c r="G35" i="7"/>
  <c r="G904" i="67"/>
  <c r="F35" i="7"/>
  <c r="F904" i="67"/>
  <c r="K34" i="7"/>
  <c r="K867" i="67"/>
  <c r="J34" i="7"/>
  <c r="J867" i="67"/>
  <c r="I34" i="7"/>
  <c r="I867" i="67"/>
  <c r="H34" i="7"/>
  <c r="H867" i="67"/>
  <c r="G34" i="7"/>
  <c r="G867" i="67"/>
  <c r="F34" i="7"/>
  <c r="F867" i="67"/>
  <c r="K33" i="7"/>
  <c r="K830" i="67"/>
  <c r="J33" i="7"/>
  <c r="J830" i="67"/>
  <c r="I33" i="7"/>
  <c r="I830" i="67"/>
  <c r="H33" i="7"/>
  <c r="H830" i="67"/>
  <c r="G33" i="7"/>
  <c r="G830" i="67"/>
  <c r="F33" i="7"/>
  <c r="F830" i="67"/>
  <c r="K32" i="7"/>
  <c r="K793" i="67"/>
  <c r="J32" i="7"/>
  <c r="J793" i="67"/>
  <c r="I32" i="7"/>
  <c r="I793" i="67"/>
  <c r="H32" i="7"/>
  <c r="H793" i="67"/>
  <c r="G32" i="7"/>
  <c r="G793" i="67"/>
  <c r="F32" i="7"/>
  <c r="F793" i="67"/>
  <c r="K31" i="7"/>
  <c r="K756" i="67"/>
  <c r="J31" i="7"/>
  <c r="J756" i="67"/>
  <c r="I31" i="7"/>
  <c r="I756" i="67"/>
  <c r="H31" i="7"/>
  <c r="H756" i="67"/>
  <c r="G31" i="7"/>
  <c r="G756" i="67"/>
  <c r="F31" i="7"/>
  <c r="F756" i="67"/>
  <c r="K30" i="7"/>
  <c r="K719" i="67"/>
  <c r="J30" i="7"/>
  <c r="J719" i="67"/>
  <c r="I30" i="7"/>
  <c r="I719" i="67"/>
  <c r="H30" i="7"/>
  <c r="H719" i="67"/>
  <c r="G30" i="7"/>
  <c r="G719" i="67"/>
  <c r="F30" i="7"/>
  <c r="F719" i="67"/>
  <c r="K29" i="7"/>
  <c r="K682" i="67"/>
  <c r="J29" i="7"/>
  <c r="J682" i="67"/>
  <c r="I29" i="7"/>
  <c r="I682" i="67"/>
  <c r="H29" i="7"/>
  <c r="H682" i="67"/>
  <c r="G29" i="7"/>
  <c r="G682" i="67"/>
  <c r="F29" i="7"/>
  <c r="F682" i="67"/>
  <c r="K28" i="7"/>
  <c r="K645" i="67"/>
  <c r="J28" i="7"/>
  <c r="J645" i="67"/>
  <c r="I28" i="7"/>
  <c r="I645" i="67"/>
  <c r="H28" i="7"/>
  <c r="G28" i="7"/>
  <c r="F28" i="7"/>
  <c r="F645" i="67"/>
  <c r="K27" i="7"/>
  <c r="K608" i="67"/>
  <c r="J27" i="7"/>
  <c r="J608" i="67"/>
  <c r="I27" i="7"/>
  <c r="I608" i="67"/>
  <c r="H27" i="7"/>
  <c r="H608" i="67"/>
  <c r="G27" i="7"/>
  <c r="G608" i="67"/>
  <c r="F27" i="7"/>
  <c r="F608" i="67"/>
  <c r="K26" i="7"/>
  <c r="K571" i="67"/>
  <c r="J26" i="7"/>
  <c r="J571" i="67"/>
  <c r="I26" i="7"/>
  <c r="I571" i="67"/>
  <c r="H26" i="7"/>
  <c r="H571" i="67"/>
  <c r="G26" i="7"/>
  <c r="G571" i="67"/>
  <c r="F26" i="7"/>
  <c r="F571" i="67"/>
  <c r="K25" i="7"/>
  <c r="K534" i="67"/>
  <c r="J25" i="7"/>
  <c r="J534" i="67"/>
  <c r="I25" i="7"/>
  <c r="I534" i="67"/>
  <c r="H25" i="7"/>
  <c r="H534" i="67"/>
  <c r="G25" i="7"/>
  <c r="G534" i="67"/>
  <c r="F25" i="7"/>
  <c r="F534" i="67"/>
  <c r="K24" i="7"/>
  <c r="K497" i="67"/>
  <c r="J24" i="7"/>
  <c r="J497" i="67"/>
  <c r="I24" i="7"/>
  <c r="I497" i="67"/>
  <c r="G24" i="7"/>
  <c r="G497" i="67"/>
  <c r="F24" i="7"/>
  <c r="F497" i="67"/>
  <c r="K23" i="7"/>
  <c r="K460" i="67"/>
  <c r="J23" i="7"/>
  <c r="J460" i="67"/>
  <c r="I23" i="7"/>
  <c r="I460" i="67"/>
  <c r="H23" i="7"/>
  <c r="G23" i="7"/>
  <c r="F23" i="7"/>
  <c r="F460" i="67"/>
  <c r="K22" i="7"/>
  <c r="K423" i="67"/>
  <c r="J22" i="7"/>
  <c r="J423" i="67"/>
  <c r="I22" i="7"/>
  <c r="I423" i="67"/>
  <c r="H22" i="7"/>
  <c r="H423" i="67"/>
  <c r="G22" i="7"/>
  <c r="G423" i="67"/>
  <c r="F22" i="7"/>
  <c r="F423" i="67"/>
  <c r="L15" i="7"/>
  <c r="L14" i="7"/>
  <c r="L13" i="7"/>
  <c r="K12" i="7"/>
  <c r="K125" i="67"/>
  <c r="K9" i="7"/>
  <c r="L8" i="7"/>
  <c r="L13" i="67"/>
  <c r="H24" i="1"/>
  <c r="H492" i="67"/>
  <c r="H24" i="5"/>
  <c r="H494" i="67"/>
  <c r="H24" i="6"/>
  <c r="H496" i="67"/>
  <c r="K58" i="6"/>
  <c r="K1718" i="67"/>
  <c r="J58" i="6"/>
  <c r="J1718" i="67"/>
  <c r="I58" i="6"/>
  <c r="I1718" i="67"/>
  <c r="H58" i="6"/>
  <c r="H1718" i="67"/>
  <c r="G58" i="6"/>
  <c r="G1718" i="67"/>
  <c r="F58" i="6"/>
  <c r="F1718" i="67"/>
  <c r="K57" i="6"/>
  <c r="K1681" i="67"/>
  <c r="J57" i="6"/>
  <c r="J1681" i="67"/>
  <c r="I57" i="6"/>
  <c r="I1681" i="67"/>
  <c r="H57" i="6"/>
  <c r="H1681" i="67"/>
  <c r="G57" i="6"/>
  <c r="G1681" i="67"/>
  <c r="F57" i="6"/>
  <c r="F1681" i="67"/>
  <c r="K56" i="6"/>
  <c r="K1644" i="67"/>
  <c r="J56" i="6"/>
  <c r="J1644" i="67"/>
  <c r="I56" i="6"/>
  <c r="I1644" i="67"/>
  <c r="H56" i="6"/>
  <c r="H1644" i="67"/>
  <c r="G56" i="6"/>
  <c r="G1644" i="67"/>
  <c r="F56" i="6"/>
  <c r="F1644" i="67"/>
  <c r="K55" i="6"/>
  <c r="K1607" i="67"/>
  <c r="J55" i="6"/>
  <c r="J1607" i="67"/>
  <c r="I55" i="6"/>
  <c r="I1607" i="67"/>
  <c r="H55" i="6"/>
  <c r="H1607" i="67"/>
  <c r="G55" i="6"/>
  <c r="G1607" i="67"/>
  <c r="F55" i="6"/>
  <c r="F1607" i="67"/>
  <c r="K54" i="6"/>
  <c r="K1570" i="67"/>
  <c r="J54" i="6"/>
  <c r="J1570" i="67"/>
  <c r="I54" i="6"/>
  <c r="I1570" i="67"/>
  <c r="H54" i="6"/>
  <c r="H1570" i="67"/>
  <c r="G54" i="6"/>
  <c r="G1570" i="67"/>
  <c r="F54" i="6"/>
  <c r="F1570" i="67"/>
  <c r="K53" i="6"/>
  <c r="K1533" i="67"/>
  <c r="J53" i="6"/>
  <c r="J1533" i="67"/>
  <c r="I53" i="6"/>
  <c r="I1533" i="67"/>
  <c r="H53" i="6"/>
  <c r="H1533" i="67"/>
  <c r="G53" i="6"/>
  <c r="G1533" i="67"/>
  <c r="F53" i="6"/>
  <c r="F1533" i="67"/>
  <c r="K52" i="6"/>
  <c r="K1496" i="67"/>
  <c r="J52" i="6"/>
  <c r="J1496" i="67"/>
  <c r="I52" i="6"/>
  <c r="I1496" i="67"/>
  <c r="H52" i="6"/>
  <c r="H1496" i="67"/>
  <c r="G52" i="6"/>
  <c r="G1496" i="67"/>
  <c r="F52" i="6"/>
  <c r="F1496" i="67"/>
  <c r="K51" i="6"/>
  <c r="K1459" i="67"/>
  <c r="J51" i="6"/>
  <c r="J1459" i="67"/>
  <c r="I51" i="6"/>
  <c r="I1459" i="67"/>
  <c r="H51" i="6"/>
  <c r="H1459" i="67"/>
  <c r="G51" i="6"/>
  <c r="G1459" i="67"/>
  <c r="F51" i="6"/>
  <c r="F1459" i="67"/>
  <c r="K50" i="6"/>
  <c r="K1422" i="67"/>
  <c r="J50" i="6"/>
  <c r="J1422" i="67"/>
  <c r="I50" i="6"/>
  <c r="I1422" i="67"/>
  <c r="H50" i="6"/>
  <c r="H1422" i="67"/>
  <c r="G50" i="6"/>
  <c r="G1422" i="67"/>
  <c r="F50" i="6"/>
  <c r="F1422" i="67"/>
  <c r="K49" i="6"/>
  <c r="K1385" i="67"/>
  <c r="J49" i="6"/>
  <c r="J1385" i="67"/>
  <c r="I49" i="6"/>
  <c r="I1385" i="67"/>
  <c r="H49" i="6"/>
  <c r="H1385" i="67"/>
  <c r="G49" i="6"/>
  <c r="G1385" i="67"/>
  <c r="F49" i="6"/>
  <c r="F1385" i="67"/>
  <c r="K48" i="6"/>
  <c r="K1348" i="67"/>
  <c r="J48" i="6"/>
  <c r="J1348" i="67"/>
  <c r="I48" i="6"/>
  <c r="I1348" i="67"/>
  <c r="H48" i="6"/>
  <c r="H1348" i="67"/>
  <c r="G48" i="6"/>
  <c r="G1348" i="67"/>
  <c r="F48" i="6"/>
  <c r="F1348" i="67"/>
  <c r="K47" i="6"/>
  <c r="K1311" i="67"/>
  <c r="J47" i="6"/>
  <c r="J1311" i="67"/>
  <c r="I47" i="6"/>
  <c r="I1311" i="67"/>
  <c r="H47" i="6"/>
  <c r="H1311" i="67"/>
  <c r="G47" i="6"/>
  <c r="G1311" i="67"/>
  <c r="F47" i="6"/>
  <c r="F1311" i="67"/>
  <c r="K46" i="6"/>
  <c r="J46" i="6"/>
  <c r="I46" i="6"/>
  <c r="H46" i="6"/>
  <c r="G46" i="6"/>
  <c r="F46" i="6"/>
  <c r="K42" i="6"/>
  <c r="K1162" i="67"/>
  <c r="J42" i="6"/>
  <c r="J1162" i="67"/>
  <c r="I42" i="6"/>
  <c r="I1162" i="67"/>
  <c r="H42" i="6"/>
  <c r="H1162" i="67"/>
  <c r="G42" i="6"/>
  <c r="G1162" i="67"/>
  <c r="F42" i="6"/>
  <c r="F1162" i="67"/>
  <c r="K41" i="6"/>
  <c r="K1125" i="67"/>
  <c r="J41" i="6"/>
  <c r="J1125" i="67"/>
  <c r="I41" i="6"/>
  <c r="I1125" i="67"/>
  <c r="H41" i="6"/>
  <c r="H1125" i="67"/>
  <c r="G41" i="6"/>
  <c r="G1125" i="67"/>
  <c r="F41" i="6"/>
  <c r="F1125" i="67"/>
  <c r="K40" i="6"/>
  <c r="K1088" i="67"/>
  <c r="J40" i="6"/>
  <c r="J1088" i="67"/>
  <c r="I40" i="6"/>
  <c r="I1088" i="67"/>
  <c r="H40" i="6"/>
  <c r="H1088" i="67"/>
  <c r="G40" i="6"/>
  <c r="G1088" i="67"/>
  <c r="F40" i="6"/>
  <c r="F1088" i="67"/>
  <c r="K39" i="6"/>
  <c r="K1051" i="67"/>
  <c r="J39" i="6"/>
  <c r="J1051" i="67"/>
  <c r="I39" i="6"/>
  <c r="I1051" i="67"/>
  <c r="H39" i="6"/>
  <c r="H1051" i="67"/>
  <c r="G39" i="6"/>
  <c r="G1051" i="67"/>
  <c r="F39" i="6"/>
  <c r="F1051" i="67"/>
  <c r="K38" i="6"/>
  <c r="K1014" i="67"/>
  <c r="J38" i="6"/>
  <c r="J1014" i="67"/>
  <c r="I38" i="6"/>
  <c r="I1014" i="67"/>
  <c r="H38" i="6"/>
  <c r="H1014" i="67"/>
  <c r="G38" i="6"/>
  <c r="G1014" i="67"/>
  <c r="F38" i="6"/>
  <c r="F1014" i="67"/>
  <c r="K37" i="6"/>
  <c r="K977" i="67"/>
  <c r="J37" i="6"/>
  <c r="J977" i="67"/>
  <c r="I37" i="6"/>
  <c r="I977" i="67"/>
  <c r="H37" i="6"/>
  <c r="H977" i="67"/>
  <c r="G37" i="6"/>
  <c r="G977" i="67"/>
  <c r="F37" i="6"/>
  <c r="F977" i="67"/>
  <c r="K36" i="6"/>
  <c r="K940" i="67"/>
  <c r="J36" i="6"/>
  <c r="J940" i="67"/>
  <c r="I36" i="6"/>
  <c r="I940" i="67"/>
  <c r="H36" i="6"/>
  <c r="H940" i="67"/>
  <c r="G36" i="6"/>
  <c r="G940" i="67"/>
  <c r="F36" i="6"/>
  <c r="F940" i="67"/>
  <c r="K35" i="6"/>
  <c r="K903" i="67"/>
  <c r="J35" i="6"/>
  <c r="J903" i="67"/>
  <c r="I35" i="6"/>
  <c r="I903" i="67"/>
  <c r="H35" i="6"/>
  <c r="H903" i="67"/>
  <c r="G35" i="6"/>
  <c r="G903" i="67"/>
  <c r="F35" i="6"/>
  <c r="F903" i="67"/>
  <c r="K34" i="6"/>
  <c r="K866" i="67"/>
  <c r="J34" i="6"/>
  <c r="J866" i="67"/>
  <c r="I34" i="6"/>
  <c r="I866" i="67"/>
  <c r="H34" i="6"/>
  <c r="H866" i="67"/>
  <c r="G34" i="6"/>
  <c r="G866" i="67"/>
  <c r="F34" i="6"/>
  <c r="F866" i="67"/>
  <c r="K33" i="6"/>
  <c r="K829" i="67"/>
  <c r="J33" i="6"/>
  <c r="J829" i="67"/>
  <c r="I33" i="6"/>
  <c r="I829" i="67"/>
  <c r="H33" i="6"/>
  <c r="H829" i="67"/>
  <c r="G33" i="6"/>
  <c r="G829" i="67"/>
  <c r="F33" i="6"/>
  <c r="F829" i="67"/>
  <c r="K32" i="6"/>
  <c r="K792" i="67"/>
  <c r="J32" i="6"/>
  <c r="J792" i="67"/>
  <c r="I32" i="6"/>
  <c r="I792" i="67"/>
  <c r="H32" i="6"/>
  <c r="H792" i="67"/>
  <c r="G32" i="6"/>
  <c r="G792" i="67"/>
  <c r="F32" i="6"/>
  <c r="F792" i="67"/>
  <c r="K31" i="6"/>
  <c r="K755" i="67"/>
  <c r="J31" i="6"/>
  <c r="J755" i="67"/>
  <c r="I31" i="6"/>
  <c r="I755" i="67"/>
  <c r="H31" i="6"/>
  <c r="H755" i="67"/>
  <c r="G31" i="6"/>
  <c r="G755" i="67"/>
  <c r="F31" i="6"/>
  <c r="F755" i="67"/>
  <c r="K30" i="6"/>
  <c r="K718" i="67"/>
  <c r="J30" i="6"/>
  <c r="J718" i="67"/>
  <c r="I30" i="6"/>
  <c r="I718" i="67"/>
  <c r="H30" i="6"/>
  <c r="H718" i="67"/>
  <c r="G30" i="6"/>
  <c r="G718" i="67"/>
  <c r="F30" i="6"/>
  <c r="F718" i="67"/>
  <c r="K29" i="6"/>
  <c r="K681" i="67"/>
  <c r="J29" i="6"/>
  <c r="J681" i="67"/>
  <c r="I29" i="6"/>
  <c r="I681" i="67"/>
  <c r="H29" i="6"/>
  <c r="H681" i="67"/>
  <c r="G29" i="6"/>
  <c r="G681" i="67"/>
  <c r="F29" i="6"/>
  <c r="F681" i="67"/>
  <c r="K28" i="6"/>
  <c r="K644" i="67"/>
  <c r="J28" i="6"/>
  <c r="J644" i="67"/>
  <c r="I28" i="6"/>
  <c r="I644" i="67"/>
  <c r="H28" i="6"/>
  <c r="G28" i="6"/>
  <c r="F28" i="6"/>
  <c r="F644" i="67"/>
  <c r="K27" i="6"/>
  <c r="K607" i="67"/>
  <c r="J27" i="6"/>
  <c r="J607" i="67"/>
  <c r="I27" i="6"/>
  <c r="I607" i="67"/>
  <c r="H27" i="6"/>
  <c r="H607" i="67"/>
  <c r="G27" i="6"/>
  <c r="G607" i="67"/>
  <c r="F27" i="6"/>
  <c r="F607" i="67"/>
  <c r="K26" i="6"/>
  <c r="K570" i="67"/>
  <c r="J26" i="6"/>
  <c r="J570" i="67"/>
  <c r="I26" i="6"/>
  <c r="I570" i="67"/>
  <c r="H26" i="6"/>
  <c r="H570" i="67"/>
  <c r="G26" i="6"/>
  <c r="G570" i="67"/>
  <c r="F26" i="6"/>
  <c r="F570" i="67"/>
  <c r="K25" i="6"/>
  <c r="K533" i="67"/>
  <c r="J25" i="6"/>
  <c r="J533" i="67"/>
  <c r="I25" i="6"/>
  <c r="I533" i="67"/>
  <c r="H25" i="6"/>
  <c r="H533" i="67"/>
  <c r="G25" i="6"/>
  <c r="G533" i="67"/>
  <c r="F25" i="6"/>
  <c r="F533" i="67"/>
  <c r="K24" i="6"/>
  <c r="K496" i="67"/>
  <c r="J24" i="6"/>
  <c r="J496" i="67"/>
  <c r="I24" i="6"/>
  <c r="I496" i="67"/>
  <c r="G24" i="6"/>
  <c r="G496" i="67"/>
  <c r="F24" i="6"/>
  <c r="F496" i="67"/>
  <c r="K23" i="6"/>
  <c r="K459" i="67"/>
  <c r="J23" i="6"/>
  <c r="J459" i="67"/>
  <c r="I23" i="6"/>
  <c r="I459" i="67"/>
  <c r="H23" i="6"/>
  <c r="G23" i="6"/>
  <c r="F23" i="6"/>
  <c r="F459" i="67"/>
  <c r="K22" i="6"/>
  <c r="K422" i="67"/>
  <c r="J22" i="6"/>
  <c r="J422" i="67"/>
  <c r="I22" i="6"/>
  <c r="I422" i="67"/>
  <c r="H22" i="6"/>
  <c r="H422" i="67"/>
  <c r="G22" i="6"/>
  <c r="G422" i="67"/>
  <c r="F22" i="6"/>
  <c r="F422" i="67"/>
  <c r="L15" i="6"/>
  <c r="L14" i="6"/>
  <c r="L13" i="6"/>
  <c r="K12" i="6"/>
  <c r="K124" i="67"/>
  <c r="K9" i="6"/>
  <c r="L8" i="6"/>
  <c r="L12" i="67"/>
  <c r="K58" i="5"/>
  <c r="K1716" i="67"/>
  <c r="J58" i="5"/>
  <c r="J1716" i="67"/>
  <c r="I58" i="5"/>
  <c r="I1716" i="67"/>
  <c r="H58" i="5"/>
  <c r="H1716" i="67"/>
  <c r="G58" i="5"/>
  <c r="G1716" i="67"/>
  <c r="F58" i="5"/>
  <c r="F1716" i="67"/>
  <c r="K57" i="5"/>
  <c r="K1679" i="67"/>
  <c r="J57" i="5"/>
  <c r="J1679" i="67"/>
  <c r="I57" i="5"/>
  <c r="I1679" i="67"/>
  <c r="H57" i="5"/>
  <c r="H1679" i="67"/>
  <c r="G57" i="5"/>
  <c r="G1679" i="67"/>
  <c r="F57" i="5"/>
  <c r="F1679" i="67"/>
  <c r="K56" i="5"/>
  <c r="K1642" i="67"/>
  <c r="J56" i="5"/>
  <c r="J1642" i="67"/>
  <c r="I56" i="5"/>
  <c r="I1642" i="67"/>
  <c r="H56" i="5"/>
  <c r="H1642" i="67"/>
  <c r="G56" i="5"/>
  <c r="G1642" i="67"/>
  <c r="F56" i="5"/>
  <c r="F1642" i="67"/>
  <c r="K55" i="5"/>
  <c r="K1605" i="67"/>
  <c r="J55" i="5"/>
  <c r="J1605" i="67"/>
  <c r="I55" i="5"/>
  <c r="I1605" i="67"/>
  <c r="H55" i="5"/>
  <c r="H1605" i="67"/>
  <c r="G55" i="5"/>
  <c r="G1605" i="67"/>
  <c r="F55" i="5"/>
  <c r="F1605" i="67"/>
  <c r="K54" i="5"/>
  <c r="K1568" i="67"/>
  <c r="J54" i="5"/>
  <c r="J1568" i="67"/>
  <c r="I54" i="5"/>
  <c r="I1568" i="67"/>
  <c r="H54" i="5"/>
  <c r="H1568" i="67"/>
  <c r="G54" i="5"/>
  <c r="G1568" i="67"/>
  <c r="F54" i="5"/>
  <c r="F1568" i="67"/>
  <c r="K53" i="5"/>
  <c r="K1531" i="67"/>
  <c r="J53" i="5"/>
  <c r="J1531" i="67"/>
  <c r="I53" i="5"/>
  <c r="I1531" i="67"/>
  <c r="H53" i="5"/>
  <c r="H1531" i="67"/>
  <c r="G53" i="5"/>
  <c r="G1531" i="67"/>
  <c r="F53" i="5"/>
  <c r="F1531" i="67"/>
  <c r="K52" i="5"/>
  <c r="K1494" i="67"/>
  <c r="J52" i="5"/>
  <c r="J1494" i="67"/>
  <c r="I52" i="5"/>
  <c r="I1494" i="67"/>
  <c r="H52" i="5"/>
  <c r="H1494" i="67"/>
  <c r="G52" i="5"/>
  <c r="G1494" i="67"/>
  <c r="F52" i="5"/>
  <c r="F1494" i="67"/>
  <c r="K51" i="5"/>
  <c r="K1457" i="67"/>
  <c r="J51" i="5"/>
  <c r="J1457" i="67"/>
  <c r="I51" i="5"/>
  <c r="I1457" i="67"/>
  <c r="H51" i="5"/>
  <c r="H1457" i="67"/>
  <c r="G51" i="5"/>
  <c r="G1457" i="67"/>
  <c r="F51" i="5"/>
  <c r="F1457" i="67"/>
  <c r="K50" i="5"/>
  <c r="K1420" i="67"/>
  <c r="J50" i="5"/>
  <c r="J1420" i="67"/>
  <c r="I50" i="5"/>
  <c r="I1420" i="67"/>
  <c r="H50" i="5"/>
  <c r="H1420" i="67"/>
  <c r="G50" i="5"/>
  <c r="G1420" i="67"/>
  <c r="F50" i="5"/>
  <c r="F1420" i="67"/>
  <c r="K49" i="5"/>
  <c r="K1383" i="67"/>
  <c r="J49" i="5"/>
  <c r="J1383" i="67"/>
  <c r="I49" i="5"/>
  <c r="I1383" i="67"/>
  <c r="H49" i="5"/>
  <c r="H1383" i="67"/>
  <c r="G49" i="5"/>
  <c r="G1383" i="67"/>
  <c r="F49" i="5"/>
  <c r="F1383" i="67"/>
  <c r="K48" i="5"/>
  <c r="K1346" i="67"/>
  <c r="J48" i="5"/>
  <c r="J1346" i="67"/>
  <c r="I48" i="5"/>
  <c r="I1346" i="67"/>
  <c r="H48" i="5"/>
  <c r="H1346" i="67"/>
  <c r="G48" i="5"/>
  <c r="G1346" i="67"/>
  <c r="F48" i="5"/>
  <c r="F1346" i="67"/>
  <c r="K47" i="5"/>
  <c r="K1309" i="67"/>
  <c r="J47" i="5"/>
  <c r="J1309" i="67"/>
  <c r="I47" i="5"/>
  <c r="I1309" i="67"/>
  <c r="H47" i="5"/>
  <c r="H1309" i="67"/>
  <c r="G47" i="5"/>
  <c r="G1309" i="67"/>
  <c r="F47" i="5"/>
  <c r="F1309" i="67"/>
  <c r="K46" i="5"/>
  <c r="J46" i="5"/>
  <c r="I46" i="5"/>
  <c r="H46" i="5"/>
  <c r="G46" i="5"/>
  <c r="F46" i="5"/>
  <c r="K42" i="5"/>
  <c r="K1160" i="67"/>
  <c r="J42" i="5"/>
  <c r="J1160" i="67"/>
  <c r="I42" i="5"/>
  <c r="I1160" i="67"/>
  <c r="H42" i="5"/>
  <c r="H1160" i="67"/>
  <c r="G42" i="5"/>
  <c r="G1160" i="67"/>
  <c r="F42" i="5"/>
  <c r="F1160" i="67"/>
  <c r="K41" i="5"/>
  <c r="K1123" i="67"/>
  <c r="J41" i="5"/>
  <c r="J1123" i="67"/>
  <c r="I41" i="5"/>
  <c r="I1123" i="67"/>
  <c r="H41" i="5"/>
  <c r="H1123" i="67"/>
  <c r="G41" i="5"/>
  <c r="G1123" i="67"/>
  <c r="F41" i="5"/>
  <c r="F1123" i="67"/>
  <c r="K40" i="5"/>
  <c r="K1086" i="67"/>
  <c r="J40" i="5"/>
  <c r="J1086" i="67"/>
  <c r="I40" i="5"/>
  <c r="I1086" i="67"/>
  <c r="H40" i="5"/>
  <c r="H1086" i="67"/>
  <c r="G40" i="5"/>
  <c r="G1086" i="67"/>
  <c r="F40" i="5"/>
  <c r="F1086" i="67"/>
  <c r="K39" i="5"/>
  <c r="K1049" i="67"/>
  <c r="J39" i="5"/>
  <c r="J1049" i="67"/>
  <c r="I39" i="5"/>
  <c r="I1049" i="67"/>
  <c r="H39" i="5"/>
  <c r="H1049" i="67"/>
  <c r="G39" i="5"/>
  <c r="G1049" i="67"/>
  <c r="F39" i="5"/>
  <c r="F1049" i="67"/>
  <c r="K38" i="5"/>
  <c r="K1012" i="67"/>
  <c r="J38" i="5"/>
  <c r="J1012" i="67"/>
  <c r="I38" i="5"/>
  <c r="I1012" i="67"/>
  <c r="H38" i="5"/>
  <c r="H1012" i="67"/>
  <c r="G38" i="5"/>
  <c r="G1012" i="67"/>
  <c r="F38" i="5"/>
  <c r="F1012" i="67"/>
  <c r="K37" i="5"/>
  <c r="K975" i="67"/>
  <c r="J37" i="5"/>
  <c r="J975" i="67"/>
  <c r="I37" i="5"/>
  <c r="I975" i="67"/>
  <c r="H37" i="5"/>
  <c r="H975" i="67"/>
  <c r="G37" i="5"/>
  <c r="G975" i="67"/>
  <c r="F37" i="5"/>
  <c r="F975" i="67"/>
  <c r="K36" i="5"/>
  <c r="K938" i="67"/>
  <c r="J36" i="5"/>
  <c r="J938" i="67"/>
  <c r="I36" i="5"/>
  <c r="I938" i="67"/>
  <c r="H36" i="5"/>
  <c r="H938" i="67"/>
  <c r="G36" i="5"/>
  <c r="G938" i="67"/>
  <c r="F36" i="5"/>
  <c r="F938" i="67"/>
  <c r="K35" i="5"/>
  <c r="K901" i="67"/>
  <c r="J35" i="5"/>
  <c r="J901" i="67"/>
  <c r="I35" i="5"/>
  <c r="I901" i="67"/>
  <c r="H35" i="5"/>
  <c r="H901" i="67"/>
  <c r="G35" i="5"/>
  <c r="G901" i="67"/>
  <c r="F35" i="5"/>
  <c r="F901" i="67"/>
  <c r="K34" i="5"/>
  <c r="K864" i="67"/>
  <c r="J34" i="5"/>
  <c r="J864" i="67"/>
  <c r="I34" i="5"/>
  <c r="I864" i="67"/>
  <c r="H34" i="5"/>
  <c r="H864" i="67"/>
  <c r="G34" i="5"/>
  <c r="G864" i="67"/>
  <c r="F34" i="5"/>
  <c r="F864" i="67"/>
  <c r="K33" i="5"/>
  <c r="K827" i="67"/>
  <c r="J33" i="5"/>
  <c r="J827" i="67"/>
  <c r="I33" i="5"/>
  <c r="I827" i="67"/>
  <c r="H33" i="5"/>
  <c r="H827" i="67"/>
  <c r="G33" i="5"/>
  <c r="G827" i="67"/>
  <c r="F33" i="5"/>
  <c r="F827" i="67"/>
  <c r="K32" i="5"/>
  <c r="K790" i="67"/>
  <c r="J32" i="5"/>
  <c r="J790" i="67"/>
  <c r="I32" i="5"/>
  <c r="I790" i="67"/>
  <c r="H32" i="5"/>
  <c r="H790" i="67"/>
  <c r="G32" i="5"/>
  <c r="G790" i="67"/>
  <c r="F32" i="5"/>
  <c r="F790" i="67"/>
  <c r="K31" i="5"/>
  <c r="K753" i="67"/>
  <c r="J31" i="5"/>
  <c r="J753" i="67"/>
  <c r="I31" i="5"/>
  <c r="I753" i="67"/>
  <c r="H31" i="5"/>
  <c r="H753" i="67"/>
  <c r="G31" i="5"/>
  <c r="G753" i="67"/>
  <c r="F31" i="5"/>
  <c r="F753" i="67"/>
  <c r="K30" i="5"/>
  <c r="K716" i="67"/>
  <c r="J30" i="5"/>
  <c r="J716" i="67"/>
  <c r="I30" i="5"/>
  <c r="I716" i="67"/>
  <c r="H30" i="5"/>
  <c r="H716" i="67"/>
  <c r="G30" i="5"/>
  <c r="G716" i="67"/>
  <c r="F30" i="5"/>
  <c r="F716" i="67"/>
  <c r="K29" i="5"/>
  <c r="K679" i="67"/>
  <c r="J29" i="5"/>
  <c r="J679" i="67"/>
  <c r="I29" i="5"/>
  <c r="I679" i="67"/>
  <c r="H29" i="5"/>
  <c r="H679" i="67"/>
  <c r="G29" i="5"/>
  <c r="G679" i="67"/>
  <c r="F29" i="5"/>
  <c r="F679" i="67"/>
  <c r="K28" i="5"/>
  <c r="K642" i="67"/>
  <c r="J28" i="5"/>
  <c r="J642" i="67"/>
  <c r="I28" i="5"/>
  <c r="I642" i="67"/>
  <c r="H28" i="5"/>
  <c r="G28" i="5"/>
  <c r="F28" i="5"/>
  <c r="F642" i="67"/>
  <c r="K27" i="5"/>
  <c r="K605" i="67"/>
  <c r="J27" i="5"/>
  <c r="J605" i="67"/>
  <c r="I27" i="5"/>
  <c r="I605" i="67"/>
  <c r="H27" i="5"/>
  <c r="H605" i="67"/>
  <c r="G27" i="5"/>
  <c r="G605" i="67"/>
  <c r="F27" i="5"/>
  <c r="F605" i="67"/>
  <c r="K26" i="5"/>
  <c r="K568" i="67"/>
  <c r="J26" i="5"/>
  <c r="J568" i="67"/>
  <c r="I26" i="5"/>
  <c r="I568" i="67"/>
  <c r="H26" i="5"/>
  <c r="H568" i="67"/>
  <c r="G26" i="5"/>
  <c r="G568" i="67"/>
  <c r="F26" i="5"/>
  <c r="F568" i="67"/>
  <c r="K25" i="5"/>
  <c r="K531" i="67"/>
  <c r="J25" i="5"/>
  <c r="J531" i="67"/>
  <c r="I25" i="5"/>
  <c r="I531" i="67"/>
  <c r="H25" i="5"/>
  <c r="H531" i="67"/>
  <c r="G25" i="5"/>
  <c r="G531" i="67"/>
  <c r="F25" i="5"/>
  <c r="F531" i="67"/>
  <c r="K24" i="5"/>
  <c r="K494" i="67"/>
  <c r="J24" i="5"/>
  <c r="J494" i="67"/>
  <c r="I24" i="5"/>
  <c r="I494" i="67"/>
  <c r="G24" i="5"/>
  <c r="G494" i="67"/>
  <c r="F24" i="5"/>
  <c r="F494" i="67"/>
  <c r="K23" i="5"/>
  <c r="K457" i="67"/>
  <c r="J23" i="5"/>
  <c r="J457" i="67"/>
  <c r="I23" i="5"/>
  <c r="I457" i="67"/>
  <c r="H23" i="5"/>
  <c r="G23" i="5"/>
  <c r="F23" i="5"/>
  <c r="F457" i="67"/>
  <c r="K22" i="5"/>
  <c r="K420" i="67"/>
  <c r="J22" i="5"/>
  <c r="J420" i="67"/>
  <c r="I22" i="5"/>
  <c r="I420" i="67"/>
  <c r="H22" i="5"/>
  <c r="H420" i="67"/>
  <c r="G22" i="5"/>
  <c r="G420" i="67"/>
  <c r="F22" i="5"/>
  <c r="F420" i="67"/>
  <c r="L15" i="5"/>
  <c r="L14" i="5"/>
  <c r="L13" i="5"/>
  <c r="K12" i="5"/>
  <c r="K122" i="67"/>
  <c r="K9" i="5"/>
  <c r="L8" i="5"/>
  <c r="L10" i="67"/>
  <c r="H70" i="13"/>
  <c r="H70" i="45"/>
  <c r="G208" i="65"/>
  <c r="G28" i="59"/>
  <c r="H70" i="27"/>
  <c r="J52" i="120"/>
  <c r="G69" i="8"/>
  <c r="H69" i="8"/>
  <c r="G459" i="67"/>
  <c r="D9" i="120"/>
  <c r="H654" i="67"/>
  <c r="H69" i="19"/>
  <c r="G22" i="120"/>
  <c r="G477" i="67"/>
  <c r="D25" i="120"/>
  <c r="G671" i="67"/>
  <c r="G69" i="35"/>
  <c r="H70" i="35"/>
  <c r="E30" i="120"/>
  <c r="H53" i="120"/>
  <c r="H458" i="67"/>
  <c r="F11" i="120"/>
  <c r="G650" i="67"/>
  <c r="G69" i="11"/>
  <c r="E14" i="120"/>
  <c r="G675" i="67"/>
  <c r="G69" i="20"/>
  <c r="E23" i="120"/>
  <c r="H477" i="67"/>
  <c r="F25" i="120"/>
  <c r="G661" i="67"/>
  <c r="G69" i="24"/>
  <c r="E27" i="120"/>
  <c r="G672" i="67"/>
  <c r="G69" i="36"/>
  <c r="E31" i="120"/>
  <c r="H467" i="67"/>
  <c r="F33" i="120"/>
  <c r="H645" i="67"/>
  <c r="H69" i="7"/>
  <c r="G10" i="120"/>
  <c r="H650" i="67"/>
  <c r="H69" i="11"/>
  <c r="G14" i="120"/>
  <c r="H661" i="67"/>
  <c r="H69" i="24"/>
  <c r="G27" i="120"/>
  <c r="H40" i="120"/>
  <c r="J40" i="120"/>
  <c r="H70" i="31"/>
  <c r="J56" i="120"/>
  <c r="G668" i="67"/>
  <c r="G69" i="12"/>
  <c r="E15" i="120"/>
  <c r="H469" i="67"/>
  <c r="F22" i="120"/>
  <c r="H22" i="120"/>
  <c r="J22" i="120"/>
  <c r="H473" i="67"/>
  <c r="F26" i="120"/>
  <c r="H38" i="120"/>
  <c r="J38" i="120"/>
  <c r="H54" i="120"/>
  <c r="H668" i="67"/>
  <c r="H69" i="12"/>
  <c r="G15" i="120"/>
  <c r="H655" i="67"/>
  <c r="H69" i="21"/>
  <c r="G24" i="120"/>
  <c r="G487" i="67"/>
  <c r="D31" i="120"/>
  <c r="H55" i="120"/>
  <c r="J55" i="120"/>
  <c r="H642" i="67"/>
  <c r="H69" i="5"/>
  <c r="H70" i="5"/>
  <c r="G8" i="120"/>
  <c r="G644" i="67"/>
  <c r="G69" i="6"/>
  <c r="E9" i="120"/>
  <c r="H460" i="67"/>
  <c r="F10" i="120"/>
  <c r="G643" i="67"/>
  <c r="G69" i="9"/>
  <c r="E11" i="120"/>
  <c r="H465" i="67"/>
  <c r="F14" i="120"/>
  <c r="G659" i="67"/>
  <c r="G69" i="14"/>
  <c r="H70" i="14"/>
  <c r="E17" i="120"/>
  <c r="H478" i="67"/>
  <c r="F19" i="120"/>
  <c r="H19" i="120"/>
  <c r="J19" i="120"/>
  <c r="G660" i="67"/>
  <c r="G69" i="18"/>
  <c r="E21" i="120"/>
  <c r="H490" i="67"/>
  <c r="F23" i="120"/>
  <c r="H23" i="120"/>
  <c r="J23" i="120"/>
  <c r="G662" i="67"/>
  <c r="G69" i="22"/>
  <c r="E25" i="120"/>
  <c r="H25" i="120"/>
  <c r="J25" i="120"/>
  <c r="H476" i="67"/>
  <c r="F27" i="120"/>
  <c r="H669" i="67"/>
  <c r="H69" i="33"/>
  <c r="G28" i="120"/>
  <c r="H28" i="120"/>
  <c r="J28" i="120"/>
  <c r="H487" i="67"/>
  <c r="F31" i="120"/>
  <c r="G652" i="67"/>
  <c r="G69" i="38"/>
  <c r="E33" i="120"/>
  <c r="H468" i="67"/>
  <c r="F35" i="120"/>
  <c r="G641" i="67"/>
  <c r="G69" i="42"/>
  <c r="E37" i="120"/>
  <c r="H16" i="120"/>
  <c r="J16" i="120"/>
  <c r="H70" i="26"/>
  <c r="H52" i="120"/>
  <c r="H70" i="46"/>
  <c r="H457" i="67"/>
  <c r="F8" i="120"/>
  <c r="G458" i="67"/>
  <c r="D11" i="120"/>
  <c r="H648" i="67"/>
  <c r="H69" i="10"/>
  <c r="G13" i="120"/>
  <c r="G474" i="67"/>
  <c r="D17" i="120"/>
  <c r="H649" i="67"/>
  <c r="H69" i="15"/>
  <c r="G18" i="120"/>
  <c r="G475" i="67"/>
  <c r="D21" i="120"/>
  <c r="H667" i="67"/>
  <c r="H69" i="39"/>
  <c r="G34" i="120"/>
  <c r="H459" i="67"/>
  <c r="F9" i="120"/>
  <c r="G663" i="67"/>
  <c r="G69" i="16"/>
  <c r="E19" i="120"/>
  <c r="H475" i="67"/>
  <c r="F21" i="120"/>
  <c r="H485" i="67"/>
  <c r="F29" i="120"/>
  <c r="H671" i="67"/>
  <c r="H69" i="35"/>
  <c r="G30" i="120"/>
  <c r="H456" i="67"/>
  <c r="F37" i="120"/>
  <c r="G463" i="67"/>
  <c r="D13" i="120"/>
  <c r="H13" i="120"/>
  <c r="J13" i="120"/>
  <c r="H675" i="67"/>
  <c r="H69" i="20"/>
  <c r="G23" i="120"/>
  <c r="G656" i="67"/>
  <c r="G69" i="17"/>
  <c r="E20" i="120"/>
  <c r="G655" i="67"/>
  <c r="G69" i="21"/>
  <c r="E24" i="120"/>
  <c r="H24" i="120"/>
  <c r="J24" i="120"/>
  <c r="H486" i="67"/>
  <c r="F30" i="120"/>
  <c r="G646" i="67"/>
  <c r="G69" i="37"/>
  <c r="E32" i="120"/>
  <c r="H482" i="67"/>
  <c r="F34" i="120"/>
  <c r="G665" i="67"/>
  <c r="G69" i="41"/>
  <c r="E36" i="120"/>
  <c r="E61" i="120"/>
  <c r="E63" i="120"/>
  <c r="G465" i="67"/>
  <c r="D14" i="120"/>
  <c r="H69" i="17"/>
  <c r="H41" i="120"/>
  <c r="H644" i="67"/>
  <c r="H69" i="6"/>
  <c r="G9" i="120"/>
  <c r="H9" i="120"/>
  <c r="J9" i="120"/>
  <c r="H643" i="67"/>
  <c r="H69" i="9"/>
  <c r="G11" i="120"/>
  <c r="G483" i="67"/>
  <c r="D15" i="120"/>
  <c r="H659" i="67"/>
  <c r="H69" i="14"/>
  <c r="G17" i="120"/>
  <c r="H17" i="120"/>
  <c r="J17" i="120"/>
  <c r="G471" i="67"/>
  <c r="D20" i="120"/>
  <c r="H660" i="67"/>
  <c r="H69" i="18"/>
  <c r="G21" i="120"/>
  <c r="G470" i="67"/>
  <c r="D24" i="120"/>
  <c r="H662" i="67"/>
  <c r="H69" i="22"/>
  <c r="G25" i="120"/>
  <c r="G484" i="67"/>
  <c r="D28" i="120"/>
  <c r="G670" i="67"/>
  <c r="G69" i="34"/>
  <c r="E29" i="120"/>
  <c r="G461" i="67"/>
  <c r="D32" i="120"/>
  <c r="H652" i="67"/>
  <c r="H69" i="38"/>
  <c r="H70" i="38"/>
  <c r="J33" i="120"/>
  <c r="G33" i="120"/>
  <c r="G480" i="67"/>
  <c r="D36" i="120"/>
  <c r="H641" i="67"/>
  <c r="H69" i="42"/>
  <c r="G37" i="120"/>
  <c r="H42" i="120"/>
  <c r="J42" i="120"/>
  <c r="H56" i="120"/>
  <c r="H43" i="120"/>
  <c r="J43" i="120"/>
  <c r="H70" i="29"/>
  <c r="H658" i="67"/>
  <c r="H69" i="23"/>
  <c r="G26" i="120"/>
  <c r="G485" i="67"/>
  <c r="D29" i="120"/>
  <c r="G467" i="67"/>
  <c r="D33" i="120"/>
  <c r="G456" i="67"/>
  <c r="D37" i="120"/>
  <c r="H37" i="120"/>
  <c r="J37" i="120"/>
  <c r="G645" i="67"/>
  <c r="G69" i="7"/>
  <c r="E10" i="120"/>
  <c r="H10" i="120"/>
  <c r="J10" i="120"/>
  <c r="H474" i="67"/>
  <c r="F17" i="120"/>
  <c r="G653" i="67"/>
  <c r="G69" i="40"/>
  <c r="E35" i="120"/>
  <c r="H51" i="120"/>
  <c r="H70" i="28"/>
  <c r="H663" i="67"/>
  <c r="H69" i="16"/>
  <c r="G19" i="120"/>
  <c r="G469" i="67"/>
  <c r="D22" i="120"/>
  <c r="G473" i="67"/>
  <c r="D26" i="120"/>
  <c r="G486" i="67"/>
  <c r="D30" i="120"/>
  <c r="H30" i="120"/>
  <c r="H672" i="67"/>
  <c r="H69" i="36"/>
  <c r="G31" i="120"/>
  <c r="G482" i="67"/>
  <c r="D34" i="120"/>
  <c r="H653" i="67"/>
  <c r="H69" i="40"/>
  <c r="H70" i="40"/>
  <c r="G35" i="120"/>
  <c r="H463" i="67"/>
  <c r="F13" i="120"/>
  <c r="H464" i="67"/>
  <c r="F18" i="120"/>
  <c r="G642" i="67"/>
  <c r="G69" i="5"/>
  <c r="E8" i="120"/>
  <c r="G460" i="67"/>
  <c r="D10" i="120"/>
  <c r="G478" i="67"/>
  <c r="D19" i="120"/>
  <c r="G490" i="67"/>
  <c r="D23" i="120"/>
  <c r="G476" i="67"/>
  <c r="D27" i="120"/>
  <c r="H27" i="120"/>
  <c r="J27" i="120"/>
  <c r="G669" i="67"/>
  <c r="G69" i="33"/>
  <c r="E28" i="120"/>
  <c r="H646" i="67"/>
  <c r="H69" i="37"/>
  <c r="H70" i="37"/>
  <c r="J32" i="120"/>
  <c r="G32" i="120"/>
  <c r="G468" i="67"/>
  <c r="D35" i="120"/>
  <c r="H665" i="67"/>
  <c r="H69" i="41"/>
  <c r="G36" i="120"/>
  <c r="G457" i="67"/>
  <c r="D8" i="120"/>
  <c r="G648" i="67"/>
  <c r="G69" i="10"/>
  <c r="E13" i="120"/>
  <c r="H483" i="67"/>
  <c r="F15" i="120"/>
  <c r="E18" i="120"/>
  <c r="G654" i="67"/>
  <c r="G69" i="19"/>
  <c r="E22" i="120"/>
  <c r="H470" i="67"/>
  <c r="F24" i="120"/>
  <c r="G658" i="67"/>
  <c r="G69" i="23"/>
  <c r="E26" i="120"/>
  <c r="H484" i="67"/>
  <c r="F28" i="120"/>
  <c r="H670" i="67"/>
  <c r="H69" i="34"/>
  <c r="G29" i="120"/>
  <c r="H461" i="67"/>
  <c r="F32" i="120"/>
  <c r="G667" i="67"/>
  <c r="G69" i="39"/>
  <c r="E34" i="120"/>
  <c r="H480" i="67"/>
  <c r="F36" i="120"/>
  <c r="G153" i="65"/>
  <c r="G23" i="59"/>
  <c r="H39" i="120"/>
  <c r="J39" i="120"/>
  <c r="D61" i="120"/>
  <c r="K29" i="65"/>
  <c r="K9" i="59"/>
  <c r="L74" i="65"/>
  <c r="L14" i="59"/>
  <c r="H1272" i="67"/>
  <c r="E7" i="115"/>
  <c r="G1274" i="67"/>
  <c r="D9" i="115"/>
  <c r="K1274" i="67"/>
  <c r="H9" i="115"/>
  <c r="G1275" i="67"/>
  <c r="D10" i="115"/>
  <c r="K1275" i="67"/>
  <c r="H10" i="115"/>
  <c r="F47" i="115"/>
  <c r="G1273" i="67"/>
  <c r="D8" i="115"/>
  <c r="K1273" i="67"/>
  <c r="H8" i="115"/>
  <c r="I1278" i="67"/>
  <c r="F13" i="115"/>
  <c r="G1280" i="67"/>
  <c r="D15" i="115"/>
  <c r="K1280" i="67"/>
  <c r="H15" i="115"/>
  <c r="I1298" i="67"/>
  <c r="F33" i="115"/>
  <c r="G1289" i="67"/>
  <c r="D24" i="115"/>
  <c r="K1289" i="67"/>
  <c r="H24" i="115"/>
  <c r="I1279" i="67"/>
  <c r="F14" i="115"/>
  <c r="G1293" i="67"/>
  <c r="D28" i="115"/>
  <c r="K1293" i="67"/>
  <c r="H28" i="115"/>
  <c r="I1286" i="67"/>
  <c r="F21" i="115"/>
  <c r="G1290" i="67"/>
  <c r="D25" i="115"/>
  <c r="K1290" i="67"/>
  <c r="H25" i="115"/>
  <c r="I1284" i="67"/>
  <c r="F19" i="115"/>
  <c r="G1305" i="67"/>
  <c r="D40" i="115"/>
  <c r="K1305" i="67"/>
  <c r="H40" i="115"/>
  <c r="I1285" i="67"/>
  <c r="F20" i="115"/>
  <c r="G1292" i="67"/>
  <c r="D27" i="115"/>
  <c r="K1292" i="67"/>
  <c r="H27" i="115"/>
  <c r="I1288" i="67"/>
  <c r="F23" i="115"/>
  <c r="G1291" i="67"/>
  <c r="D26" i="115"/>
  <c r="K1291" i="67"/>
  <c r="H26" i="115"/>
  <c r="H1299" i="67"/>
  <c r="E34" i="115"/>
  <c r="F1300" i="67"/>
  <c r="C35" i="115"/>
  <c r="J1300" i="67"/>
  <c r="G35" i="115"/>
  <c r="H1301" i="67"/>
  <c r="E36" i="115"/>
  <c r="G1302" i="67"/>
  <c r="D37" i="115"/>
  <c r="K1302" i="67"/>
  <c r="H37" i="115"/>
  <c r="I1276" i="67"/>
  <c r="F11" i="115"/>
  <c r="G1282" i="67"/>
  <c r="D17" i="115"/>
  <c r="K1282" i="67"/>
  <c r="H17" i="115"/>
  <c r="I1297" i="67"/>
  <c r="F32" i="115"/>
  <c r="G1283" i="67"/>
  <c r="D18" i="115"/>
  <c r="K1283" i="67"/>
  <c r="H18" i="115"/>
  <c r="I1295" i="67"/>
  <c r="F30" i="115"/>
  <c r="G1271" i="67"/>
  <c r="D6" i="115"/>
  <c r="K1271" i="67"/>
  <c r="H6" i="115"/>
  <c r="I1272" i="67"/>
  <c r="F7" i="115"/>
  <c r="H1274" i="67"/>
  <c r="E9" i="115"/>
  <c r="H1275" i="67"/>
  <c r="E10" i="115"/>
  <c r="C47" i="115"/>
  <c r="G47" i="115"/>
  <c r="H1273" i="67"/>
  <c r="E8" i="115"/>
  <c r="F1278" i="67"/>
  <c r="C13" i="115"/>
  <c r="J1278" i="67"/>
  <c r="G13" i="115"/>
  <c r="H1280" i="67"/>
  <c r="E15" i="115"/>
  <c r="F1298" i="67"/>
  <c r="C33" i="115"/>
  <c r="J1298" i="67"/>
  <c r="G33" i="115"/>
  <c r="H1289" i="67"/>
  <c r="E24" i="115"/>
  <c r="C14" i="115"/>
  <c r="J1279" i="67"/>
  <c r="G14" i="115"/>
  <c r="H1293" i="67"/>
  <c r="E28" i="115"/>
  <c r="F1286" i="67"/>
  <c r="C21" i="115"/>
  <c r="J1286" i="67"/>
  <c r="G21" i="115"/>
  <c r="H1290" i="67"/>
  <c r="E25" i="115"/>
  <c r="F1284" i="67"/>
  <c r="C19" i="115"/>
  <c r="J1284" i="67"/>
  <c r="G19" i="115"/>
  <c r="H1305" i="67"/>
  <c r="E40" i="115"/>
  <c r="F1285" i="67"/>
  <c r="C20" i="115"/>
  <c r="J1285" i="67"/>
  <c r="G20" i="115"/>
  <c r="H1292" i="67"/>
  <c r="E27" i="115"/>
  <c r="F1288" i="67"/>
  <c r="C23" i="115"/>
  <c r="J1288" i="67"/>
  <c r="G23" i="115"/>
  <c r="H1291" i="67"/>
  <c r="E26" i="115"/>
  <c r="I1299" i="67"/>
  <c r="F34" i="115"/>
  <c r="G1300" i="67"/>
  <c r="D35" i="115"/>
  <c r="K1300" i="67"/>
  <c r="H35" i="115"/>
  <c r="I1301" i="67"/>
  <c r="F36" i="115"/>
  <c r="H1302" i="67"/>
  <c r="E37" i="115"/>
  <c r="F1276" i="67"/>
  <c r="C11" i="115"/>
  <c r="J1276" i="67"/>
  <c r="G11" i="115"/>
  <c r="H1282" i="67"/>
  <c r="E17" i="115"/>
  <c r="F1297" i="67"/>
  <c r="C32" i="115"/>
  <c r="J1297" i="67"/>
  <c r="G32" i="115"/>
  <c r="H1283" i="67"/>
  <c r="E18" i="115"/>
  <c r="F1295" i="67"/>
  <c r="C30" i="115"/>
  <c r="J1295" i="67"/>
  <c r="G30" i="115"/>
  <c r="H1271" i="67"/>
  <c r="E6" i="115"/>
  <c r="F1272" i="67"/>
  <c r="C7" i="115"/>
  <c r="J1272" i="67"/>
  <c r="G7" i="115"/>
  <c r="I1274" i="67"/>
  <c r="F9" i="115"/>
  <c r="I1275" i="67"/>
  <c r="F10" i="115"/>
  <c r="D47" i="115"/>
  <c r="H47" i="115"/>
  <c r="I1273" i="67"/>
  <c r="F8" i="115"/>
  <c r="G1278" i="67"/>
  <c r="D13" i="115"/>
  <c r="K1278" i="67"/>
  <c r="H13" i="115"/>
  <c r="I1280" i="67"/>
  <c r="F15" i="115"/>
  <c r="G1298" i="67"/>
  <c r="D33" i="115"/>
  <c r="K1298" i="67"/>
  <c r="H33" i="115"/>
  <c r="I1289" i="67"/>
  <c r="F24" i="115"/>
  <c r="G1279" i="67"/>
  <c r="D14" i="115"/>
  <c r="I1293" i="67"/>
  <c r="F28" i="115"/>
  <c r="D21" i="115"/>
  <c r="K1286" i="67"/>
  <c r="H21" i="115"/>
  <c r="I1290" i="67"/>
  <c r="F25" i="115"/>
  <c r="G1284" i="67"/>
  <c r="D19" i="115"/>
  <c r="K1284" i="67"/>
  <c r="H19" i="115"/>
  <c r="I1305" i="67"/>
  <c r="F40" i="115"/>
  <c r="G1285" i="67"/>
  <c r="D20" i="115"/>
  <c r="K1285" i="67"/>
  <c r="H20" i="115"/>
  <c r="I1292" i="67"/>
  <c r="F27" i="115"/>
  <c r="G1288" i="67"/>
  <c r="D23" i="115"/>
  <c r="K1288" i="67"/>
  <c r="H23" i="115"/>
  <c r="I1291" i="67"/>
  <c r="F26" i="115"/>
  <c r="F1299" i="67"/>
  <c r="C34" i="115"/>
  <c r="J1299" i="67"/>
  <c r="G34" i="115"/>
  <c r="H1300" i="67"/>
  <c r="E35" i="115"/>
  <c r="F1301" i="67"/>
  <c r="C36" i="115"/>
  <c r="J1301" i="67"/>
  <c r="G36" i="115"/>
  <c r="I1302" i="67"/>
  <c r="F37" i="115"/>
  <c r="G1276" i="67"/>
  <c r="D11" i="115"/>
  <c r="K1276" i="67"/>
  <c r="H11" i="115"/>
  <c r="I1282" i="67"/>
  <c r="F17" i="115"/>
  <c r="G1297" i="67"/>
  <c r="D32" i="115"/>
  <c r="I1283" i="67"/>
  <c r="F18" i="115"/>
  <c r="G1295" i="67"/>
  <c r="D30" i="115"/>
  <c r="K1295" i="67"/>
  <c r="H30" i="115"/>
  <c r="I1271" i="67"/>
  <c r="F6" i="115"/>
  <c r="G1272" i="67"/>
  <c r="D7" i="115"/>
  <c r="K1272" i="67"/>
  <c r="H7" i="115"/>
  <c r="F1274" i="67"/>
  <c r="C9" i="115"/>
  <c r="J1274" i="67"/>
  <c r="G9" i="115"/>
  <c r="F1275" i="67"/>
  <c r="C10" i="115"/>
  <c r="J1275" i="67"/>
  <c r="G10" i="115"/>
  <c r="E47" i="115"/>
  <c r="F1273" i="67"/>
  <c r="C8" i="115"/>
  <c r="J1273" i="67"/>
  <c r="G8" i="115"/>
  <c r="H1278" i="67"/>
  <c r="E13" i="115"/>
  <c r="F1280" i="67"/>
  <c r="C15" i="115"/>
  <c r="J1280" i="67"/>
  <c r="G15" i="115"/>
  <c r="H1298" i="67"/>
  <c r="E33" i="115"/>
  <c r="F1289" i="67"/>
  <c r="C24" i="115"/>
  <c r="J1289" i="67"/>
  <c r="G24" i="115"/>
  <c r="H1279" i="67"/>
  <c r="E14" i="115"/>
  <c r="F1293" i="67"/>
  <c r="C28" i="115"/>
  <c r="J1293" i="67"/>
  <c r="G28" i="115"/>
  <c r="H1286" i="67"/>
  <c r="E21" i="115"/>
  <c r="F1290" i="67"/>
  <c r="C25" i="115"/>
  <c r="J1290" i="67"/>
  <c r="G25" i="115"/>
  <c r="H1284" i="67"/>
  <c r="E19" i="115"/>
  <c r="F1305" i="67"/>
  <c r="C40" i="115"/>
  <c r="J1305" i="67"/>
  <c r="G40" i="115"/>
  <c r="H1285" i="67"/>
  <c r="E20" i="115"/>
  <c r="F1292" i="67"/>
  <c r="C27" i="115"/>
  <c r="J1292" i="67"/>
  <c r="G27" i="115"/>
  <c r="H1288" i="67"/>
  <c r="E23" i="115"/>
  <c r="F1291" i="67"/>
  <c r="C26" i="115"/>
  <c r="J1291" i="67"/>
  <c r="G26" i="115"/>
  <c r="G1299" i="67"/>
  <c r="D34" i="115"/>
  <c r="K1299" i="67"/>
  <c r="H34" i="115"/>
  <c r="I1300" i="67"/>
  <c r="F35" i="115"/>
  <c r="G1301" i="67"/>
  <c r="D36" i="115"/>
  <c r="K1301" i="67"/>
  <c r="H36" i="115"/>
  <c r="F1302" i="67"/>
  <c r="C37" i="115"/>
  <c r="J1302" i="67"/>
  <c r="G37" i="115"/>
  <c r="H1276" i="67"/>
  <c r="E11" i="115"/>
  <c r="F1282" i="67"/>
  <c r="C17" i="115"/>
  <c r="J1282" i="67"/>
  <c r="G17" i="115"/>
  <c r="H1297" i="67"/>
  <c r="E32" i="115"/>
  <c r="F1283" i="67"/>
  <c r="C18" i="115"/>
  <c r="J1283" i="67"/>
  <c r="G18" i="115"/>
  <c r="H1295" i="67"/>
  <c r="E30" i="115"/>
  <c r="F1271" i="67"/>
  <c r="C6" i="115"/>
  <c r="J1271" i="67"/>
  <c r="G6" i="115"/>
  <c r="L63" i="65"/>
  <c r="L13" i="59"/>
  <c r="K74" i="67"/>
  <c r="D24" i="70"/>
  <c r="L186" i="67"/>
  <c r="L223" i="67"/>
  <c r="L187" i="67"/>
  <c r="K76" i="67"/>
  <c r="D37" i="70"/>
  <c r="L189" i="67"/>
  <c r="K51" i="67"/>
  <c r="D9" i="70"/>
  <c r="L169" i="67"/>
  <c r="K72" i="67"/>
  <c r="D14" i="70"/>
  <c r="D44" i="70"/>
  <c r="D60" i="70"/>
  <c r="L170" i="67"/>
  <c r="K70" i="67"/>
  <c r="D22" i="70"/>
  <c r="L158" i="67"/>
  <c r="L224" i="67"/>
  <c r="L226" i="67"/>
  <c r="L206" i="67"/>
  <c r="L207" i="67"/>
  <c r="L195" i="67"/>
  <c r="K75" i="67"/>
  <c r="D36" i="70"/>
  <c r="L188" i="67"/>
  <c r="K77" i="67"/>
  <c r="D38" i="70"/>
  <c r="L163" i="67"/>
  <c r="K57" i="67"/>
  <c r="D13" i="70"/>
  <c r="L184" i="67"/>
  <c r="K58" i="67"/>
  <c r="D16" i="70"/>
  <c r="L182" i="67"/>
  <c r="K46" i="67"/>
  <c r="D7" i="70"/>
  <c r="L225" i="67"/>
  <c r="L200" i="67"/>
  <c r="L221" i="67"/>
  <c r="L219" i="67"/>
  <c r="L196" i="67"/>
  <c r="L161" i="67"/>
  <c r="L162" i="67"/>
  <c r="L160" i="67"/>
  <c r="K53" i="67"/>
  <c r="D31" i="70"/>
  <c r="L167" i="67"/>
  <c r="K73" i="67"/>
  <c r="D35" i="70"/>
  <c r="L176" i="67"/>
  <c r="K54" i="67"/>
  <c r="D17" i="70"/>
  <c r="K61" i="67"/>
  <c r="D34" i="70"/>
  <c r="L177" i="67"/>
  <c r="K59" i="67"/>
  <c r="D29" i="70"/>
  <c r="L192" i="67"/>
  <c r="K60" i="67"/>
  <c r="D8" i="70"/>
  <c r="L179" i="67"/>
  <c r="K63" i="67"/>
  <c r="D40" i="70"/>
  <c r="L178" i="67"/>
  <c r="K47" i="67"/>
  <c r="D26" i="70"/>
  <c r="L198" i="67"/>
  <c r="L199" i="67"/>
  <c r="L197" i="67"/>
  <c r="L204" i="67"/>
  <c r="L213" i="67"/>
  <c r="L217" i="67"/>
  <c r="L214" i="67"/>
  <c r="L229" i="67"/>
  <c r="L216" i="67"/>
  <c r="L215" i="67"/>
  <c r="K49" i="67"/>
  <c r="D30" i="70"/>
  <c r="K50" i="67"/>
  <c r="D27" i="70"/>
  <c r="K48" i="67"/>
  <c r="D12" i="70"/>
  <c r="L165" i="67"/>
  <c r="K55" i="67"/>
  <c r="D32" i="70"/>
  <c r="L185" i="67"/>
  <c r="K64" i="67"/>
  <c r="D33" i="70"/>
  <c r="L166" i="67"/>
  <c r="K68" i="67"/>
  <c r="D18" i="70"/>
  <c r="L173" i="67"/>
  <c r="K65" i="67"/>
  <c r="D20" i="70"/>
  <c r="L171" i="67"/>
  <c r="K80" i="67"/>
  <c r="D28" i="70"/>
  <c r="L172" i="67"/>
  <c r="K67" i="67"/>
  <c r="D39" i="70"/>
  <c r="L175" i="67"/>
  <c r="K66" i="67"/>
  <c r="D42" i="70"/>
  <c r="L202" i="67"/>
  <c r="L222" i="67"/>
  <c r="L210" i="67"/>
  <c r="L208" i="67"/>
  <c r="L209" i="67"/>
  <c r="L212" i="67"/>
  <c r="AB16" i="59"/>
  <c r="L239" i="67"/>
  <c r="L259" i="67"/>
  <c r="L240" i="67"/>
  <c r="L245" i="67"/>
  <c r="L246" i="67"/>
  <c r="L249" i="67"/>
  <c r="L260" i="67"/>
  <c r="L262" i="67"/>
  <c r="L237" i="67"/>
  <c r="L258" i="67"/>
  <c r="L256" i="67"/>
  <c r="L233" i="67"/>
  <c r="L235" i="67"/>
  <c r="L236" i="67"/>
  <c r="L234" i="67"/>
  <c r="L241" i="67"/>
  <c r="L250" i="67"/>
  <c r="L254" i="67"/>
  <c r="L251" i="67"/>
  <c r="L266" i="67"/>
  <c r="L253" i="67"/>
  <c r="L252" i="67"/>
  <c r="L261" i="67"/>
  <c r="L263" i="67"/>
  <c r="L243" i="67"/>
  <c r="L244" i="67"/>
  <c r="L232" i="67"/>
  <c r="L159" i="67"/>
  <c r="O13" i="5"/>
  <c r="G46" i="59"/>
  <c r="K42" i="59"/>
  <c r="K1175" i="67"/>
  <c r="H42" i="59"/>
  <c r="H1175" i="67"/>
  <c r="J42" i="59"/>
  <c r="J1175" i="67"/>
  <c r="J46" i="59"/>
  <c r="J542" i="65"/>
  <c r="G42" i="59"/>
  <c r="G1175" i="67"/>
  <c r="G541" i="65"/>
  <c r="F541" i="65"/>
  <c r="I42" i="59"/>
  <c r="I46" i="59"/>
  <c r="H46" i="59"/>
  <c r="H542" i="65"/>
  <c r="K46" i="59"/>
  <c r="K542" i="65"/>
  <c r="F46" i="59"/>
  <c r="F542" i="65"/>
  <c r="H528" i="67"/>
  <c r="I26" i="59"/>
  <c r="I583" i="67"/>
  <c r="G22" i="59"/>
  <c r="G435" i="67"/>
  <c r="F23" i="59"/>
  <c r="F24" i="59"/>
  <c r="F509" i="67"/>
  <c r="F25" i="59"/>
  <c r="F546" i="67"/>
  <c r="F42" i="59"/>
  <c r="F1175" i="67"/>
  <c r="F27" i="59"/>
  <c r="L40" i="59"/>
  <c r="L1101" i="67"/>
  <c r="L32" i="59"/>
  <c r="L805" i="67"/>
  <c r="L34" i="59"/>
  <c r="L879" i="67"/>
  <c r="L58" i="59"/>
  <c r="L1731" i="67"/>
  <c r="L55" i="59"/>
  <c r="L1620" i="67"/>
  <c r="L39" i="59"/>
  <c r="L1064" i="67"/>
  <c r="K8" i="59"/>
  <c r="K10" i="59"/>
  <c r="L50" i="59"/>
  <c r="L1435" i="67"/>
  <c r="L41" i="59"/>
  <c r="L1138" i="67"/>
  <c r="L37" i="59"/>
  <c r="L990" i="67"/>
  <c r="L29" i="59"/>
  <c r="L694" i="67"/>
  <c r="L30" i="59"/>
  <c r="L731" i="67"/>
  <c r="L52" i="59"/>
  <c r="L1509" i="67"/>
  <c r="L51" i="59"/>
  <c r="L1472" i="67"/>
  <c r="L35" i="59"/>
  <c r="L916" i="67"/>
  <c r="L56" i="59"/>
  <c r="L1657" i="67"/>
  <c r="G59" i="50"/>
  <c r="D59" i="50"/>
  <c r="F59" i="50"/>
  <c r="E59" i="50"/>
  <c r="S57" i="54"/>
  <c r="AB44" i="54"/>
  <c r="AB57" i="54"/>
  <c r="S41" i="54"/>
  <c r="AB40" i="54"/>
  <c r="O26" i="54"/>
  <c r="N26" i="54"/>
  <c r="AB25" i="54"/>
  <c r="AB24" i="54"/>
  <c r="AB23" i="54"/>
  <c r="AB22" i="54"/>
  <c r="AB21" i="54"/>
  <c r="AB20" i="54"/>
  <c r="AB17" i="54"/>
  <c r="S17" i="54"/>
  <c r="AB16" i="54"/>
  <c r="AB15" i="54"/>
  <c r="AB14" i="54"/>
  <c r="AB13" i="54"/>
  <c r="AB12" i="54"/>
  <c r="H10" i="54"/>
  <c r="AB11" i="54"/>
  <c r="AB9" i="54"/>
  <c r="AB8" i="54"/>
  <c r="B6" i="54"/>
  <c r="B3" i="54"/>
  <c r="B2" i="54"/>
  <c r="B44" i="50"/>
  <c r="H70" i="21"/>
  <c r="H70" i="8"/>
  <c r="H15" i="120"/>
  <c r="J15" i="120"/>
  <c r="H70" i="20"/>
  <c r="H70" i="19"/>
  <c r="J51" i="120"/>
  <c r="H70" i="42"/>
  <c r="H36" i="120"/>
  <c r="H70" i="23"/>
  <c r="H70" i="10"/>
  <c r="H70" i="24"/>
  <c r="H29" i="120"/>
  <c r="J29" i="120"/>
  <c r="H33" i="120"/>
  <c r="H70" i="18"/>
  <c r="J21" i="120"/>
  <c r="H70" i="34"/>
  <c r="H70" i="36"/>
  <c r="J31" i="120"/>
  <c r="H70" i="17"/>
  <c r="H70" i="12"/>
  <c r="J53" i="120"/>
  <c r="H26" i="120"/>
  <c r="J26" i="120"/>
  <c r="H70" i="6"/>
  <c r="H70" i="7"/>
  <c r="H21" i="120"/>
  <c r="J41" i="120"/>
  <c r="H70" i="41"/>
  <c r="J36" i="120"/>
  <c r="H70" i="16"/>
  <c r="H70" i="9"/>
  <c r="H70" i="11"/>
  <c r="AB29" i="65"/>
  <c r="H70" i="22"/>
  <c r="H14" i="120"/>
  <c r="H32" i="120"/>
  <c r="H70" i="33"/>
  <c r="H31" i="120"/>
  <c r="J54" i="120"/>
  <c r="D63" i="120"/>
  <c r="J1287" i="67"/>
  <c r="G22" i="115"/>
  <c r="F22" i="115"/>
  <c r="K1287" i="67"/>
  <c r="H22" i="115"/>
  <c r="F1287" i="67"/>
  <c r="C22" i="115"/>
  <c r="H1287" i="67"/>
  <c r="E22" i="115"/>
  <c r="AB41" i="54"/>
  <c r="J59" i="59"/>
  <c r="J1768" i="67"/>
  <c r="F543" i="65"/>
  <c r="F59" i="59"/>
  <c r="L26" i="59"/>
  <c r="L583" i="67"/>
  <c r="L24" i="59"/>
  <c r="L509" i="67"/>
  <c r="F18" i="54"/>
  <c r="AB17" i="48"/>
  <c r="K15" i="48"/>
  <c r="K257" i="67"/>
  <c r="AB12" i="48"/>
  <c r="H10" i="48"/>
  <c r="B3" i="48"/>
  <c r="B2" i="48"/>
  <c r="AB17" i="47"/>
  <c r="AB12" i="47"/>
  <c r="H10" i="47"/>
  <c r="B6" i="47"/>
  <c r="B3" i="47"/>
  <c r="B2" i="47"/>
  <c r="AB17" i="46"/>
  <c r="AB12" i="46"/>
  <c r="H10" i="46"/>
  <c r="B6" i="46"/>
  <c r="B3" i="46"/>
  <c r="B2" i="46"/>
  <c r="AB17" i="45"/>
  <c r="AB12" i="45"/>
  <c r="H10" i="45"/>
  <c r="B6" i="45"/>
  <c r="B3" i="45"/>
  <c r="B2" i="45"/>
  <c r="AB17" i="44"/>
  <c r="AB12" i="44"/>
  <c r="H10" i="44"/>
  <c r="B6" i="44"/>
  <c r="B3" i="44"/>
  <c r="B2" i="44"/>
  <c r="AB17" i="43"/>
  <c r="AB12" i="43"/>
  <c r="H10" i="43"/>
  <c r="B6" i="43"/>
  <c r="B3" i="43"/>
  <c r="B2" i="43"/>
  <c r="AB17" i="42"/>
  <c r="AB12" i="42"/>
  <c r="H10" i="42"/>
  <c r="B6" i="42"/>
  <c r="B3" i="42"/>
  <c r="B2" i="42"/>
  <c r="AB17" i="41"/>
  <c r="AB12" i="41"/>
  <c r="H10" i="41"/>
  <c r="B6" i="41"/>
  <c r="B3" i="41"/>
  <c r="B2" i="41"/>
  <c r="AB17" i="40"/>
  <c r="AB12" i="40"/>
  <c r="H10" i="40"/>
  <c r="B6" i="40"/>
  <c r="B3" i="40"/>
  <c r="B2" i="40"/>
  <c r="AB17" i="39"/>
  <c r="AB12" i="39"/>
  <c r="H10" i="39"/>
  <c r="B6" i="39"/>
  <c r="B3" i="39"/>
  <c r="B2" i="39"/>
  <c r="AB17" i="38"/>
  <c r="AB12" i="38"/>
  <c r="H10" i="38"/>
  <c r="B6" i="38"/>
  <c r="B3" i="38"/>
  <c r="B2" i="38"/>
  <c r="AB17" i="37"/>
  <c r="AB12" i="37"/>
  <c r="H10" i="37"/>
  <c r="B6" i="37"/>
  <c r="B3" i="37"/>
  <c r="B2" i="37"/>
  <c r="AB17" i="36"/>
  <c r="AB12" i="36"/>
  <c r="H10" i="36"/>
  <c r="B6" i="36"/>
  <c r="B3" i="36"/>
  <c r="B2" i="36"/>
  <c r="AB17" i="35"/>
  <c r="AB12" i="35"/>
  <c r="H10" i="35"/>
  <c r="B6" i="35"/>
  <c r="B3" i="35"/>
  <c r="B2" i="35"/>
  <c r="AB17" i="34"/>
  <c r="AB12" i="34"/>
  <c r="H10" i="34"/>
  <c r="B6" i="34"/>
  <c r="B3" i="34"/>
  <c r="B2" i="34"/>
  <c r="AB17" i="33"/>
  <c r="AB12" i="33"/>
  <c r="H10" i="33"/>
  <c r="B6" i="33"/>
  <c r="B3" i="33"/>
  <c r="B2" i="33"/>
  <c r="AB17" i="32"/>
  <c r="AB12" i="32"/>
  <c r="H10" i="32"/>
  <c r="B6" i="32"/>
  <c r="B3" i="32"/>
  <c r="B2" i="32"/>
  <c r="AB17" i="31"/>
  <c r="AB12" i="31"/>
  <c r="H10" i="31"/>
  <c r="B6" i="31"/>
  <c r="B3" i="31"/>
  <c r="B2" i="31"/>
  <c r="AB17" i="30"/>
  <c r="AB12" i="30"/>
  <c r="H10" i="30"/>
  <c r="B6" i="30"/>
  <c r="B3" i="30"/>
  <c r="B2" i="30"/>
  <c r="AB17" i="29"/>
  <c r="AB12" i="29"/>
  <c r="H10" i="29"/>
  <c r="B6" i="29"/>
  <c r="B3" i="29"/>
  <c r="B2" i="29"/>
  <c r="AB17" i="28"/>
  <c r="AB12" i="28"/>
  <c r="H10" i="28"/>
  <c r="B6" i="28"/>
  <c r="B3" i="28"/>
  <c r="B2" i="28"/>
  <c r="AB17" i="27"/>
  <c r="AB12" i="27"/>
  <c r="H10" i="27"/>
  <c r="B6" i="27"/>
  <c r="B3" i="27"/>
  <c r="B2" i="27"/>
  <c r="AB17" i="26"/>
  <c r="AB12" i="26"/>
  <c r="H10" i="26"/>
  <c r="B6" i="26"/>
  <c r="B3" i="26"/>
  <c r="B2" i="26"/>
  <c r="AB17" i="25"/>
  <c r="AB12" i="25"/>
  <c r="H10" i="25"/>
  <c r="B6" i="25"/>
  <c r="B3" i="25"/>
  <c r="B2" i="25"/>
  <c r="AB17" i="24"/>
  <c r="AB12" i="24"/>
  <c r="H10" i="24"/>
  <c r="B6" i="24"/>
  <c r="B3" i="24"/>
  <c r="B2" i="24"/>
  <c r="AB17" i="23"/>
  <c r="AB12" i="23"/>
  <c r="H10" i="23"/>
  <c r="B6" i="23"/>
  <c r="B3" i="23"/>
  <c r="B2" i="23"/>
  <c r="AB17" i="22"/>
  <c r="AB12" i="22"/>
  <c r="H10" i="22"/>
  <c r="B6" i="22"/>
  <c r="B3" i="22"/>
  <c r="B2" i="22"/>
  <c r="AB17" i="21"/>
  <c r="AB12" i="21"/>
  <c r="H10" i="21"/>
  <c r="B6" i="21"/>
  <c r="B3" i="21"/>
  <c r="B2" i="21"/>
  <c r="AB17" i="20"/>
  <c r="AB12" i="20"/>
  <c r="H10" i="20"/>
  <c r="B6" i="20"/>
  <c r="B3" i="20"/>
  <c r="B2" i="20"/>
  <c r="AB17" i="19"/>
  <c r="AB12" i="19"/>
  <c r="H10" i="19"/>
  <c r="B6" i="19"/>
  <c r="B3" i="19"/>
  <c r="B2" i="19"/>
  <c r="AB17" i="18"/>
  <c r="AB12" i="18"/>
  <c r="H10" i="18"/>
  <c r="B6" i="18"/>
  <c r="B3" i="18"/>
  <c r="B2" i="18"/>
  <c r="AB17" i="17"/>
  <c r="AB12" i="17"/>
  <c r="H10" i="17"/>
  <c r="B6" i="17"/>
  <c r="B3" i="17"/>
  <c r="B2" i="17"/>
  <c r="AB17" i="16"/>
  <c r="AB12" i="16"/>
  <c r="H10" i="16"/>
  <c r="K8" i="16"/>
  <c r="K31" i="67"/>
  <c r="B6" i="16"/>
  <c r="B3" i="16"/>
  <c r="B2" i="16"/>
  <c r="AB17" i="15"/>
  <c r="AB12" i="15"/>
  <c r="H10" i="15"/>
  <c r="B6" i="15"/>
  <c r="B3" i="15"/>
  <c r="B2" i="15"/>
  <c r="AB17" i="14"/>
  <c r="AB12" i="14"/>
  <c r="H10" i="14"/>
  <c r="B6" i="14"/>
  <c r="B3" i="14"/>
  <c r="B2" i="14"/>
  <c r="AB17" i="13"/>
  <c r="AB12" i="13"/>
  <c r="H10" i="13"/>
  <c r="B6" i="13"/>
  <c r="B3" i="13"/>
  <c r="B2" i="13"/>
  <c r="AB17" i="12"/>
  <c r="AB12" i="12"/>
  <c r="H10" i="12"/>
  <c r="B6" i="12"/>
  <c r="B3" i="12"/>
  <c r="B2" i="12"/>
  <c r="AB17" i="11"/>
  <c r="AB12" i="11"/>
  <c r="H10" i="11"/>
  <c r="B6" i="11"/>
  <c r="B3" i="11"/>
  <c r="B2" i="11"/>
  <c r="AB17" i="10"/>
  <c r="AB12" i="10"/>
  <c r="H10" i="10"/>
  <c r="B6" i="10"/>
  <c r="B3" i="10"/>
  <c r="B2" i="10"/>
  <c r="AB17" i="9"/>
  <c r="AB12" i="9"/>
  <c r="H10" i="9"/>
  <c r="B6" i="9"/>
  <c r="B3" i="9"/>
  <c r="B2" i="9"/>
  <c r="AB17" i="8"/>
  <c r="AB12" i="8"/>
  <c r="H10" i="8"/>
  <c r="B6" i="8"/>
  <c r="B3" i="8"/>
  <c r="B2" i="8"/>
  <c r="AB17" i="7"/>
  <c r="AB12" i="7"/>
  <c r="H10" i="7"/>
  <c r="B6" i="7"/>
  <c r="B3" i="7"/>
  <c r="B2" i="7"/>
  <c r="Z44" i="6"/>
  <c r="AB17" i="6"/>
  <c r="AB12" i="6"/>
  <c r="H10" i="6"/>
  <c r="B6" i="6"/>
  <c r="B3" i="6"/>
  <c r="B2" i="6"/>
  <c r="Z44" i="5"/>
  <c r="AB17" i="5"/>
  <c r="AB12" i="5"/>
  <c r="H10" i="5"/>
  <c r="B6" i="5"/>
  <c r="B3" i="5"/>
  <c r="B2" i="5"/>
  <c r="K41" i="1"/>
  <c r="K1121" i="67"/>
  <c r="J41" i="1"/>
  <c r="J1121" i="67"/>
  <c r="I41" i="1"/>
  <c r="I1121" i="67"/>
  <c r="I1157" i="67"/>
  <c r="H41" i="1"/>
  <c r="H1121" i="67"/>
  <c r="G41" i="1"/>
  <c r="G1121" i="67"/>
  <c r="F41" i="1"/>
  <c r="F1121" i="67"/>
  <c r="K40" i="1"/>
  <c r="K1084" i="67"/>
  <c r="J40" i="1"/>
  <c r="J1084" i="67"/>
  <c r="I40" i="1"/>
  <c r="I1084" i="67"/>
  <c r="H40" i="1"/>
  <c r="H1084" i="67"/>
  <c r="G40" i="1"/>
  <c r="G1084" i="67"/>
  <c r="G1120" i="67"/>
  <c r="F40" i="1"/>
  <c r="F1084" i="67"/>
  <c r="K39" i="1"/>
  <c r="K1047" i="67"/>
  <c r="J39" i="1"/>
  <c r="J1047" i="67"/>
  <c r="I39" i="1"/>
  <c r="I1047" i="67"/>
  <c r="H39" i="1"/>
  <c r="H1047" i="67"/>
  <c r="G39" i="1"/>
  <c r="G1047" i="67"/>
  <c r="F39" i="1"/>
  <c r="F1047" i="67"/>
  <c r="K38" i="1"/>
  <c r="K1010" i="67"/>
  <c r="J38" i="1"/>
  <c r="J1010" i="67"/>
  <c r="I38" i="1"/>
  <c r="I1010" i="67"/>
  <c r="H38" i="1"/>
  <c r="H1010" i="67"/>
  <c r="G38" i="1"/>
  <c r="G1010" i="67"/>
  <c r="F38" i="1"/>
  <c r="F1010" i="67"/>
  <c r="K37" i="1"/>
  <c r="K973" i="67"/>
  <c r="J37" i="1"/>
  <c r="J973" i="67"/>
  <c r="I37" i="1"/>
  <c r="I973" i="67"/>
  <c r="I1009" i="67"/>
  <c r="H37" i="1"/>
  <c r="H973" i="67"/>
  <c r="G37" i="1"/>
  <c r="G973" i="67"/>
  <c r="F37" i="1"/>
  <c r="F973" i="67"/>
  <c r="K36" i="1"/>
  <c r="K936" i="67"/>
  <c r="J36" i="1"/>
  <c r="J936" i="67"/>
  <c r="I36" i="1"/>
  <c r="I936" i="67"/>
  <c r="H36" i="1"/>
  <c r="H936" i="67"/>
  <c r="G36" i="1"/>
  <c r="G936" i="67"/>
  <c r="G972" i="67"/>
  <c r="F36" i="1"/>
  <c r="F936" i="67"/>
  <c r="K58" i="1"/>
  <c r="K1714" i="67"/>
  <c r="J58" i="1"/>
  <c r="J1714" i="67"/>
  <c r="I58" i="1"/>
  <c r="I1714" i="67"/>
  <c r="H58" i="1"/>
  <c r="H1714" i="67"/>
  <c r="G58" i="1"/>
  <c r="G1714" i="67"/>
  <c r="F58" i="1"/>
  <c r="F1714" i="67"/>
  <c r="K57" i="1"/>
  <c r="K1677" i="67"/>
  <c r="J57" i="1"/>
  <c r="J1677" i="67"/>
  <c r="J1713" i="67"/>
  <c r="I57" i="1"/>
  <c r="I1677" i="67"/>
  <c r="H57" i="1"/>
  <c r="H1677" i="67"/>
  <c r="G57" i="1"/>
  <c r="G1677" i="67"/>
  <c r="F57" i="1"/>
  <c r="F1677" i="67"/>
  <c r="K56" i="1"/>
  <c r="K1640" i="67"/>
  <c r="J56" i="1"/>
  <c r="J1640" i="67"/>
  <c r="I56" i="1"/>
  <c r="I1640" i="67"/>
  <c r="I1676" i="67"/>
  <c r="H56" i="1"/>
  <c r="H1640" i="67"/>
  <c r="H1676" i="67"/>
  <c r="G56" i="1"/>
  <c r="G1640" i="67"/>
  <c r="F56" i="1"/>
  <c r="F1640" i="67"/>
  <c r="K55" i="1"/>
  <c r="K1603" i="67"/>
  <c r="J55" i="1"/>
  <c r="J1603" i="67"/>
  <c r="I55" i="1"/>
  <c r="I1603" i="67"/>
  <c r="H55" i="1"/>
  <c r="H1603" i="67"/>
  <c r="G55" i="1"/>
  <c r="G1603" i="67"/>
  <c r="G1639" i="67"/>
  <c r="F55" i="1"/>
  <c r="F1603" i="67"/>
  <c r="F1639" i="67"/>
  <c r="K54" i="1"/>
  <c r="K1566" i="67"/>
  <c r="J54" i="1"/>
  <c r="J1566" i="67"/>
  <c r="I54" i="1"/>
  <c r="I1566" i="67"/>
  <c r="H54" i="1"/>
  <c r="H1566" i="67"/>
  <c r="G54" i="1"/>
  <c r="G1566" i="67"/>
  <c r="F54" i="1"/>
  <c r="F1566" i="67"/>
  <c r="K53" i="1"/>
  <c r="K1529" i="67"/>
  <c r="K1565" i="67"/>
  <c r="J53" i="1"/>
  <c r="J1529" i="67"/>
  <c r="I53" i="1"/>
  <c r="I1529" i="67"/>
  <c r="H53" i="1"/>
  <c r="H1529" i="67"/>
  <c r="G53" i="1"/>
  <c r="G1529" i="67"/>
  <c r="F53" i="1"/>
  <c r="F1529" i="67"/>
  <c r="K52" i="1"/>
  <c r="K1492" i="67"/>
  <c r="J52" i="1"/>
  <c r="J1492" i="67"/>
  <c r="I52" i="1"/>
  <c r="I1492" i="67"/>
  <c r="I1528" i="67"/>
  <c r="H52" i="1"/>
  <c r="H1492" i="67"/>
  <c r="H1528" i="67"/>
  <c r="G52" i="1"/>
  <c r="G1492" i="67"/>
  <c r="F52" i="1"/>
  <c r="F1492" i="67"/>
  <c r="K51" i="1"/>
  <c r="K1455" i="67"/>
  <c r="J51" i="1"/>
  <c r="J1455" i="67"/>
  <c r="I51" i="1"/>
  <c r="I1455" i="67"/>
  <c r="H51" i="1"/>
  <c r="H1455" i="67"/>
  <c r="G51" i="1"/>
  <c r="G1455" i="67"/>
  <c r="G1491" i="67"/>
  <c r="F51" i="1"/>
  <c r="F1455" i="67"/>
  <c r="F1491" i="67"/>
  <c r="K50" i="1"/>
  <c r="K1418" i="67"/>
  <c r="J50" i="1"/>
  <c r="J1418" i="67"/>
  <c r="I50" i="1"/>
  <c r="I1418" i="67"/>
  <c r="H50" i="1"/>
  <c r="H1418" i="67"/>
  <c r="G50" i="1"/>
  <c r="G1418" i="67"/>
  <c r="F50" i="1"/>
  <c r="F1418" i="67"/>
  <c r="K49" i="1"/>
  <c r="K1381" i="67"/>
  <c r="K1417" i="67"/>
  <c r="J49" i="1"/>
  <c r="J1381" i="67"/>
  <c r="J1417" i="67"/>
  <c r="I49" i="1"/>
  <c r="I1381" i="67"/>
  <c r="H49" i="1"/>
  <c r="H1381" i="67"/>
  <c r="G49" i="1"/>
  <c r="G1381" i="67"/>
  <c r="F49" i="1"/>
  <c r="F1381" i="67"/>
  <c r="K48" i="1"/>
  <c r="K1344" i="67"/>
  <c r="J48" i="1"/>
  <c r="J1344" i="67"/>
  <c r="I48" i="1"/>
  <c r="I1344" i="67"/>
  <c r="H48" i="1"/>
  <c r="H1344" i="67"/>
  <c r="H1380" i="67"/>
  <c r="G48" i="1"/>
  <c r="G1344" i="67"/>
  <c r="F48" i="1"/>
  <c r="F1344" i="67"/>
  <c r="K47" i="1"/>
  <c r="K1307" i="67"/>
  <c r="J47" i="1"/>
  <c r="J1307" i="67"/>
  <c r="I47" i="1"/>
  <c r="I1307" i="67"/>
  <c r="H47" i="1"/>
  <c r="H1307" i="67"/>
  <c r="G47" i="1"/>
  <c r="G1307" i="67"/>
  <c r="F47" i="1"/>
  <c r="F1307" i="67"/>
  <c r="F1343" i="67"/>
  <c r="K46" i="1"/>
  <c r="J46" i="1"/>
  <c r="I46" i="1"/>
  <c r="I1270" i="67"/>
  <c r="H46" i="1"/>
  <c r="G46" i="1"/>
  <c r="F46" i="1"/>
  <c r="K42" i="1"/>
  <c r="K1158" i="67"/>
  <c r="J42" i="1"/>
  <c r="J1158" i="67"/>
  <c r="I42" i="1"/>
  <c r="I1158" i="67"/>
  <c r="H42" i="1"/>
  <c r="H1158" i="67"/>
  <c r="G42" i="1"/>
  <c r="G1158" i="67"/>
  <c r="G1194" i="67"/>
  <c r="F42" i="1"/>
  <c r="F1158" i="67"/>
  <c r="K35" i="1"/>
  <c r="K899" i="67"/>
  <c r="J35" i="1"/>
  <c r="J899" i="67"/>
  <c r="I35" i="1"/>
  <c r="I899" i="67"/>
  <c r="H35" i="1"/>
  <c r="H899" i="67"/>
  <c r="G35" i="1"/>
  <c r="G899" i="67"/>
  <c r="F35" i="1"/>
  <c r="F899" i="67"/>
  <c r="K34" i="1"/>
  <c r="K862" i="67"/>
  <c r="K898" i="67"/>
  <c r="J34" i="1"/>
  <c r="J862" i="67"/>
  <c r="I34" i="1"/>
  <c r="I862" i="67"/>
  <c r="H34" i="1"/>
  <c r="H862" i="67"/>
  <c r="G34" i="1"/>
  <c r="G862" i="67"/>
  <c r="F34" i="1"/>
  <c r="F862" i="67"/>
  <c r="K33" i="1"/>
  <c r="K825" i="67"/>
  <c r="J33" i="1"/>
  <c r="J825" i="67"/>
  <c r="I33" i="1"/>
  <c r="I825" i="67"/>
  <c r="H33" i="1"/>
  <c r="H825" i="67"/>
  <c r="G33" i="1"/>
  <c r="G825" i="67"/>
  <c r="F33" i="1"/>
  <c r="F825" i="67"/>
  <c r="K32" i="1"/>
  <c r="K788" i="67"/>
  <c r="J32" i="1"/>
  <c r="J788" i="67"/>
  <c r="I32" i="1"/>
  <c r="I788" i="67"/>
  <c r="H32" i="1"/>
  <c r="H788" i="67"/>
  <c r="G32" i="1"/>
  <c r="G788" i="67"/>
  <c r="G824" i="67"/>
  <c r="F32" i="1"/>
  <c r="F788" i="67"/>
  <c r="K31" i="1"/>
  <c r="K751" i="67"/>
  <c r="J31" i="1"/>
  <c r="J751" i="67"/>
  <c r="I31" i="1"/>
  <c r="I751" i="67"/>
  <c r="H31" i="1"/>
  <c r="H751" i="67"/>
  <c r="G31" i="1"/>
  <c r="G751" i="67"/>
  <c r="F31" i="1"/>
  <c r="F751" i="67"/>
  <c r="K30" i="1"/>
  <c r="K714" i="67"/>
  <c r="J30" i="1"/>
  <c r="J714" i="67"/>
  <c r="I30" i="1"/>
  <c r="I714" i="67"/>
  <c r="I750" i="67"/>
  <c r="H30" i="1"/>
  <c r="H714" i="67"/>
  <c r="H750" i="67"/>
  <c r="G30" i="1"/>
  <c r="G714" i="67"/>
  <c r="F30" i="1"/>
  <c r="F714" i="67"/>
  <c r="K29" i="1"/>
  <c r="K677" i="67"/>
  <c r="J29" i="1"/>
  <c r="J677" i="67"/>
  <c r="I29" i="1"/>
  <c r="I677" i="67"/>
  <c r="H29" i="1"/>
  <c r="H677" i="67"/>
  <c r="G29" i="1"/>
  <c r="G677" i="67"/>
  <c r="G713" i="67"/>
  <c r="F29" i="1"/>
  <c r="F677" i="67"/>
  <c r="F713" i="67"/>
  <c r="K28" i="1"/>
  <c r="K640" i="67"/>
  <c r="J28" i="1"/>
  <c r="J640" i="67"/>
  <c r="I28" i="1"/>
  <c r="I640" i="67"/>
  <c r="H28" i="1"/>
  <c r="H640" i="67"/>
  <c r="G28" i="1"/>
  <c r="F28" i="1"/>
  <c r="F640" i="67"/>
  <c r="F676" i="67"/>
  <c r="K27" i="1"/>
  <c r="K603" i="67"/>
  <c r="J27" i="1"/>
  <c r="J603" i="67"/>
  <c r="I27" i="1"/>
  <c r="I603" i="67"/>
  <c r="H27" i="1"/>
  <c r="H603" i="67"/>
  <c r="H639" i="67"/>
  <c r="G27" i="1"/>
  <c r="G603" i="67"/>
  <c r="F27" i="1"/>
  <c r="F603" i="67"/>
  <c r="K26" i="1"/>
  <c r="K566" i="67"/>
  <c r="K602" i="67"/>
  <c r="J26" i="1"/>
  <c r="J566" i="67"/>
  <c r="J602" i="67"/>
  <c r="I26" i="1"/>
  <c r="I566" i="67"/>
  <c r="H26" i="1"/>
  <c r="H566" i="67"/>
  <c r="G26" i="1"/>
  <c r="G566" i="67"/>
  <c r="F26" i="1"/>
  <c r="F566" i="67"/>
  <c r="F602" i="67"/>
  <c r="K25" i="1"/>
  <c r="K529" i="67"/>
  <c r="J25" i="1"/>
  <c r="J529" i="67"/>
  <c r="J565" i="67"/>
  <c r="I25" i="1"/>
  <c r="I529" i="67"/>
  <c r="I565" i="67"/>
  <c r="H25" i="1"/>
  <c r="H529" i="67"/>
  <c r="G25" i="1"/>
  <c r="G529" i="67"/>
  <c r="F25" i="1"/>
  <c r="F529" i="67"/>
  <c r="K24" i="1"/>
  <c r="K492" i="67"/>
  <c r="J24" i="1"/>
  <c r="J492" i="67"/>
  <c r="J528" i="67"/>
  <c r="I24" i="1"/>
  <c r="I492" i="67"/>
  <c r="G24" i="1"/>
  <c r="G492" i="67"/>
  <c r="F24" i="1"/>
  <c r="F492" i="67"/>
  <c r="F528" i="67"/>
  <c r="K23" i="1"/>
  <c r="K455" i="67"/>
  <c r="J23" i="1"/>
  <c r="J455" i="67"/>
  <c r="I23" i="1"/>
  <c r="I455" i="67"/>
  <c r="H23" i="1"/>
  <c r="F7" i="120"/>
  <c r="G23" i="1"/>
  <c r="G455" i="67"/>
  <c r="F23" i="1"/>
  <c r="F455" i="67"/>
  <c r="K22" i="1"/>
  <c r="K418" i="67"/>
  <c r="J22" i="1"/>
  <c r="J418" i="67"/>
  <c r="I22" i="1"/>
  <c r="I418" i="67"/>
  <c r="H22" i="1"/>
  <c r="H418" i="67"/>
  <c r="H454" i="67"/>
  <c r="G22" i="1"/>
  <c r="G418" i="67"/>
  <c r="F22" i="1"/>
  <c r="F418" i="67"/>
  <c r="F454" i="67"/>
  <c r="D7" i="120"/>
  <c r="H455" i="67"/>
  <c r="J14" i="120"/>
  <c r="G640" i="67"/>
  <c r="G69" i="1"/>
  <c r="E7" i="120"/>
  <c r="H1270" i="67"/>
  <c r="H1306" i="67"/>
  <c r="E5" i="115"/>
  <c r="F1270" i="67"/>
  <c r="C5" i="115"/>
  <c r="J1270" i="67"/>
  <c r="J1306" i="67"/>
  <c r="G5" i="115"/>
  <c r="G1270" i="67"/>
  <c r="D5" i="115"/>
  <c r="K1270" i="67"/>
  <c r="H5" i="115"/>
  <c r="AB24" i="59"/>
  <c r="AB26" i="59"/>
  <c r="G43" i="13"/>
  <c r="I43" i="13"/>
  <c r="K43" i="13"/>
  <c r="K365" i="65"/>
  <c r="F59" i="13"/>
  <c r="F531" i="65"/>
  <c r="H59" i="13"/>
  <c r="H531" i="65"/>
  <c r="J59" i="13"/>
  <c r="J531" i="65"/>
  <c r="K8" i="25"/>
  <c r="F43" i="25"/>
  <c r="H43" i="25"/>
  <c r="H367" i="65"/>
  <c r="J43" i="25"/>
  <c r="G59" i="25"/>
  <c r="G533" i="65"/>
  <c r="I59" i="25"/>
  <c r="I533" i="65"/>
  <c r="K59" i="25"/>
  <c r="K533" i="65"/>
  <c r="K8" i="26"/>
  <c r="AB8" i="26"/>
  <c r="F43" i="26"/>
  <c r="H43" i="26"/>
  <c r="H363" i="65"/>
  <c r="J43" i="26"/>
  <c r="G59" i="26"/>
  <c r="G529" i="65"/>
  <c r="I59" i="26"/>
  <c r="I529" i="65"/>
  <c r="K59" i="26"/>
  <c r="K529" i="65"/>
  <c r="F43" i="27"/>
  <c r="H43" i="27"/>
  <c r="H368" i="65"/>
  <c r="J43" i="27"/>
  <c r="G59" i="27"/>
  <c r="G534" i="65"/>
  <c r="I59" i="27"/>
  <c r="I534" i="65"/>
  <c r="K59" i="27"/>
  <c r="K534" i="65"/>
  <c r="K8" i="28"/>
  <c r="F43" i="28"/>
  <c r="H43" i="28"/>
  <c r="H369" i="65"/>
  <c r="J43" i="28"/>
  <c r="G59" i="28"/>
  <c r="G535" i="65"/>
  <c r="I59" i="28"/>
  <c r="I535" i="65"/>
  <c r="K59" i="28"/>
  <c r="K535" i="65"/>
  <c r="F43" i="29"/>
  <c r="H43" i="29"/>
  <c r="H370" i="65"/>
  <c r="J43" i="29"/>
  <c r="G59" i="29"/>
  <c r="G536" i="65"/>
  <c r="I59" i="29"/>
  <c r="I536" i="65"/>
  <c r="K59" i="29"/>
  <c r="K536" i="65"/>
  <c r="F43" i="30"/>
  <c r="H43" i="30"/>
  <c r="H371" i="65"/>
  <c r="J43" i="30"/>
  <c r="G59" i="30"/>
  <c r="G537" i="65"/>
  <c r="I59" i="30"/>
  <c r="I537" i="65"/>
  <c r="K59" i="30"/>
  <c r="K537" i="65"/>
  <c r="F43" i="31"/>
  <c r="H43" i="31"/>
  <c r="H372" i="65"/>
  <c r="J43" i="31"/>
  <c r="G59" i="31"/>
  <c r="G538" i="65"/>
  <c r="I59" i="31"/>
  <c r="I538" i="65"/>
  <c r="K59" i="31"/>
  <c r="K538" i="65"/>
  <c r="F43" i="32"/>
  <c r="H43" i="32"/>
  <c r="H364" i="65"/>
  <c r="J43" i="32"/>
  <c r="G59" i="32"/>
  <c r="G530" i="65"/>
  <c r="I59" i="32"/>
  <c r="I530" i="65"/>
  <c r="K59" i="32"/>
  <c r="K530" i="65"/>
  <c r="F43" i="13"/>
  <c r="H43" i="13"/>
  <c r="H365" i="65"/>
  <c r="J43" i="13"/>
  <c r="G59" i="13"/>
  <c r="G531" i="65"/>
  <c r="I59" i="13"/>
  <c r="I531" i="65"/>
  <c r="K59" i="13"/>
  <c r="K531" i="65"/>
  <c r="G43" i="25"/>
  <c r="I43" i="25"/>
  <c r="K43" i="25"/>
  <c r="K367" i="65"/>
  <c r="F59" i="25"/>
  <c r="F533" i="65"/>
  <c r="H59" i="25"/>
  <c r="H533" i="65"/>
  <c r="J59" i="25"/>
  <c r="J533" i="65"/>
  <c r="G43" i="26"/>
  <c r="I43" i="26"/>
  <c r="K43" i="26"/>
  <c r="K363" i="65"/>
  <c r="H59" i="26"/>
  <c r="H529" i="65"/>
  <c r="J59" i="26"/>
  <c r="J529" i="65"/>
  <c r="G43" i="27"/>
  <c r="I43" i="27"/>
  <c r="K43" i="27"/>
  <c r="K368" i="65"/>
  <c r="H59" i="27"/>
  <c r="H534" i="65"/>
  <c r="J59" i="27"/>
  <c r="J534" i="65"/>
  <c r="G43" i="28"/>
  <c r="I43" i="28"/>
  <c r="K43" i="28"/>
  <c r="K369" i="65"/>
  <c r="H59" i="28"/>
  <c r="H535" i="65"/>
  <c r="J59" i="28"/>
  <c r="J535" i="65"/>
  <c r="G43" i="29"/>
  <c r="I43" i="29"/>
  <c r="K43" i="29"/>
  <c r="K370" i="65"/>
  <c r="H59" i="29"/>
  <c r="H536" i="65"/>
  <c r="J59" i="29"/>
  <c r="J536" i="65"/>
  <c r="G43" i="30"/>
  <c r="I43" i="30"/>
  <c r="K43" i="30"/>
  <c r="K371" i="65"/>
  <c r="H59" i="30"/>
  <c r="H537" i="65"/>
  <c r="J59" i="30"/>
  <c r="J537" i="65"/>
  <c r="G43" i="31"/>
  <c r="I43" i="31"/>
  <c r="K43" i="31"/>
  <c r="K372" i="65"/>
  <c r="H59" i="31"/>
  <c r="H538" i="65"/>
  <c r="J59" i="31"/>
  <c r="J538" i="65"/>
  <c r="G43" i="32"/>
  <c r="I43" i="32"/>
  <c r="K43" i="32"/>
  <c r="K364" i="65"/>
  <c r="H59" i="32"/>
  <c r="H530" i="65"/>
  <c r="J59" i="32"/>
  <c r="J530" i="65"/>
  <c r="F43" i="5"/>
  <c r="H43" i="5"/>
  <c r="H1197" i="67"/>
  <c r="J43" i="5"/>
  <c r="G59" i="5"/>
  <c r="G1753" i="67"/>
  <c r="I59" i="5"/>
  <c r="I1753" i="67"/>
  <c r="K59" i="5"/>
  <c r="K1753" i="67"/>
  <c r="K8" i="6"/>
  <c r="F43" i="6"/>
  <c r="H43" i="6"/>
  <c r="H1199" i="67"/>
  <c r="J43" i="6"/>
  <c r="G59" i="6"/>
  <c r="G1755" i="67"/>
  <c r="I59" i="6"/>
  <c r="I1755" i="67"/>
  <c r="K59" i="6"/>
  <c r="K1755" i="67"/>
  <c r="K8" i="7"/>
  <c r="AB8" i="7"/>
  <c r="F43" i="7"/>
  <c r="H43" i="7"/>
  <c r="H1200" i="67"/>
  <c r="J43" i="7"/>
  <c r="G59" i="7"/>
  <c r="G1756" i="67"/>
  <c r="I59" i="7"/>
  <c r="I1756" i="67"/>
  <c r="K59" i="7"/>
  <c r="K1756" i="67"/>
  <c r="K8" i="8"/>
  <c r="AB8" i="8"/>
  <c r="F43" i="8"/>
  <c r="H43" i="8"/>
  <c r="J43" i="8"/>
  <c r="G59" i="8"/>
  <c r="I59" i="8"/>
  <c r="K59" i="8"/>
  <c r="F43" i="9"/>
  <c r="H43" i="9"/>
  <c r="H1198" i="67"/>
  <c r="J43" i="9"/>
  <c r="G59" i="9"/>
  <c r="G1754" i="67"/>
  <c r="I59" i="9"/>
  <c r="I1754" i="67"/>
  <c r="K59" i="9"/>
  <c r="K1754" i="67"/>
  <c r="F43" i="10"/>
  <c r="H43" i="10"/>
  <c r="H1203" i="67"/>
  <c r="J43" i="10"/>
  <c r="G59" i="10"/>
  <c r="G1759" i="67"/>
  <c r="I59" i="10"/>
  <c r="I1759" i="67"/>
  <c r="K59" i="10"/>
  <c r="K1759" i="67"/>
  <c r="F43" i="11"/>
  <c r="H43" i="11"/>
  <c r="H1205" i="67"/>
  <c r="J43" i="11"/>
  <c r="G59" i="11"/>
  <c r="G1761" i="67"/>
  <c r="I59" i="11"/>
  <c r="I1761" i="67"/>
  <c r="K59" i="11"/>
  <c r="K1761" i="67"/>
  <c r="K8" i="12"/>
  <c r="AB8" i="12"/>
  <c r="F43" i="12"/>
  <c r="H43" i="12"/>
  <c r="H1223" i="67"/>
  <c r="J43" i="12"/>
  <c r="G59" i="12"/>
  <c r="G1779" i="67"/>
  <c r="I59" i="12"/>
  <c r="I1779" i="67"/>
  <c r="K59" i="12"/>
  <c r="K1779" i="67"/>
  <c r="F43" i="14"/>
  <c r="H43" i="14"/>
  <c r="H1214" i="67"/>
  <c r="J43" i="14"/>
  <c r="G59" i="14"/>
  <c r="G1770" i="67"/>
  <c r="I59" i="14"/>
  <c r="I1770" i="67"/>
  <c r="K59" i="14"/>
  <c r="K1770" i="67"/>
  <c r="K10" i="16"/>
  <c r="H59" i="16"/>
  <c r="H1774" i="67"/>
  <c r="H59" i="17"/>
  <c r="H1767" i="67"/>
  <c r="J59" i="17"/>
  <c r="J1767" i="67"/>
  <c r="K43" i="18"/>
  <c r="K1215" i="67"/>
  <c r="H59" i="18"/>
  <c r="H1771" i="67"/>
  <c r="J59" i="18"/>
  <c r="J1771" i="67"/>
  <c r="L47" i="18"/>
  <c r="L1327" i="67"/>
  <c r="L48" i="18"/>
  <c r="L1364" i="67"/>
  <c r="L49" i="18"/>
  <c r="L1401" i="67"/>
  <c r="L50" i="18"/>
  <c r="L1438" i="67"/>
  <c r="L51" i="18"/>
  <c r="L1475" i="67"/>
  <c r="L53" i="18"/>
  <c r="L1549" i="67"/>
  <c r="L54" i="18"/>
  <c r="L1586" i="67"/>
  <c r="L55" i="18"/>
  <c r="L1623" i="67"/>
  <c r="L56" i="18"/>
  <c r="L1660" i="67"/>
  <c r="L57" i="18"/>
  <c r="L1697" i="67"/>
  <c r="L58" i="18"/>
  <c r="L1734" i="67"/>
  <c r="G43" i="19"/>
  <c r="I43" i="19"/>
  <c r="K43" i="19"/>
  <c r="K1209" i="67"/>
  <c r="F59" i="19"/>
  <c r="F1765" i="67"/>
  <c r="H59" i="19"/>
  <c r="H1765" i="67"/>
  <c r="J59" i="19"/>
  <c r="J1765" i="67"/>
  <c r="L47" i="19"/>
  <c r="L1321" i="67"/>
  <c r="L48" i="19"/>
  <c r="L1358" i="67"/>
  <c r="L49" i="19"/>
  <c r="L1395" i="67"/>
  <c r="L50" i="19"/>
  <c r="L1432" i="67"/>
  <c r="L51" i="19"/>
  <c r="L1469" i="67"/>
  <c r="L53" i="19"/>
  <c r="L1543" i="67"/>
  <c r="L54" i="19"/>
  <c r="L1580" i="67"/>
  <c r="L55" i="19"/>
  <c r="L1617" i="67"/>
  <c r="L56" i="19"/>
  <c r="L1654" i="67"/>
  <c r="L57" i="19"/>
  <c r="L1691" i="67"/>
  <c r="L58" i="19"/>
  <c r="L1728" i="67"/>
  <c r="G43" i="20"/>
  <c r="I43" i="20"/>
  <c r="K43" i="20"/>
  <c r="K1230" i="67"/>
  <c r="H59" i="20"/>
  <c r="H1786" i="67"/>
  <c r="J59" i="20"/>
  <c r="J1786" i="67"/>
  <c r="L47" i="20"/>
  <c r="L1342" i="67"/>
  <c r="L48" i="20"/>
  <c r="L1379" i="67"/>
  <c r="L49" i="20"/>
  <c r="L1416" i="67"/>
  <c r="L50" i="20"/>
  <c r="L1453" i="67"/>
  <c r="L51" i="20"/>
  <c r="L1490" i="67"/>
  <c r="L53" i="20"/>
  <c r="L1564" i="67"/>
  <c r="L54" i="20"/>
  <c r="L1601" i="67"/>
  <c r="L55" i="20"/>
  <c r="L1638" i="67"/>
  <c r="L56" i="20"/>
  <c r="L1675" i="67"/>
  <c r="L57" i="20"/>
  <c r="L1712" i="67"/>
  <c r="L58" i="20"/>
  <c r="L1749" i="67"/>
  <c r="G43" i="21"/>
  <c r="I43" i="21"/>
  <c r="K43" i="21"/>
  <c r="K1210" i="67"/>
  <c r="H59" i="21"/>
  <c r="H1766" i="67"/>
  <c r="J59" i="21"/>
  <c r="J1766" i="67"/>
  <c r="G43" i="22"/>
  <c r="I43" i="22"/>
  <c r="K43" i="22"/>
  <c r="K1217" i="67"/>
  <c r="H59" i="22"/>
  <c r="H1773" i="67"/>
  <c r="J59" i="22"/>
  <c r="J1773" i="67"/>
  <c r="L47" i="22"/>
  <c r="L1329" i="67"/>
  <c r="G43" i="23"/>
  <c r="I43" i="23"/>
  <c r="K43" i="23"/>
  <c r="K1213" i="67"/>
  <c r="F59" i="23"/>
  <c r="F1769" i="67"/>
  <c r="H59" i="23"/>
  <c r="H1769" i="67"/>
  <c r="J59" i="23"/>
  <c r="J1769" i="67"/>
  <c r="G43" i="24"/>
  <c r="I43" i="24"/>
  <c r="K43" i="24"/>
  <c r="K1216" i="67"/>
  <c r="H59" i="24"/>
  <c r="H1772" i="67"/>
  <c r="J59" i="24"/>
  <c r="J1772" i="67"/>
  <c r="G43" i="33"/>
  <c r="I43" i="33"/>
  <c r="K43" i="33"/>
  <c r="K1224" i="67"/>
  <c r="H59" i="33"/>
  <c r="H1780" i="67"/>
  <c r="J59" i="33"/>
  <c r="J1780" i="67"/>
  <c r="G43" i="34"/>
  <c r="I43" i="34"/>
  <c r="K43" i="34"/>
  <c r="K1225" i="67"/>
  <c r="F59" i="34"/>
  <c r="F1781" i="67"/>
  <c r="H59" i="34"/>
  <c r="H1781" i="67"/>
  <c r="J59" i="34"/>
  <c r="J1781" i="67"/>
  <c r="G43" i="35"/>
  <c r="I43" i="35"/>
  <c r="K43" i="35"/>
  <c r="K1226" i="67"/>
  <c r="H59" i="35"/>
  <c r="H1782" i="67"/>
  <c r="J59" i="35"/>
  <c r="J1782" i="67"/>
  <c r="G43" i="36"/>
  <c r="I43" i="36"/>
  <c r="K43" i="36"/>
  <c r="K1227" i="67"/>
  <c r="H59" i="36"/>
  <c r="H1783" i="67"/>
  <c r="J59" i="36"/>
  <c r="J1783" i="67"/>
  <c r="G43" i="37"/>
  <c r="I43" i="37"/>
  <c r="K43" i="37"/>
  <c r="K1201" i="67"/>
  <c r="H59" i="37"/>
  <c r="H1757" i="67"/>
  <c r="J59" i="37"/>
  <c r="J1757" i="67"/>
  <c r="G43" i="38"/>
  <c r="I43" i="38"/>
  <c r="K43" i="38"/>
  <c r="K1207" i="67"/>
  <c r="H59" i="38"/>
  <c r="H1763" i="67"/>
  <c r="J59" i="38"/>
  <c r="J1763" i="67"/>
  <c r="H59" i="39"/>
  <c r="H1778" i="67"/>
  <c r="J59" i="39"/>
  <c r="J1778" i="67"/>
  <c r="G43" i="40"/>
  <c r="I43" i="40"/>
  <c r="K43" i="40"/>
  <c r="K1208" i="67"/>
  <c r="H59" i="40"/>
  <c r="H1764" i="67"/>
  <c r="J59" i="40"/>
  <c r="J1764" i="67"/>
  <c r="G43" i="41"/>
  <c r="I43" i="41"/>
  <c r="K43" i="41"/>
  <c r="K1220" i="67"/>
  <c r="F59" i="41"/>
  <c r="F1776" i="67"/>
  <c r="H59" i="41"/>
  <c r="H1776" i="67"/>
  <c r="J59" i="41"/>
  <c r="J1776" i="67"/>
  <c r="G43" i="42"/>
  <c r="I43" i="42"/>
  <c r="K43" i="42"/>
  <c r="K1196" i="67"/>
  <c r="H59" i="42"/>
  <c r="H1752" i="67"/>
  <c r="J59" i="42"/>
  <c r="J1752" i="67"/>
  <c r="G43" i="43"/>
  <c r="I43" i="43"/>
  <c r="K43" i="43"/>
  <c r="K1228" i="67"/>
  <c r="H59" i="43"/>
  <c r="H1784" i="67"/>
  <c r="J59" i="43"/>
  <c r="J1784" i="67"/>
  <c r="G43" i="44"/>
  <c r="I43" i="44"/>
  <c r="K43" i="44"/>
  <c r="K1229" i="67"/>
  <c r="F59" i="44"/>
  <c r="F1785" i="67"/>
  <c r="H59" i="44"/>
  <c r="H1785" i="67"/>
  <c r="J59" i="44"/>
  <c r="J1785" i="67"/>
  <c r="G43" i="45"/>
  <c r="I43" i="45"/>
  <c r="K43" i="45"/>
  <c r="K1202" i="67"/>
  <c r="H59" i="45"/>
  <c r="H1758" i="67"/>
  <c r="J59" i="45"/>
  <c r="J1758" i="67"/>
  <c r="G43" i="46"/>
  <c r="I43" i="46"/>
  <c r="K43" i="46"/>
  <c r="K1206" i="67"/>
  <c r="H59" i="46"/>
  <c r="H1762" i="67"/>
  <c r="J59" i="46"/>
  <c r="J1762" i="67"/>
  <c r="G43" i="47"/>
  <c r="I43" i="47"/>
  <c r="K43" i="47"/>
  <c r="K1219" i="67"/>
  <c r="H59" i="47"/>
  <c r="H1775" i="67"/>
  <c r="J59" i="47"/>
  <c r="J1775" i="67"/>
  <c r="AB15" i="48"/>
  <c r="G43" i="48"/>
  <c r="I43" i="48"/>
  <c r="K43" i="48"/>
  <c r="K1221" i="67"/>
  <c r="H59" i="48"/>
  <c r="H1777" i="67"/>
  <c r="J59" i="48"/>
  <c r="J1777" i="67"/>
  <c r="L41" i="1"/>
  <c r="L1121" i="67"/>
  <c r="G43" i="5"/>
  <c r="I43" i="5"/>
  <c r="M31" i="119"/>
  <c r="K43" i="5"/>
  <c r="K1197" i="67"/>
  <c r="F59" i="5"/>
  <c r="F1753" i="67"/>
  <c r="H59" i="5"/>
  <c r="H1753" i="67"/>
  <c r="J59" i="5"/>
  <c r="J1753" i="67"/>
  <c r="L47" i="5"/>
  <c r="L1309" i="67"/>
  <c r="L48" i="5"/>
  <c r="L1346" i="67"/>
  <c r="L49" i="5"/>
  <c r="L1383" i="67"/>
  <c r="L50" i="5"/>
  <c r="L1420" i="67"/>
  <c r="L51" i="5"/>
  <c r="L1457" i="67"/>
  <c r="L53" i="5"/>
  <c r="L1531" i="67"/>
  <c r="L54" i="5"/>
  <c r="L1568" i="67"/>
  <c r="L55" i="5"/>
  <c r="L1605" i="67"/>
  <c r="L56" i="5"/>
  <c r="L1642" i="67"/>
  <c r="L57" i="5"/>
  <c r="L1679" i="67"/>
  <c r="L58" i="5"/>
  <c r="L1716" i="67"/>
  <c r="G43" i="6"/>
  <c r="I43" i="6"/>
  <c r="K43" i="6"/>
  <c r="K1199" i="67"/>
  <c r="H59" i="6"/>
  <c r="H1755" i="67"/>
  <c r="J59" i="6"/>
  <c r="J1755" i="67"/>
  <c r="L47" i="6"/>
  <c r="L1311" i="67"/>
  <c r="L48" i="6"/>
  <c r="L1348" i="67"/>
  <c r="L49" i="6"/>
  <c r="L1385" i="67"/>
  <c r="L50" i="6"/>
  <c r="L1422" i="67"/>
  <c r="L51" i="6"/>
  <c r="L1459" i="67"/>
  <c r="L53" i="6"/>
  <c r="L1533" i="67"/>
  <c r="L54" i="6"/>
  <c r="L1570" i="67"/>
  <c r="L55" i="6"/>
  <c r="L1607" i="67"/>
  <c r="L56" i="6"/>
  <c r="L1644" i="67"/>
  <c r="L57" i="6"/>
  <c r="L1681" i="67"/>
  <c r="G43" i="7"/>
  <c r="I43" i="7"/>
  <c r="K43" i="7"/>
  <c r="K1200" i="67"/>
  <c r="H59" i="7"/>
  <c r="H1756" i="67"/>
  <c r="J59" i="7"/>
  <c r="J1756" i="67"/>
  <c r="L47" i="7"/>
  <c r="L1312" i="67"/>
  <c r="L48" i="7"/>
  <c r="L1349" i="67"/>
  <c r="L49" i="7"/>
  <c r="L1386" i="67"/>
  <c r="L50" i="7"/>
  <c r="L1423" i="67"/>
  <c r="G43" i="8"/>
  <c r="I43" i="8"/>
  <c r="K43" i="8"/>
  <c r="F59" i="8"/>
  <c r="H59" i="8"/>
  <c r="J59" i="8"/>
  <c r="G43" i="9"/>
  <c r="I43" i="9"/>
  <c r="K43" i="9"/>
  <c r="K1198" i="67"/>
  <c r="H59" i="9"/>
  <c r="H1754" i="67"/>
  <c r="J59" i="9"/>
  <c r="J1754" i="67"/>
  <c r="G43" i="10"/>
  <c r="I43" i="10"/>
  <c r="K43" i="10"/>
  <c r="K1203" i="67"/>
  <c r="H59" i="10"/>
  <c r="H1759" i="67"/>
  <c r="J59" i="10"/>
  <c r="J1759" i="67"/>
  <c r="G43" i="11"/>
  <c r="I43" i="11"/>
  <c r="K43" i="11"/>
  <c r="K1205" i="67"/>
  <c r="H59" i="11"/>
  <c r="H1761" i="67"/>
  <c r="J59" i="11"/>
  <c r="J1761" i="67"/>
  <c r="L51" i="11"/>
  <c r="L1465" i="67"/>
  <c r="L53" i="11"/>
  <c r="L1539" i="67"/>
  <c r="L54" i="11"/>
  <c r="L1576" i="67"/>
  <c r="L55" i="11"/>
  <c r="L1613" i="67"/>
  <c r="L56" i="11"/>
  <c r="L1650" i="67"/>
  <c r="L57" i="11"/>
  <c r="L1687" i="67"/>
  <c r="G43" i="12"/>
  <c r="I43" i="12"/>
  <c r="K43" i="12"/>
  <c r="K1223" i="67"/>
  <c r="H59" i="12"/>
  <c r="H1779" i="67"/>
  <c r="J59" i="12"/>
  <c r="J1779" i="67"/>
  <c r="G43" i="14"/>
  <c r="I43" i="14"/>
  <c r="K43" i="14"/>
  <c r="K1214" i="67"/>
  <c r="F59" i="14"/>
  <c r="F1770" i="67"/>
  <c r="H59" i="14"/>
  <c r="H1770" i="67"/>
  <c r="J59" i="14"/>
  <c r="J1770" i="67"/>
  <c r="G43" i="15"/>
  <c r="I43" i="15"/>
  <c r="K43" i="15"/>
  <c r="K1204" i="67"/>
  <c r="H59" i="15"/>
  <c r="H1760" i="67"/>
  <c r="J59" i="15"/>
  <c r="J1760" i="67"/>
  <c r="F43" i="16"/>
  <c r="H43" i="16"/>
  <c r="H1218" i="67"/>
  <c r="J43" i="16"/>
  <c r="G59" i="16"/>
  <c r="G1774" i="67"/>
  <c r="I59" i="16"/>
  <c r="I1774" i="67"/>
  <c r="K59" i="16"/>
  <c r="K1774" i="67"/>
  <c r="K8" i="17"/>
  <c r="AB8" i="17"/>
  <c r="F43" i="17"/>
  <c r="H43" i="17"/>
  <c r="H1211" i="67"/>
  <c r="J43" i="17"/>
  <c r="G59" i="17"/>
  <c r="G1767" i="67"/>
  <c r="I59" i="17"/>
  <c r="I1767" i="67"/>
  <c r="K59" i="17"/>
  <c r="K1767" i="67"/>
  <c r="F43" i="18"/>
  <c r="H43" i="18"/>
  <c r="H1215" i="67"/>
  <c r="J43" i="18"/>
  <c r="G59" i="18"/>
  <c r="G1771" i="67"/>
  <c r="I59" i="18"/>
  <c r="I1771" i="67"/>
  <c r="K59" i="18"/>
  <c r="K1771" i="67"/>
  <c r="F43" i="19"/>
  <c r="H43" i="19"/>
  <c r="H1209" i="67"/>
  <c r="J43" i="19"/>
  <c r="G59" i="19"/>
  <c r="G1765" i="67"/>
  <c r="I59" i="19"/>
  <c r="I1765" i="67"/>
  <c r="K59" i="19"/>
  <c r="K1765" i="67"/>
  <c r="F43" i="20"/>
  <c r="H43" i="20"/>
  <c r="H1230" i="67"/>
  <c r="J43" i="20"/>
  <c r="G59" i="20"/>
  <c r="G1786" i="67"/>
  <c r="I59" i="20"/>
  <c r="I1786" i="67"/>
  <c r="K59" i="20"/>
  <c r="K1786" i="67"/>
  <c r="F43" i="21"/>
  <c r="H43" i="21"/>
  <c r="H1210" i="67"/>
  <c r="J43" i="21"/>
  <c r="G59" i="21"/>
  <c r="G1766" i="67"/>
  <c r="I59" i="21"/>
  <c r="I1766" i="67"/>
  <c r="K59" i="21"/>
  <c r="K1766" i="67"/>
  <c r="K8" i="22"/>
  <c r="AB8" i="22"/>
  <c r="F43" i="22"/>
  <c r="H43" i="22"/>
  <c r="H1217" i="67"/>
  <c r="J43" i="22"/>
  <c r="G59" i="22"/>
  <c r="G1773" i="67"/>
  <c r="I59" i="22"/>
  <c r="I1773" i="67"/>
  <c r="K59" i="22"/>
  <c r="K1773" i="67"/>
  <c r="F43" i="23"/>
  <c r="H43" i="23"/>
  <c r="H1213" i="67"/>
  <c r="J43" i="23"/>
  <c r="G59" i="23"/>
  <c r="G1769" i="67"/>
  <c r="I59" i="23"/>
  <c r="I1769" i="67"/>
  <c r="K59" i="23"/>
  <c r="K1769" i="67"/>
  <c r="K8" i="24"/>
  <c r="AB8" i="24"/>
  <c r="F43" i="24"/>
  <c r="H43" i="24"/>
  <c r="H1216" i="67"/>
  <c r="J43" i="24"/>
  <c r="G59" i="24"/>
  <c r="G1772" i="67"/>
  <c r="I59" i="24"/>
  <c r="I1772" i="67"/>
  <c r="K59" i="24"/>
  <c r="K1772" i="67"/>
  <c r="F43" i="33"/>
  <c r="H43" i="33"/>
  <c r="H1224" i="67"/>
  <c r="J43" i="33"/>
  <c r="G59" i="33"/>
  <c r="G1780" i="67"/>
  <c r="I59" i="33"/>
  <c r="I1780" i="67"/>
  <c r="K59" i="33"/>
  <c r="K1780" i="67"/>
  <c r="F43" i="34"/>
  <c r="H43" i="34"/>
  <c r="H1225" i="67"/>
  <c r="J43" i="34"/>
  <c r="G59" i="34"/>
  <c r="G1781" i="67"/>
  <c r="I59" i="34"/>
  <c r="I1781" i="67"/>
  <c r="K59" i="34"/>
  <c r="K1781" i="67"/>
  <c r="F43" i="35"/>
  <c r="H43" i="35"/>
  <c r="H1226" i="67"/>
  <c r="J43" i="35"/>
  <c r="G59" i="35"/>
  <c r="G1782" i="67"/>
  <c r="I59" i="35"/>
  <c r="I1782" i="67"/>
  <c r="K59" i="35"/>
  <c r="K1782" i="67"/>
  <c r="F43" i="36"/>
  <c r="H43" i="36"/>
  <c r="H1227" i="67"/>
  <c r="J43" i="36"/>
  <c r="G59" i="36"/>
  <c r="G1783" i="67"/>
  <c r="I59" i="36"/>
  <c r="I1783" i="67"/>
  <c r="K59" i="36"/>
  <c r="K1783" i="67"/>
  <c r="F43" i="37"/>
  <c r="H43" i="37"/>
  <c r="H1201" i="67"/>
  <c r="J43" i="37"/>
  <c r="G59" i="37"/>
  <c r="G1757" i="67"/>
  <c r="I59" i="37"/>
  <c r="I1757" i="67"/>
  <c r="K59" i="37"/>
  <c r="K1757" i="67"/>
  <c r="F43" i="38"/>
  <c r="H43" i="38"/>
  <c r="H1207" i="67"/>
  <c r="J43" i="38"/>
  <c r="G59" i="38"/>
  <c r="G1763" i="67"/>
  <c r="I59" i="38"/>
  <c r="I1763" i="67"/>
  <c r="K59" i="38"/>
  <c r="K1763" i="67"/>
  <c r="F43" i="40"/>
  <c r="H43" i="40"/>
  <c r="H1208" i="67"/>
  <c r="J43" i="40"/>
  <c r="G59" i="40"/>
  <c r="G1764" i="67"/>
  <c r="I59" i="40"/>
  <c r="I1764" i="67"/>
  <c r="K59" i="40"/>
  <c r="K1764" i="67"/>
  <c r="F43" i="41"/>
  <c r="H43" i="41"/>
  <c r="H1220" i="67"/>
  <c r="J43" i="41"/>
  <c r="G59" i="41"/>
  <c r="G1776" i="67"/>
  <c r="I59" i="41"/>
  <c r="I1776" i="67"/>
  <c r="K59" i="41"/>
  <c r="K1776" i="67"/>
  <c r="F43" i="42"/>
  <c r="H43" i="42"/>
  <c r="H1196" i="67"/>
  <c r="J43" i="42"/>
  <c r="G59" i="42"/>
  <c r="G1752" i="67"/>
  <c r="I59" i="42"/>
  <c r="I1752" i="67"/>
  <c r="K59" i="42"/>
  <c r="K1752" i="67"/>
  <c r="F43" i="43"/>
  <c r="H43" i="43"/>
  <c r="H1228" i="67"/>
  <c r="J43" i="43"/>
  <c r="G59" i="43"/>
  <c r="G1784" i="67"/>
  <c r="I59" i="43"/>
  <c r="I1784" i="67"/>
  <c r="K59" i="43"/>
  <c r="K1784" i="67"/>
  <c r="F43" i="44"/>
  <c r="H43" i="44"/>
  <c r="H1229" i="67"/>
  <c r="J43" i="44"/>
  <c r="G59" i="44"/>
  <c r="G1785" i="67"/>
  <c r="I59" i="44"/>
  <c r="I1785" i="67"/>
  <c r="K59" i="44"/>
  <c r="K1785" i="67"/>
  <c r="F43" i="45"/>
  <c r="H43" i="45"/>
  <c r="H1202" i="67"/>
  <c r="J43" i="45"/>
  <c r="G59" i="45"/>
  <c r="G1758" i="67"/>
  <c r="I59" i="45"/>
  <c r="I1758" i="67"/>
  <c r="K59" i="45"/>
  <c r="K1758" i="67"/>
  <c r="F43" i="46"/>
  <c r="H43" i="46"/>
  <c r="H1206" i="67"/>
  <c r="J43" i="46"/>
  <c r="G59" i="46"/>
  <c r="G1762" i="67"/>
  <c r="I59" i="46"/>
  <c r="I1762" i="67"/>
  <c r="K59" i="46"/>
  <c r="K1762" i="67"/>
  <c r="F43" i="47"/>
  <c r="H43" i="47"/>
  <c r="H1219" i="67"/>
  <c r="J43" i="47"/>
  <c r="G59" i="47"/>
  <c r="G1775" i="67"/>
  <c r="I59" i="47"/>
  <c r="I1775" i="67"/>
  <c r="K59" i="47"/>
  <c r="K1775" i="67"/>
  <c r="F43" i="48"/>
  <c r="H43" i="48"/>
  <c r="H1221" i="67"/>
  <c r="J43" i="48"/>
  <c r="G59" i="48"/>
  <c r="G1777" i="67"/>
  <c r="I59" i="48"/>
  <c r="I1777" i="67"/>
  <c r="K59" i="48"/>
  <c r="K1777" i="67"/>
  <c r="L47" i="13"/>
  <c r="L399" i="65"/>
  <c r="L48" i="13"/>
  <c r="L410" i="65"/>
  <c r="L49" i="13"/>
  <c r="L421" i="65"/>
  <c r="L50" i="13"/>
  <c r="L432" i="65"/>
  <c r="L51" i="13"/>
  <c r="L443" i="65"/>
  <c r="L53" i="13"/>
  <c r="L465" i="65"/>
  <c r="L54" i="13"/>
  <c r="L476" i="65"/>
  <c r="L55" i="13"/>
  <c r="L487" i="65"/>
  <c r="L56" i="13"/>
  <c r="L498" i="65"/>
  <c r="L57" i="13"/>
  <c r="L509" i="65"/>
  <c r="L58" i="13"/>
  <c r="L520" i="65"/>
  <c r="K14" i="5"/>
  <c r="K196" i="67"/>
  <c r="F7" i="50"/>
  <c r="K16" i="5"/>
  <c r="K270" i="67"/>
  <c r="H7" i="50"/>
  <c r="K14" i="6"/>
  <c r="K198" i="67"/>
  <c r="F8" i="50"/>
  <c r="K16" i="6"/>
  <c r="K272" i="67"/>
  <c r="H8" i="50"/>
  <c r="K14" i="7"/>
  <c r="K199" i="67"/>
  <c r="F9" i="50"/>
  <c r="K16" i="7"/>
  <c r="K273" i="67"/>
  <c r="H9" i="50"/>
  <c r="K14" i="8"/>
  <c r="F80" i="50"/>
  <c r="K16" i="8"/>
  <c r="H80" i="50"/>
  <c r="K14" i="9"/>
  <c r="K197" i="67"/>
  <c r="F10" i="50"/>
  <c r="K16" i="9"/>
  <c r="K271" i="67"/>
  <c r="H10" i="50"/>
  <c r="K14" i="10"/>
  <c r="K202" i="67"/>
  <c r="F11" i="50"/>
  <c r="K16" i="10"/>
  <c r="K276" i="67"/>
  <c r="H11" i="50"/>
  <c r="K14" i="11"/>
  <c r="K204" i="67"/>
  <c r="F12" i="50"/>
  <c r="K16" i="11"/>
  <c r="K278" i="67"/>
  <c r="H12" i="50"/>
  <c r="K14" i="12"/>
  <c r="K222" i="67"/>
  <c r="F13" i="50"/>
  <c r="K16" i="12"/>
  <c r="K296" i="67"/>
  <c r="H13" i="50"/>
  <c r="K14" i="13"/>
  <c r="K66" i="65"/>
  <c r="F14" i="50"/>
  <c r="F66" i="50"/>
  <c r="K16" i="13"/>
  <c r="K88" i="65"/>
  <c r="H14" i="50"/>
  <c r="H66" i="50"/>
  <c r="K14" i="14"/>
  <c r="K213" i="67"/>
  <c r="F15" i="50"/>
  <c r="K16" i="14"/>
  <c r="K287" i="67"/>
  <c r="H15" i="50"/>
  <c r="K14" i="15"/>
  <c r="K203" i="67"/>
  <c r="F16" i="50"/>
  <c r="K16" i="15"/>
  <c r="K277" i="67"/>
  <c r="H16" i="50"/>
  <c r="AB9" i="16"/>
  <c r="D17" i="50"/>
  <c r="K13" i="16"/>
  <c r="K180" i="67"/>
  <c r="E17" i="50"/>
  <c r="K15" i="16"/>
  <c r="K254" i="67"/>
  <c r="G17" i="50"/>
  <c r="AB9" i="17"/>
  <c r="D18" i="50"/>
  <c r="K13" i="17"/>
  <c r="K173" i="67"/>
  <c r="E18" i="50"/>
  <c r="K15" i="17"/>
  <c r="K247" i="67"/>
  <c r="G18" i="50"/>
  <c r="AB9" i="18"/>
  <c r="D19" i="50"/>
  <c r="K13" i="18"/>
  <c r="K177" i="67"/>
  <c r="E19" i="50"/>
  <c r="K15" i="18"/>
  <c r="K251" i="67"/>
  <c r="G19" i="50"/>
  <c r="AB9" i="19"/>
  <c r="D20" i="50"/>
  <c r="K13" i="19"/>
  <c r="K171" i="67"/>
  <c r="E20" i="50"/>
  <c r="K15" i="19"/>
  <c r="K245" i="67"/>
  <c r="G20" i="50"/>
  <c r="AB9" i="20"/>
  <c r="D21" i="50"/>
  <c r="K13" i="20"/>
  <c r="K192" i="67"/>
  <c r="E21" i="50"/>
  <c r="K15" i="20"/>
  <c r="K266" i="67"/>
  <c r="G21" i="50"/>
  <c r="AB9" i="21"/>
  <c r="D22" i="50"/>
  <c r="K13" i="21"/>
  <c r="K172" i="67"/>
  <c r="E22" i="50"/>
  <c r="K15" i="21"/>
  <c r="K246" i="67"/>
  <c r="G22" i="50"/>
  <c r="AB9" i="22"/>
  <c r="D23" i="50"/>
  <c r="K13" i="22"/>
  <c r="K179" i="67"/>
  <c r="E23" i="50"/>
  <c r="K15" i="22"/>
  <c r="K253" i="67"/>
  <c r="G23" i="50"/>
  <c r="AB9" i="23"/>
  <c r="D24" i="50"/>
  <c r="K13" i="23"/>
  <c r="K175" i="67"/>
  <c r="E24" i="50"/>
  <c r="K15" i="23"/>
  <c r="K249" i="67"/>
  <c r="G24" i="50"/>
  <c r="AB9" i="24"/>
  <c r="D25" i="50"/>
  <c r="K13" i="24"/>
  <c r="K178" i="67"/>
  <c r="E25" i="50"/>
  <c r="K15" i="24"/>
  <c r="K252" i="67"/>
  <c r="G25" i="50"/>
  <c r="AB9" i="25"/>
  <c r="K13" i="25"/>
  <c r="K57" i="65"/>
  <c r="K15" i="25"/>
  <c r="K79" i="65"/>
  <c r="AB9" i="26"/>
  <c r="K13" i="26"/>
  <c r="K53" i="65"/>
  <c r="K15" i="26"/>
  <c r="K75" i="65"/>
  <c r="AB9" i="27"/>
  <c r="K13" i="27"/>
  <c r="K58" i="65"/>
  <c r="K15" i="27"/>
  <c r="K80" i="65"/>
  <c r="AB9" i="28"/>
  <c r="K13" i="28"/>
  <c r="K59" i="65"/>
  <c r="K15" i="28"/>
  <c r="K81" i="65"/>
  <c r="AB9" i="29"/>
  <c r="K13" i="29"/>
  <c r="K60" i="65"/>
  <c r="K15" i="29"/>
  <c r="K82" i="65"/>
  <c r="AB9" i="30"/>
  <c r="K13" i="30"/>
  <c r="K61" i="65"/>
  <c r="K15" i="30"/>
  <c r="K83" i="65"/>
  <c r="AB9" i="31"/>
  <c r="K13" i="31"/>
  <c r="K62" i="65"/>
  <c r="K15" i="31"/>
  <c r="K84" i="65"/>
  <c r="AB9" i="32"/>
  <c r="K13" i="32"/>
  <c r="K54" i="65"/>
  <c r="K15" i="32"/>
  <c r="K76" i="65"/>
  <c r="AB9" i="33"/>
  <c r="D26" i="50"/>
  <c r="K13" i="33"/>
  <c r="K186" i="67"/>
  <c r="E26" i="50"/>
  <c r="K15" i="33"/>
  <c r="K260" i="67"/>
  <c r="G26" i="50"/>
  <c r="AB9" i="34"/>
  <c r="D27" i="50"/>
  <c r="K13" i="34"/>
  <c r="K187" i="67"/>
  <c r="E27" i="50"/>
  <c r="K15" i="34"/>
  <c r="K261" i="67"/>
  <c r="G27" i="50"/>
  <c r="AB9" i="35"/>
  <c r="D28" i="50"/>
  <c r="K13" i="35"/>
  <c r="K188" i="67"/>
  <c r="E28" i="50"/>
  <c r="K15" i="35"/>
  <c r="K262" i="67"/>
  <c r="G28" i="50"/>
  <c r="AB9" i="36"/>
  <c r="D29" i="50"/>
  <c r="K13" i="36"/>
  <c r="K189" i="67"/>
  <c r="E29" i="50"/>
  <c r="K15" i="36"/>
  <c r="K263" i="67"/>
  <c r="G29" i="50"/>
  <c r="AB9" i="37"/>
  <c r="D30" i="50"/>
  <c r="K13" i="37"/>
  <c r="K163" i="67"/>
  <c r="E30" i="50"/>
  <c r="K15" i="37"/>
  <c r="K237" i="67"/>
  <c r="G30" i="50"/>
  <c r="AB9" i="38"/>
  <c r="D31" i="50"/>
  <c r="K13" i="38"/>
  <c r="K169" i="67"/>
  <c r="E31" i="50"/>
  <c r="K15" i="38"/>
  <c r="K243" i="67"/>
  <c r="G31" i="50"/>
  <c r="AB9" i="39"/>
  <c r="D32" i="50"/>
  <c r="K13" i="39"/>
  <c r="K184" i="67"/>
  <c r="E32" i="50"/>
  <c r="K15" i="39"/>
  <c r="K258" i="67"/>
  <c r="G32" i="50"/>
  <c r="AB9" i="40"/>
  <c r="D33" i="50"/>
  <c r="K13" i="40"/>
  <c r="K170" i="67"/>
  <c r="E33" i="50"/>
  <c r="K15" i="40"/>
  <c r="K244" i="67"/>
  <c r="G33" i="50"/>
  <c r="AB9" i="41"/>
  <c r="D34" i="50"/>
  <c r="K13" i="41"/>
  <c r="K182" i="67"/>
  <c r="E34" i="50"/>
  <c r="K15" i="41"/>
  <c r="K256" i="67"/>
  <c r="G34" i="50"/>
  <c r="AB9" i="42"/>
  <c r="D35" i="50"/>
  <c r="K13" i="42"/>
  <c r="K158" i="67"/>
  <c r="E35" i="50"/>
  <c r="K15" i="42"/>
  <c r="K232" i="67"/>
  <c r="G35" i="50"/>
  <c r="AB9" i="43"/>
  <c r="D36" i="50"/>
  <c r="K13" i="43"/>
  <c r="K190" i="67"/>
  <c r="E36" i="50"/>
  <c r="K15" i="43"/>
  <c r="K264" i="67"/>
  <c r="G36" i="50"/>
  <c r="AB9" i="44"/>
  <c r="D37" i="50"/>
  <c r="K13" i="44"/>
  <c r="K191" i="67"/>
  <c r="E37" i="50"/>
  <c r="K15" i="44"/>
  <c r="K265" i="67"/>
  <c r="G37" i="50"/>
  <c r="AB9" i="45"/>
  <c r="D38" i="50"/>
  <c r="K13" i="45"/>
  <c r="K164" i="67"/>
  <c r="E38" i="50"/>
  <c r="K15" i="45"/>
  <c r="K238" i="67"/>
  <c r="G38" i="50"/>
  <c r="AB9" i="46"/>
  <c r="D39" i="50"/>
  <c r="K13" i="46"/>
  <c r="K168" i="67"/>
  <c r="E39" i="50"/>
  <c r="K15" i="46"/>
  <c r="K242" i="67"/>
  <c r="G39" i="50"/>
  <c r="AB9" i="47"/>
  <c r="D40" i="50"/>
  <c r="K13" i="47"/>
  <c r="K181" i="67"/>
  <c r="E40" i="50"/>
  <c r="K15" i="47"/>
  <c r="K255" i="67"/>
  <c r="G40" i="50"/>
  <c r="AB9" i="48"/>
  <c r="K13" i="48"/>
  <c r="K183" i="67"/>
  <c r="L49" i="23"/>
  <c r="L1399" i="67"/>
  <c r="AB9" i="5"/>
  <c r="D7" i="50"/>
  <c r="K13" i="5"/>
  <c r="K159" i="67"/>
  <c r="E7" i="50"/>
  <c r="K15" i="5"/>
  <c r="K233" i="67"/>
  <c r="G7" i="50"/>
  <c r="AB9" i="6"/>
  <c r="D8" i="50"/>
  <c r="K13" i="6"/>
  <c r="K161" i="67"/>
  <c r="E8" i="50"/>
  <c r="K15" i="6"/>
  <c r="K235" i="67"/>
  <c r="G8" i="50"/>
  <c r="AB9" i="7"/>
  <c r="D9" i="50"/>
  <c r="K13" i="7"/>
  <c r="K162" i="67"/>
  <c r="E9" i="50"/>
  <c r="K15" i="7"/>
  <c r="K236" i="67"/>
  <c r="G9" i="50"/>
  <c r="AB9" i="8"/>
  <c r="D80" i="50"/>
  <c r="K13" i="8"/>
  <c r="E80" i="50"/>
  <c r="K15" i="8"/>
  <c r="G80" i="50"/>
  <c r="AB9" i="9"/>
  <c r="D10" i="50"/>
  <c r="K13" i="9"/>
  <c r="K160" i="67"/>
  <c r="E10" i="50"/>
  <c r="K15" i="9"/>
  <c r="K234" i="67"/>
  <c r="G10" i="50"/>
  <c r="AB9" i="10"/>
  <c r="D11" i="50"/>
  <c r="K13" i="10"/>
  <c r="K165" i="67"/>
  <c r="E11" i="50"/>
  <c r="K15" i="10"/>
  <c r="K239" i="67"/>
  <c r="G11" i="50"/>
  <c r="AB9" i="11"/>
  <c r="D12" i="50"/>
  <c r="K13" i="11"/>
  <c r="K167" i="67"/>
  <c r="E12" i="50"/>
  <c r="K15" i="11"/>
  <c r="K241" i="67"/>
  <c r="G12" i="50"/>
  <c r="AB9" i="12"/>
  <c r="D13" i="50"/>
  <c r="K13" i="12"/>
  <c r="K185" i="67"/>
  <c r="E13" i="50"/>
  <c r="K15" i="12"/>
  <c r="K259" i="67"/>
  <c r="G13" i="50"/>
  <c r="AB9" i="13"/>
  <c r="D14" i="50"/>
  <c r="D66" i="50"/>
  <c r="K13" i="13"/>
  <c r="K55" i="65"/>
  <c r="E14" i="50"/>
  <c r="E66" i="50"/>
  <c r="K15" i="13"/>
  <c r="K77" i="65"/>
  <c r="G14" i="50"/>
  <c r="G66" i="50"/>
  <c r="AB9" i="14"/>
  <c r="D15" i="50"/>
  <c r="K13" i="14"/>
  <c r="K176" i="67"/>
  <c r="E15" i="50"/>
  <c r="K15" i="14"/>
  <c r="K250" i="67"/>
  <c r="G15" i="50"/>
  <c r="AB9" i="15"/>
  <c r="D16" i="50"/>
  <c r="K13" i="15"/>
  <c r="K166" i="67"/>
  <c r="E16" i="50"/>
  <c r="K15" i="15"/>
  <c r="K240" i="67"/>
  <c r="G16" i="50"/>
  <c r="K14" i="16"/>
  <c r="K217" i="67"/>
  <c r="F17" i="50"/>
  <c r="K16" i="16"/>
  <c r="K291" i="67"/>
  <c r="H17" i="50"/>
  <c r="K14" i="17"/>
  <c r="K210" i="67"/>
  <c r="F18" i="50"/>
  <c r="K16" i="17"/>
  <c r="K284" i="67"/>
  <c r="H18" i="50"/>
  <c r="K14" i="18"/>
  <c r="K214" i="67"/>
  <c r="F19" i="50"/>
  <c r="K16" i="18"/>
  <c r="K288" i="67"/>
  <c r="H19" i="50"/>
  <c r="K14" i="19"/>
  <c r="K208" i="67"/>
  <c r="F20" i="50"/>
  <c r="K16" i="19"/>
  <c r="K282" i="67"/>
  <c r="H20" i="50"/>
  <c r="K14" i="20"/>
  <c r="K229" i="67"/>
  <c r="F21" i="50"/>
  <c r="K16" i="20"/>
  <c r="K303" i="67"/>
  <c r="H21" i="50"/>
  <c r="K14" i="21"/>
  <c r="K209" i="67"/>
  <c r="F22" i="50"/>
  <c r="K16" i="21"/>
  <c r="K283" i="67"/>
  <c r="H22" i="50"/>
  <c r="K14" i="22"/>
  <c r="K216" i="67"/>
  <c r="F23" i="50"/>
  <c r="K16" i="22"/>
  <c r="K290" i="67"/>
  <c r="H23" i="50"/>
  <c r="K14" i="23"/>
  <c r="K212" i="67"/>
  <c r="F24" i="50"/>
  <c r="K16" i="23"/>
  <c r="K286" i="67"/>
  <c r="H24" i="50"/>
  <c r="K14" i="24"/>
  <c r="K215" i="67"/>
  <c r="F25" i="50"/>
  <c r="K16" i="24"/>
  <c r="K289" i="67"/>
  <c r="H25" i="50"/>
  <c r="K14" i="25"/>
  <c r="K68" i="65"/>
  <c r="K16" i="25"/>
  <c r="K90" i="65"/>
  <c r="K14" i="26"/>
  <c r="K64" i="65"/>
  <c r="K16" i="26"/>
  <c r="K86" i="65"/>
  <c r="K14" i="27"/>
  <c r="K69" i="65"/>
  <c r="K16" i="27"/>
  <c r="K91" i="65"/>
  <c r="K14" i="28"/>
  <c r="K70" i="65"/>
  <c r="K16" i="28"/>
  <c r="K92" i="65"/>
  <c r="K14" i="29"/>
  <c r="K71" i="65"/>
  <c r="K16" i="29"/>
  <c r="K93" i="65"/>
  <c r="K14" i="30"/>
  <c r="K72" i="65"/>
  <c r="K16" i="30"/>
  <c r="K94" i="65"/>
  <c r="K14" i="31"/>
  <c r="K73" i="65"/>
  <c r="K16" i="31"/>
  <c r="K95" i="65"/>
  <c r="K14" i="32"/>
  <c r="K65" i="65"/>
  <c r="K16" i="32"/>
  <c r="K87" i="65"/>
  <c r="K14" i="33"/>
  <c r="K223" i="67"/>
  <c r="F26" i="50"/>
  <c r="K16" i="33"/>
  <c r="K297" i="67"/>
  <c r="H26" i="50"/>
  <c r="K14" i="34"/>
  <c r="K224" i="67"/>
  <c r="F27" i="50"/>
  <c r="K16" i="34"/>
  <c r="K298" i="67"/>
  <c r="H27" i="50"/>
  <c r="K14" i="35"/>
  <c r="K225" i="67"/>
  <c r="F28" i="50"/>
  <c r="K16" i="35"/>
  <c r="K299" i="67"/>
  <c r="H28" i="50"/>
  <c r="K14" i="36"/>
  <c r="K226" i="67"/>
  <c r="F29" i="50"/>
  <c r="K16" i="36"/>
  <c r="K300" i="67"/>
  <c r="H29" i="50"/>
  <c r="K14" i="37"/>
  <c r="K200" i="67"/>
  <c r="F30" i="50"/>
  <c r="K16" i="37"/>
  <c r="K274" i="67"/>
  <c r="H30" i="50"/>
  <c r="K14" i="38"/>
  <c r="K206" i="67"/>
  <c r="F31" i="50"/>
  <c r="K16" i="38"/>
  <c r="K280" i="67"/>
  <c r="H31" i="50"/>
  <c r="K14" i="39"/>
  <c r="K221" i="67"/>
  <c r="F32" i="50"/>
  <c r="K16" i="39"/>
  <c r="AB16" i="39"/>
  <c r="H32" i="50"/>
  <c r="K14" i="40"/>
  <c r="K207" i="67"/>
  <c r="F33" i="50"/>
  <c r="K16" i="40"/>
  <c r="K281" i="67"/>
  <c r="H33" i="50"/>
  <c r="K14" i="41"/>
  <c r="K219" i="67"/>
  <c r="F34" i="50"/>
  <c r="K16" i="41"/>
  <c r="K293" i="67"/>
  <c r="H34" i="50"/>
  <c r="K14" i="42"/>
  <c r="K195" i="67"/>
  <c r="F35" i="50"/>
  <c r="K16" i="42"/>
  <c r="K269" i="67"/>
  <c r="H35" i="50"/>
  <c r="K14" i="43"/>
  <c r="K227" i="67"/>
  <c r="F36" i="50"/>
  <c r="K16" i="43"/>
  <c r="K301" i="67"/>
  <c r="H36" i="50"/>
  <c r="K14" i="44"/>
  <c r="K228" i="67"/>
  <c r="F37" i="50"/>
  <c r="K16" i="44"/>
  <c r="K302" i="67"/>
  <c r="H37" i="50"/>
  <c r="K14" i="45"/>
  <c r="K201" i="67"/>
  <c r="F38" i="50"/>
  <c r="K16" i="45"/>
  <c r="K275" i="67"/>
  <c r="H38" i="50"/>
  <c r="K14" i="46"/>
  <c r="K205" i="67"/>
  <c r="F39" i="50"/>
  <c r="K16" i="46"/>
  <c r="K279" i="67"/>
  <c r="H39" i="50"/>
  <c r="K14" i="47"/>
  <c r="K218" i="67"/>
  <c r="F40" i="50"/>
  <c r="K16" i="47"/>
  <c r="K292" i="67"/>
  <c r="H40" i="50"/>
  <c r="K14" i="48"/>
  <c r="K220" i="67"/>
  <c r="K16" i="48"/>
  <c r="K294" i="67"/>
  <c r="L47" i="14"/>
  <c r="L1326" i="67"/>
  <c r="L48" i="14"/>
  <c r="L1363" i="67"/>
  <c r="L49" i="14"/>
  <c r="L1400" i="67"/>
  <c r="L50" i="14"/>
  <c r="L1437" i="67"/>
  <c r="L51" i="14"/>
  <c r="L1474" i="67"/>
  <c r="L53" i="14"/>
  <c r="L1548" i="67"/>
  <c r="L54" i="14"/>
  <c r="L1585" i="67"/>
  <c r="L55" i="14"/>
  <c r="L1622" i="67"/>
  <c r="L54" i="1"/>
  <c r="L1566" i="67"/>
  <c r="L55" i="1"/>
  <c r="L1603" i="67"/>
  <c r="L57" i="1"/>
  <c r="L1677" i="67"/>
  <c r="L17" i="15"/>
  <c r="L51" i="7"/>
  <c r="L1460" i="67"/>
  <c r="L53" i="7"/>
  <c r="L1534" i="67"/>
  <c r="L54" i="7"/>
  <c r="L1571" i="67"/>
  <c r="L55" i="7"/>
  <c r="L1608" i="67"/>
  <c r="L56" i="7"/>
  <c r="L1645" i="67"/>
  <c r="L57" i="7"/>
  <c r="L1682" i="67"/>
  <c r="L47" i="8"/>
  <c r="L48" i="8"/>
  <c r="L49" i="8"/>
  <c r="L50" i="8"/>
  <c r="L51" i="8"/>
  <c r="L53" i="8"/>
  <c r="L54" i="8"/>
  <c r="L55" i="8"/>
  <c r="L56" i="8"/>
  <c r="L57" i="8"/>
  <c r="L58" i="8"/>
  <c r="L47" i="9"/>
  <c r="L1310" i="67"/>
  <c r="L48" i="9"/>
  <c r="L1347" i="67"/>
  <c r="L49" i="9"/>
  <c r="L1384" i="67"/>
  <c r="L50" i="9"/>
  <c r="L1421" i="67"/>
  <c r="L51" i="9"/>
  <c r="L1458" i="67"/>
  <c r="L53" i="9"/>
  <c r="L1532" i="67"/>
  <c r="L54" i="9"/>
  <c r="L1569" i="67"/>
  <c r="L55" i="9"/>
  <c r="L1606" i="67"/>
  <c r="L56" i="9"/>
  <c r="L1643" i="67"/>
  <c r="L57" i="9"/>
  <c r="L1680" i="67"/>
  <c r="L58" i="9"/>
  <c r="L1717" i="67"/>
  <c r="L47" i="10"/>
  <c r="L1315" i="67"/>
  <c r="L48" i="10"/>
  <c r="L1352" i="67"/>
  <c r="L49" i="10"/>
  <c r="L1389" i="67"/>
  <c r="L50" i="10"/>
  <c r="L1426" i="67"/>
  <c r="L51" i="10"/>
  <c r="L1463" i="67"/>
  <c r="L53" i="10"/>
  <c r="L1537" i="67"/>
  <c r="L54" i="10"/>
  <c r="L1574" i="67"/>
  <c r="L55" i="10"/>
  <c r="L1611" i="67"/>
  <c r="L56" i="10"/>
  <c r="L1648" i="67"/>
  <c r="L57" i="10"/>
  <c r="L1685" i="67"/>
  <c r="L58" i="10"/>
  <c r="L1722" i="67"/>
  <c r="L47" i="11"/>
  <c r="L1317" i="67"/>
  <c r="L48" i="11"/>
  <c r="L1354" i="67"/>
  <c r="L49" i="11"/>
  <c r="L1391" i="67"/>
  <c r="L50" i="11"/>
  <c r="L1428" i="67"/>
  <c r="L47" i="28"/>
  <c r="L403" i="65"/>
  <c r="L48" i="28"/>
  <c r="L414" i="65"/>
  <c r="L49" i="28"/>
  <c r="L425" i="65"/>
  <c r="L50" i="28"/>
  <c r="L436" i="65"/>
  <c r="L51" i="28"/>
  <c r="L447" i="65"/>
  <c r="L53" i="28"/>
  <c r="L469" i="65"/>
  <c r="L54" i="28"/>
  <c r="L480" i="65"/>
  <c r="L55" i="28"/>
  <c r="L491" i="65"/>
  <c r="L56" i="28"/>
  <c r="L502" i="65"/>
  <c r="L57" i="28"/>
  <c r="L513" i="65"/>
  <c r="L58" i="28"/>
  <c r="L524" i="65"/>
  <c r="L47" i="29"/>
  <c r="L404" i="65"/>
  <c r="L48" i="29"/>
  <c r="L415" i="65"/>
  <c r="L49" i="29"/>
  <c r="L426" i="65"/>
  <c r="L50" i="29"/>
  <c r="L437" i="65"/>
  <c r="L51" i="29"/>
  <c r="L448" i="65"/>
  <c r="L53" i="29"/>
  <c r="L470" i="65"/>
  <c r="L54" i="29"/>
  <c r="L481" i="65"/>
  <c r="L55" i="29"/>
  <c r="L492" i="65"/>
  <c r="L56" i="29"/>
  <c r="L503" i="65"/>
  <c r="L57" i="29"/>
  <c r="L514" i="65"/>
  <c r="L58" i="29"/>
  <c r="L525" i="65"/>
  <c r="L47" i="30"/>
  <c r="L405" i="65"/>
  <c r="L48" i="30"/>
  <c r="L416" i="65"/>
  <c r="L49" i="30"/>
  <c r="L427" i="65"/>
  <c r="L50" i="30"/>
  <c r="L438" i="65"/>
  <c r="L51" i="30"/>
  <c r="L449" i="65"/>
  <c r="L53" i="30"/>
  <c r="L471" i="65"/>
  <c r="L54" i="30"/>
  <c r="L482" i="65"/>
  <c r="L55" i="30"/>
  <c r="L493" i="65"/>
  <c r="L56" i="30"/>
  <c r="L504" i="65"/>
  <c r="L57" i="30"/>
  <c r="L515" i="65"/>
  <c r="L58" i="30"/>
  <c r="L526" i="65"/>
  <c r="L47" i="31"/>
  <c r="L406" i="65"/>
  <c r="L48" i="31"/>
  <c r="L417" i="65"/>
  <c r="L49" i="31"/>
  <c r="L428" i="65"/>
  <c r="L50" i="31"/>
  <c r="L439" i="65"/>
  <c r="L51" i="31"/>
  <c r="L450" i="65"/>
  <c r="L53" i="31"/>
  <c r="L472" i="65"/>
  <c r="L54" i="31"/>
  <c r="L483" i="65"/>
  <c r="L55" i="31"/>
  <c r="L494" i="65"/>
  <c r="L56" i="31"/>
  <c r="L505" i="65"/>
  <c r="L57" i="31"/>
  <c r="L516" i="65"/>
  <c r="L58" i="31"/>
  <c r="L527" i="65"/>
  <c r="L47" i="32"/>
  <c r="L398" i="65"/>
  <c r="L48" i="32"/>
  <c r="L409" i="65"/>
  <c r="L49" i="32"/>
  <c r="L420" i="65"/>
  <c r="L50" i="32"/>
  <c r="L431" i="65"/>
  <c r="L51" i="32"/>
  <c r="L442" i="65"/>
  <c r="L53" i="32"/>
  <c r="L464" i="65"/>
  <c r="L54" i="32"/>
  <c r="L475" i="65"/>
  <c r="L55" i="32"/>
  <c r="L486" i="65"/>
  <c r="L56" i="32"/>
  <c r="L497" i="65"/>
  <c r="L57" i="32"/>
  <c r="L508" i="65"/>
  <c r="L58" i="32"/>
  <c r="L519" i="65"/>
  <c r="L47" i="33"/>
  <c r="L1336" i="67"/>
  <c r="L48" i="33"/>
  <c r="L1373" i="67"/>
  <c r="L49" i="33"/>
  <c r="L1410" i="67"/>
  <c r="L50" i="33"/>
  <c r="L1447" i="67"/>
  <c r="L51" i="33"/>
  <c r="L1484" i="67"/>
  <c r="L53" i="33"/>
  <c r="L1558" i="67"/>
  <c r="L54" i="33"/>
  <c r="L1595" i="67"/>
  <c r="L55" i="33"/>
  <c r="L1632" i="67"/>
  <c r="L56" i="33"/>
  <c r="L1669" i="67"/>
  <c r="L57" i="33"/>
  <c r="L1706" i="67"/>
  <c r="L58" i="33"/>
  <c r="L1743" i="67"/>
  <c r="L47" i="34"/>
  <c r="L1337" i="67"/>
  <c r="L48" i="34"/>
  <c r="L1374" i="67"/>
  <c r="L49" i="34"/>
  <c r="L1411" i="67"/>
  <c r="L50" i="34"/>
  <c r="L1448" i="67"/>
  <c r="L51" i="34"/>
  <c r="L1485" i="67"/>
  <c r="L53" i="34"/>
  <c r="L1559" i="67"/>
  <c r="L54" i="34"/>
  <c r="L1596" i="67"/>
  <c r="L55" i="34"/>
  <c r="L1633" i="67"/>
  <c r="L56" i="34"/>
  <c r="L1670" i="67"/>
  <c r="L57" i="34"/>
  <c r="L1707" i="67"/>
  <c r="L58" i="34"/>
  <c r="L1744" i="67"/>
  <c r="L47" i="35"/>
  <c r="L1338" i="67"/>
  <c r="L48" i="35"/>
  <c r="L1375" i="67"/>
  <c r="L49" i="35"/>
  <c r="L1412" i="67"/>
  <c r="L50" i="35"/>
  <c r="L1449" i="67"/>
  <c r="L51" i="35"/>
  <c r="L1486" i="67"/>
  <c r="L53" i="35"/>
  <c r="L1560" i="67"/>
  <c r="L54" i="35"/>
  <c r="L1597" i="67"/>
  <c r="L55" i="35"/>
  <c r="L1634" i="67"/>
  <c r="L56" i="35"/>
  <c r="L1671" i="67"/>
  <c r="L57" i="35"/>
  <c r="L1708" i="67"/>
  <c r="L58" i="35"/>
  <c r="L1745" i="67"/>
  <c r="L47" i="36"/>
  <c r="L1339" i="67"/>
  <c r="L48" i="36"/>
  <c r="L1376" i="67"/>
  <c r="L49" i="36"/>
  <c r="L1413" i="67"/>
  <c r="L50" i="36"/>
  <c r="L1450" i="67"/>
  <c r="L51" i="36"/>
  <c r="L1487" i="67"/>
  <c r="L53" i="36"/>
  <c r="L1561" i="67"/>
  <c r="L54" i="36"/>
  <c r="L1598" i="67"/>
  <c r="L55" i="36"/>
  <c r="L1635" i="67"/>
  <c r="L56" i="36"/>
  <c r="L1672" i="67"/>
  <c r="L57" i="36"/>
  <c r="L1709" i="67"/>
  <c r="L58" i="36"/>
  <c r="L1746" i="67"/>
  <c r="L47" i="37"/>
  <c r="L1313" i="67"/>
  <c r="L48" i="37"/>
  <c r="L1350" i="67"/>
  <c r="L49" i="37"/>
  <c r="L1387" i="67"/>
  <c r="L50" i="37"/>
  <c r="L1424" i="67"/>
  <c r="L51" i="37"/>
  <c r="L1461" i="67"/>
  <c r="L53" i="37"/>
  <c r="L1535" i="67"/>
  <c r="L54" i="37"/>
  <c r="L1572" i="67"/>
  <c r="L55" i="37"/>
  <c r="L1609" i="67"/>
  <c r="L56" i="37"/>
  <c r="L1646" i="67"/>
  <c r="L57" i="37"/>
  <c r="L1683" i="67"/>
  <c r="L58" i="37"/>
  <c r="L1720" i="67"/>
  <c r="L47" i="38"/>
  <c r="L1319" i="67"/>
  <c r="L48" i="38"/>
  <c r="L1356" i="67"/>
  <c r="L49" i="38"/>
  <c r="L1393" i="67"/>
  <c r="L50" i="38"/>
  <c r="L1430" i="67"/>
  <c r="L51" i="38"/>
  <c r="L1467" i="67"/>
  <c r="L53" i="38"/>
  <c r="L1541" i="67"/>
  <c r="L54" i="38"/>
  <c r="L1578" i="67"/>
  <c r="L55" i="38"/>
  <c r="L1615" i="67"/>
  <c r="L56" i="38"/>
  <c r="L1652" i="67"/>
  <c r="L57" i="38"/>
  <c r="L1689" i="67"/>
  <c r="L58" i="38"/>
  <c r="L1726" i="67"/>
  <c r="L50" i="39"/>
  <c r="L1445" i="67"/>
  <c r="L55" i="39"/>
  <c r="L1630" i="67"/>
  <c r="L1639" i="67"/>
  <c r="L47" i="40"/>
  <c r="L1320" i="67"/>
  <c r="L48" i="40"/>
  <c r="L1357" i="67"/>
  <c r="L49" i="40"/>
  <c r="L1394" i="67"/>
  <c r="L50" i="40"/>
  <c r="L1431" i="67"/>
  <c r="L51" i="40"/>
  <c r="L1468" i="67"/>
  <c r="L53" i="40"/>
  <c r="L1542" i="67"/>
  <c r="L54" i="40"/>
  <c r="L1579" i="67"/>
  <c r="L55" i="40"/>
  <c r="L1616" i="67"/>
  <c r="L56" i="40"/>
  <c r="L1653" i="67"/>
  <c r="L57" i="40"/>
  <c r="L1690" i="67"/>
  <c r="L58" i="40"/>
  <c r="L1727" i="67"/>
  <c r="L47" i="41"/>
  <c r="L1332" i="67"/>
  <c r="L48" i="41"/>
  <c r="L1369" i="67"/>
  <c r="L49" i="41"/>
  <c r="L1406" i="67"/>
  <c r="L50" i="41"/>
  <c r="L1443" i="67"/>
  <c r="L51" i="41"/>
  <c r="L1480" i="67"/>
  <c r="L53" i="41"/>
  <c r="L1554" i="67"/>
  <c r="L54" i="41"/>
  <c r="L1591" i="67"/>
  <c r="L55" i="41"/>
  <c r="L1628" i="67"/>
  <c r="L56" i="41"/>
  <c r="L1665" i="67"/>
  <c r="L57" i="41"/>
  <c r="L1702" i="67"/>
  <c r="L58" i="41"/>
  <c r="L1739" i="67"/>
  <c r="L47" i="42"/>
  <c r="L1308" i="67"/>
  <c r="L48" i="42"/>
  <c r="L1345" i="67"/>
  <c r="L49" i="42"/>
  <c r="L1382" i="67"/>
  <c r="L50" i="42"/>
  <c r="L1419" i="67"/>
  <c r="L51" i="42"/>
  <c r="L1456" i="67"/>
  <c r="L53" i="42"/>
  <c r="L1530" i="67"/>
  <c r="L54" i="42"/>
  <c r="L1567" i="67"/>
  <c r="L55" i="42"/>
  <c r="L1604" i="67"/>
  <c r="L56" i="42"/>
  <c r="L1641" i="67"/>
  <c r="L57" i="42"/>
  <c r="L1678" i="67"/>
  <c r="L58" i="42"/>
  <c r="L1715" i="67"/>
  <c r="L47" i="43"/>
  <c r="L1340" i="67"/>
  <c r="L48" i="43"/>
  <c r="L1377" i="67"/>
  <c r="L49" i="43"/>
  <c r="L1414" i="67"/>
  <c r="L50" i="43"/>
  <c r="L1451" i="67"/>
  <c r="L51" i="43"/>
  <c r="L1488" i="67"/>
  <c r="L53" i="43"/>
  <c r="L1562" i="67"/>
  <c r="L54" i="43"/>
  <c r="L1599" i="67"/>
  <c r="L55" i="43"/>
  <c r="L1636" i="67"/>
  <c r="L56" i="43"/>
  <c r="L1673" i="67"/>
  <c r="L57" i="43"/>
  <c r="L1710" i="67"/>
  <c r="L58" i="43"/>
  <c r="L1747" i="67"/>
  <c r="L47" i="44"/>
  <c r="L1341" i="67"/>
  <c r="L48" i="44"/>
  <c r="L1378" i="67"/>
  <c r="L49" i="44"/>
  <c r="L1415" i="67"/>
  <c r="L50" i="44"/>
  <c r="L1452" i="67"/>
  <c r="L51" i="44"/>
  <c r="L1489" i="67"/>
  <c r="L53" i="44"/>
  <c r="L1563" i="67"/>
  <c r="L54" i="44"/>
  <c r="L1600" i="67"/>
  <c r="L55" i="44"/>
  <c r="L1637" i="67"/>
  <c r="L56" i="44"/>
  <c r="L1674" i="67"/>
  <c r="L57" i="44"/>
  <c r="L1711" i="67"/>
  <c r="L58" i="44"/>
  <c r="L1748" i="67"/>
  <c r="L47" i="45"/>
  <c r="L1314" i="67"/>
  <c r="L48" i="45"/>
  <c r="L1351" i="67"/>
  <c r="L49" i="45"/>
  <c r="L1388" i="67"/>
  <c r="L50" i="45"/>
  <c r="L1425" i="67"/>
  <c r="L51" i="45"/>
  <c r="L1462" i="67"/>
  <c r="L53" i="45"/>
  <c r="L1536" i="67"/>
  <c r="L54" i="45"/>
  <c r="L1573" i="67"/>
  <c r="L55" i="45"/>
  <c r="L1610" i="67"/>
  <c r="L56" i="45"/>
  <c r="L1647" i="67"/>
  <c r="L57" i="45"/>
  <c r="L1684" i="67"/>
  <c r="L58" i="45"/>
  <c r="L1721" i="67"/>
  <c r="L47" i="46"/>
  <c r="L1318" i="67"/>
  <c r="L48" i="46"/>
  <c r="L1355" i="67"/>
  <c r="L49" i="46"/>
  <c r="L1392" i="67"/>
  <c r="L51" i="46"/>
  <c r="L1466" i="67"/>
  <c r="L53" i="46"/>
  <c r="L1540" i="67"/>
  <c r="L55" i="46"/>
  <c r="L1614" i="67"/>
  <c r="L57" i="46"/>
  <c r="L1688" i="67"/>
  <c r="L47" i="47"/>
  <c r="L1331" i="67"/>
  <c r="L48" i="47"/>
  <c r="L1368" i="67"/>
  <c r="L49" i="47"/>
  <c r="L1405" i="67"/>
  <c r="L51" i="47"/>
  <c r="L1479" i="67"/>
  <c r="L53" i="47"/>
  <c r="L1553" i="67"/>
  <c r="L55" i="47"/>
  <c r="L1627" i="67"/>
  <c r="L48" i="48"/>
  <c r="L1370" i="67"/>
  <c r="L49" i="48"/>
  <c r="L1407" i="67"/>
  <c r="L58" i="46"/>
  <c r="L1725" i="67"/>
  <c r="L58" i="47"/>
  <c r="L1738" i="67"/>
  <c r="L58" i="48"/>
  <c r="L1740" i="67"/>
  <c r="L57" i="47"/>
  <c r="L1701" i="67"/>
  <c r="L57" i="48"/>
  <c r="L1703" i="67"/>
  <c r="L56" i="46"/>
  <c r="L1651" i="67"/>
  <c r="L56" i="47"/>
  <c r="L1664" i="67"/>
  <c r="L56" i="23"/>
  <c r="L1658" i="67"/>
  <c r="L56" i="48"/>
  <c r="L1666" i="67"/>
  <c r="L55" i="48"/>
  <c r="L1629" i="67"/>
  <c r="L55" i="23"/>
  <c r="L1621" i="67"/>
  <c r="L54" i="46"/>
  <c r="L1577" i="67"/>
  <c r="L54" i="47"/>
  <c r="L1590" i="67"/>
  <c r="L54" i="23"/>
  <c r="L1584" i="67"/>
  <c r="L54" i="48"/>
  <c r="L1592" i="67"/>
  <c r="L53" i="23"/>
  <c r="L1547" i="67"/>
  <c r="L53" i="48"/>
  <c r="L1555" i="67"/>
  <c r="L52" i="5"/>
  <c r="L1494" i="67"/>
  <c r="L52" i="6"/>
  <c r="L1496" i="67"/>
  <c r="L52" i="7"/>
  <c r="L1497" i="67"/>
  <c r="L52" i="8"/>
  <c r="L52" i="9"/>
  <c r="L1495" i="67"/>
  <c r="L52" i="10"/>
  <c r="L1500" i="67"/>
  <c r="L52" i="11"/>
  <c r="L1502" i="67"/>
  <c r="L52" i="13"/>
  <c r="L454" i="65"/>
  <c r="L52" i="14"/>
  <c r="L1511" i="67"/>
  <c r="L52" i="18"/>
  <c r="L1512" i="67"/>
  <c r="L52" i="19"/>
  <c r="L1506" i="67"/>
  <c r="L52" i="20"/>
  <c r="L1527" i="67"/>
  <c r="L52" i="23"/>
  <c r="L1510" i="67"/>
  <c r="L52" i="28"/>
  <c r="L458" i="65"/>
  <c r="L52" i="29"/>
  <c r="L459" i="65"/>
  <c r="L52" i="30"/>
  <c r="L460" i="65"/>
  <c r="L52" i="31"/>
  <c r="L461" i="65"/>
  <c r="L52" i="32"/>
  <c r="L453" i="65"/>
  <c r="L52" i="33"/>
  <c r="L1521" i="67"/>
  <c r="L52" i="34"/>
  <c r="L1522" i="67"/>
  <c r="L52" i="35"/>
  <c r="L1523" i="67"/>
  <c r="L52" i="36"/>
  <c r="L1524" i="67"/>
  <c r="L52" i="37"/>
  <c r="L1498" i="67"/>
  <c r="L52" i="38"/>
  <c r="L1504" i="67"/>
  <c r="L52" i="40"/>
  <c r="L1505" i="67"/>
  <c r="L52" i="41"/>
  <c r="L1517" i="67"/>
  <c r="L52" i="42"/>
  <c r="L1493" i="67"/>
  <c r="L52" i="43"/>
  <c r="L1525" i="67"/>
  <c r="L52" i="44"/>
  <c r="L1526" i="67"/>
  <c r="L52" i="45"/>
  <c r="L1499" i="67"/>
  <c r="L52" i="46"/>
  <c r="L1503" i="67"/>
  <c r="L52" i="47"/>
  <c r="L1516" i="67"/>
  <c r="L52" i="48"/>
  <c r="L1518" i="67"/>
  <c r="L51" i="23"/>
  <c r="L1473" i="67"/>
  <c r="L51" i="48"/>
  <c r="L1481" i="67"/>
  <c r="L50" i="46"/>
  <c r="L1429" i="67"/>
  <c r="L50" i="47"/>
  <c r="L1442" i="67"/>
  <c r="L50" i="23"/>
  <c r="L1436" i="67"/>
  <c r="L50" i="48"/>
  <c r="L1444" i="67"/>
  <c r="L49" i="24"/>
  <c r="L1402" i="67"/>
  <c r="L48" i="23"/>
  <c r="L1362" i="67"/>
  <c r="L48" i="24"/>
  <c r="L1365" i="67"/>
  <c r="L47" i="23"/>
  <c r="L1325" i="67"/>
  <c r="L47" i="48"/>
  <c r="L1333" i="67"/>
  <c r="L47" i="24"/>
  <c r="L1328" i="67"/>
  <c r="L56" i="14"/>
  <c r="L1659" i="67"/>
  <c r="L57" i="14"/>
  <c r="L1696" i="67"/>
  <c r="L58" i="14"/>
  <c r="L1733" i="67"/>
  <c r="L47" i="21"/>
  <c r="L1322" i="67"/>
  <c r="L48" i="21"/>
  <c r="L1359" i="67"/>
  <c r="L49" i="21"/>
  <c r="L1396" i="67"/>
  <c r="L50" i="21"/>
  <c r="L1433" i="67"/>
  <c r="L51" i="21"/>
  <c r="L1470" i="67"/>
  <c r="L52" i="21"/>
  <c r="L1507" i="67"/>
  <c r="L53" i="21"/>
  <c r="L1544" i="67"/>
  <c r="L54" i="21"/>
  <c r="L1581" i="67"/>
  <c r="L55" i="21"/>
  <c r="L1618" i="67"/>
  <c r="L56" i="21"/>
  <c r="L1655" i="67"/>
  <c r="L57" i="21"/>
  <c r="L1692" i="67"/>
  <c r="L58" i="21"/>
  <c r="L1729" i="67"/>
  <c r="L17" i="23"/>
  <c r="L23" i="24"/>
  <c r="L476" i="67"/>
  <c r="L23" i="25"/>
  <c r="L147" i="65"/>
  <c r="L24" i="25"/>
  <c r="L158" i="65"/>
  <c r="L25" i="25"/>
  <c r="L169" i="65"/>
  <c r="L26" i="25"/>
  <c r="L180" i="65"/>
  <c r="L27" i="25"/>
  <c r="L191" i="65"/>
  <c r="L28" i="25"/>
  <c r="L202" i="65"/>
  <c r="L29" i="25"/>
  <c r="L213" i="65"/>
  <c r="L30" i="25"/>
  <c r="L224" i="65"/>
  <c r="L31" i="25"/>
  <c r="L235" i="65"/>
  <c r="L241" i="65"/>
  <c r="L17" i="27"/>
  <c r="L17" i="47"/>
  <c r="L17" i="48"/>
  <c r="L39" i="1"/>
  <c r="L1047" i="67"/>
  <c r="L17" i="5"/>
  <c r="L17" i="13"/>
  <c r="L23" i="17"/>
  <c r="L471" i="67"/>
  <c r="L24" i="17"/>
  <c r="L508" i="67"/>
  <c r="L25" i="17"/>
  <c r="L545" i="67"/>
  <c r="L17" i="18"/>
  <c r="L58" i="11"/>
  <c r="L1724" i="67"/>
  <c r="L17" i="12"/>
  <c r="L47" i="12"/>
  <c r="L1335" i="67"/>
  <c r="L48" i="12"/>
  <c r="L1372" i="67"/>
  <c r="L49" i="12"/>
  <c r="L1409" i="67"/>
  <c r="L50" i="12"/>
  <c r="L1446" i="67"/>
  <c r="L51" i="12"/>
  <c r="L1483" i="67"/>
  <c r="L52" i="12"/>
  <c r="L1520" i="67"/>
  <c r="L53" i="12"/>
  <c r="L1557" i="67"/>
  <c r="L54" i="12"/>
  <c r="L1594" i="67"/>
  <c r="L55" i="12"/>
  <c r="L1631" i="67"/>
  <c r="L56" i="12"/>
  <c r="L1668" i="67"/>
  <c r="L57" i="12"/>
  <c r="L1705" i="67"/>
  <c r="L58" i="12"/>
  <c r="L1742" i="67"/>
  <c r="L17" i="14"/>
  <c r="K8" i="15"/>
  <c r="L47" i="15"/>
  <c r="L1316" i="67"/>
  <c r="L48" i="15"/>
  <c r="L1353" i="67"/>
  <c r="L49" i="15"/>
  <c r="L1390" i="67"/>
  <c r="L50" i="15"/>
  <c r="L1427" i="67"/>
  <c r="L51" i="15"/>
  <c r="L1464" i="67"/>
  <c r="L52" i="15"/>
  <c r="L1501" i="67"/>
  <c r="L53" i="15"/>
  <c r="L1538" i="67"/>
  <c r="L54" i="15"/>
  <c r="L1575" i="67"/>
  <c r="L55" i="15"/>
  <c r="L1612" i="67"/>
  <c r="L56" i="15"/>
  <c r="L1649" i="67"/>
  <c r="L57" i="15"/>
  <c r="L1686" i="67"/>
  <c r="L58" i="15"/>
  <c r="L1723" i="67"/>
  <c r="L17" i="16"/>
  <c r="L47" i="16"/>
  <c r="L1330" i="67"/>
  <c r="L48" i="16"/>
  <c r="L1367" i="67"/>
  <c r="L49" i="16"/>
  <c r="L1404" i="67"/>
  <c r="L50" i="16"/>
  <c r="L1441" i="67"/>
  <c r="L51" i="16"/>
  <c r="L1478" i="67"/>
  <c r="L52" i="16"/>
  <c r="L1515" i="67"/>
  <c r="L53" i="16"/>
  <c r="L1552" i="67"/>
  <c r="L54" i="16"/>
  <c r="L1589" i="67"/>
  <c r="L55" i="16"/>
  <c r="L1626" i="67"/>
  <c r="L56" i="16"/>
  <c r="L1663" i="67"/>
  <c r="L57" i="16"/>
  <c r="L1700" i="67"/>
  <c r="L58" i="16"/>
  <c r="L1737" i="67"/>
  <c r="L17" i="17"/>
  <c r="L47" i="17"/>
  <c r="L1323" i="67"/>
  <c r="L48" i="17"/>
  <c r="L1360" i="67"/>
  <c r="L49" i="17"/>
  <c r="L1397" i="67"/>
  <c r="L50" i="17"/>
  <c r="L1434" i="67"/>
  <c r="L51" i="17"/>
  <c r="L1471" i="67"/>
  <c r="L52" i="17"/>
  <c r="L1508" i="67"/>
  <c r="L53" i="17"/>
  <c r="L1545" i="67"/>
  <c r="L54" i="17"/>
  <c r="L1582" i="67"/>
  <c r="L55" i="17"/>
  <c r="L1619" i="67"/>
  <c r="L56" i="17"/>
  <c r="L1656" i="67"/>
  <c r="L57" i="17"/>
  <c r="L1693" i="67"/>
  <c r="L58" i="17"/>
  <c r="L1730" i="67"/>
  <c r="L17" i="19"/>
  <c r="L17" i="20"/>
  <c r="L17" i="21"/>
  <c r="L48" i="22"/>
  <c r="L1366" i="67"/>
  <c r="L49" i="22"/>
  <c r="L1403" i="67"/>
  <c r="L50" i="22"/>
  <c r="L1440" i="67"/>
  <c r="L51" i="22"/>
  <c r="L1477" i="67"/>
  <c r="L52" i="22"/>
  <c r="L1514" i="67"/>
  <c r="L53" i="22"/>
  <c r="L1551" i="67"/>
  <c r="L54" i="22"/>
  <c r="L1588" i="67"/>
  <c r="L55" i="22"/>
  <c r="L1625" i="67"/>
  <c r="L56" i="22"/>
  <c r="L1662" i="67"/>
  <c r="L57" i="22"/>
  <c r="L1699" i="67"/>
  <c r="L58" i="22"/>
  <c r="L1736" i="67"/>
  <c r="L24" i="24"/>
  <c r="L513" i="67"/>
  <c r="L25" i="24"/>
  <c r="L550" i="67"/>
  <c r="L26" i="24"/>
  <c r="L587" i="67"/>
  <c r="L23" i="6"/>
  <c r="L459" i="67"/>
  <c r="L24" i="6"/>
  <c r="L496" i="67"/>
  <c r="L25" i="6"/>
  <c r="L533" i="67"/>
  <c r="L26" i="6"/>
  <c r="L570" i="67"/>
  <c r="L27" i="6"/>
  <c r="L607" i="67"/>
  <c r="L28" i="6"/>
  <c r="L644" i="67"/>
  <c r="L29" i="6"/>
  <c r="L681" i="67"/>
  <c r="L30" i="6"/>
  <c r="L718" i="67"/>
  <c r="L31" i="6"/>
  <c r="L755" i="67"/>
  <c r="L23" i="7"/>
  <c r="AB23" i="7"/>
  <c r="L24" i="7"/>
  <c r="L497" i="67"/>
  <c r="L25" i="7"/>
  <c r="L534" i="67"/>
  <c r="L26" i="7"/>
  <c r="L571" i="67"/>
  <c r="L27" i="7"/>
  <c r="L608" i="67"/>
  <c r="L28" i="7"/>
  <c r="L645" i="67"/>
  <c r="L29" i="7"/>
  <c r="L682" i="67"/>
  <c r="L30" i="7"/>
  <c r="L719" i="67"/>
  <c r="L23" i="8"/>
  <c r="L17" i="9"/>
  <c r="L17" i="10"/>
  <c r="L17" i="11"/>
  <c r="L57" i="23"/>
  <c r="L1695" i="67"/>
  <c r="L58" i="23"/>
  <c r="L1732" i="67"/>
  <c r="L17" i="24"/>
  <c r="L50" i="24"/>
  <c r="L1439" i="67"/>
  <c r="L51" i="24"/>
  <c r="L1476" i="67"/>
  <c r="L52" i="24"/>
  <c r="L1513" i="67"/>
  <c r="L53" i="24"/>
  <c r="L1550" i="67"/>
  <c r="L54" i="24"/>
  <c r="L1587" i="67"/>
  <c r="L55" i="24"/>
  <c r="L1624" i="67"/>
  <c r="L56" i="24"/>
  <c r="L1661" i="67"/>
  <c r="L57" i="24"/>
  <c r="L1698" i="67"/>
  <c r="L58" i="24"/>
  <c r="L1735" i="67"/>
  <c r="L17" i="25"/>
  <c r="L47" i="25"/>
  <c r="L401" i="65"/>
  <c r="L48" i="25"/>
  <c r="L412" i="65"/>
  <c r="L49" i="25"/>
  <c r="L423" i="65"/>
  <c r="L429" i="65"/>
  <c r="L50" i="25"/>
  <c r="L434" i="65"/>
  <c r="L51" i="25"/>
  <c r="L445" i="65"/>
  <c r="L451" i="65"/>
  <c r="L52" i="25"/>
  <c r="L456" i="65"/>
  <c r="L53" i="25"/>
  <c r="L467" i="65"/>
  <c r="L473" i="65"/>
  <c r="L54" i="25"/>
  <c r="L478" i="65"/>
  <c r="L55" i="25"/>
  <c r="L489" i="65"/>
  <c r="L56" i="25"/>
  <c r="L500" i="65"/>
  <c r="L57" i="25"/>
  <c r="L511" i="65"/>
  <c r="L58" i="25"/>
  <c r="L522" i="65"/>
  <c r="L17" i="26"/>
  <c r="L47" i="26"/>
  <c r="L397" i="65"/>
  <c r="L48" i="26"/>
  <c r="L408" i="65"/>
  <c r="L49" i="26"/>
  <c r="L419" i="65"/>
  <c r="L50" i="26"/>
  <c r="L430" i="65"/>
  <c r="L51" i="26"/>
  <c r="L441" i="65"/>
  <c r="L52" i="26"/>
  <c r="L452" i="65"/>
  <c r="L53" i="26"/>
  <c r="L463" i="65"/>
  <c r="L54" i="26"/>
  <c r="L474" i="65"/>
  <c r="L55" i="26"/>
  <c r="L485" i="65"/>
  <c r="L56" i="26"/>
  <c r="L496" i="65"/>
  <c r="L57" i="26"/>
  <c r="L507" i="65"/>
  <c r="L58" i="26"/>
  <c r="L518" i="65"/>
  <c r="L47" i="27"/>
  <c r="L402" i="65"/>
  <c r="L48" i="27"/>
  <c r="L413" i="65"/>
  <c r="L49" i="27"/>
  <c r="L424" i="65"/>
  <c r="L50" i="27"/>
  <c r="L435" i="65"/>
  <c r="L51" i="27"/>
  <c r="L446" i="65"/>
  <c r="L52" i="27"/>
  <c r="L457" i="65"/>
  <c r="L53" i="27"/>
  <c r="L468" i="65"/>
  <c r="L54" i="27"/>
  <c r="L479" i="65"/>
  <c r="L55" i="27"/>
  <c r="L490" i="65"/>
  <c r="L56" i="27"/>
  <c r="L501" i="65"/>
  <c r="L57" i="27"/>
  <c r="L512" i="65"/>
  <c r="L58" i="27"/>
  <c r="L523" i="65"/>
  <c r="L17" i="29"/>
  <c r="L17" i="30"/>
  <c r="L17" i="31"/>
  <c r="L17" i="32"/>
  <c r="L17" i="33"/>
  <c r="L17" i="34"/>
  <c r="L17" i="35"/>
  <c r="L17" i="36"/>
  <c r="L17" i="37"/>
  <c r="L17" i="38"/>
  <c r="L17" i="39"/>
  <c r="L17" i="40"/>
  <c r="L17" i="41"/>
  <c r="L17" i="42"/>
  <c r="L17" i="43"/>
  <c r="L17" i="44"/>
  <c r="L17" i="45"/>
  <c r="L17" i="46"/>
  <c r="K8" i="47"/>
  <c r="K8" i="5"/>
  <c r="L23" i="5"/>
  <c r="L457" i="67"/>
  <c r="L24" i="5"/>
  <c r="L494" i="67"/>
  <c r="L25" i="5"/>
  <c r="L531" i="67"/>
  <c r="L26" i="5"/>
  <c r="L568" i="67"/>
  <c r="L27" i="5"/>
  <c r="L605" i="67"/>
  <c r="L28" i="5"/>
  <c r="L642" i="67"/>
  <c r="L29" i="5"/>
  <c r="L679" i="67"/>
  <c r="L30" i="5"/>
  <c r="L716" i="67"/>
  <c r="L31" i="5"/>
  <c r="L753" i="67"/>
  <c r="L32" i="5"/>
  <c r="L790" i="67"/>
  <c r="L33" i="5"/>
  <c r="L827" i="67"/>
  <c r="L34" i="5"/>
  <c r="L864" i="67"/>
  <c r="L35" i="5"/>
  <c r="L901" i="67"/>
  <c r="L36" i="5"/>
  <c r="L938" i="67"/>
  <c r="L37" i="5"/>
  <c r="L975" i="67"/>
  <c r="L38" i="5"/>
  <c r="L1012" i="67"/>
  <c r="L39" i="5"/>
  <c r="L1049" i="67"/>
  <c r="L40" i="5"/>
  <c r="L1086" i="67"/>
  <c r="L41" i="5"/>
  <c r="L1123" i="67"/>
  <c r="L42" i="5"/>
  <c r="L1160" i="67"/>
  <c r="L32" i="6"/>
  <c r="L792" i="67"/>
  <c r="L33" i="6"/>
  <c r="L829" i="67"/>
  <c r="L34" i="6"/>
  <c r="L866" i="67"/>
  <c r="L35" i="6"/>
  <c r="L903" i="67"/>
  <c r="L36" i="6"/>
  <c r="L940" i="67"/>
  <c r="L37" i="6"/>
  <c r="L977" i="67"/>
  <c r="L38" i="6"/>
  <c r="L1014" i="67"/>
  <c r="L39" i="6"/>
  <c r="L1051" i="67"/>
  <c r="L40" i="6"/>
  <c r="L1088" i="67"/>
  <c r="L41" i="6"/>
  <c r="L1125" i="67"/>
  <c r="L42" i="6"/>
  <c r="L1162" i="67"/>
  <c r="L31" i="7"/>
  <c r="L756" i="67"/>
  <c r="L32" i="7"/>
  <c r="L793" i="67"/>
  <c r="L33" i="7"/>
  <c r="L830" i="67"/>
  <c r="L34" i="7"/>
  <c r="L867" i="67"/>
  <c r="L35" i="7"/>
  <c r="L904" i="67"/>
  <c r="L36" i="7"/>
  <c r="L941" i="67"/>
  <c r="L37" i="7"/>
  <c r="L978" i="67"/>
  <c r="L38" i="7"/>
  <c r="L1015" i="67"/>
  <c r="L39" i="7"/>
  <c r="L1052" i="67"/>
  <c r="L40" i="7"/>
  <c r="L1089" i="67"/>
  <c r="L41" i="7"/>
  <c r="L1126" i="67"/>
  <c r="L42" i="7"/>
  <c r="L1163" i="67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K8" i="9"/>
  <c r="L23" i="9"/>
  <c r="L458" i="67"/>
  <c r="L24" i="9"/>
  <c r="L495" i="67"/>
  <c r="L25" i="9"/>
  <c r="L532" i="67"/>
  <c r="L26" i="9"/>
  <c r="L569" i="67"/>
  <c r="L27" i="9"/>
  <c r="L606" i="67"/>
  <c r="L28" i="9"/>
  <c r="L643" i="67"/>
  <c r="L29" i="9"/>
  <c r="L680" i="67"/>
  <c r="L30" i="9"/>
  <c r="L717" i="67"/>
  <c r="L31" i="9"/>
  <c r="L754" i="67"/>
  <c r="L32" i="9"/>
  <c r="L791" i="67"/>
  <c r="L33" i="9"/>
  <c r="L828" i="67"/>
  <c r="L34" i="9"/>
  <c r="L865" i="67"/>
  <c r="L35" i="9"/>
  <c r="L902" i="67"/>
  <c r="L36" i="9"/>
  <c r="L939" i="67"/>
  <c r="L37" i="9"/>
  <c r="L976" i="67"/>
  <c r="L38" i="9"/>
  <c r="L1013" i="67"/>
  <c r="L39" i="9"/>
  <c r="L1050" i="67"/>
  <c r="L40" i="9"/>
  <c r="L1087" i="67"/>
  <c r="L41" i="9"/>
  <c r="L1124" i="67"/>
  <c r="L42" i="9"/>
  <c r="L1161" i="67"/>
  <c r="K8" i="10"/>
  <c r="L23" i="10"/>
  <c r="L463" i="67"/>
  <c r="L24" i="10"/>
  <c r="L500" i="67"/>
  <c r="L25" i="10"/>
  <c r="L537" i="67"/>
  <c r="L26" i="10"/>
  <c r="L574" i="67"/>
  <c r="L27" i="10"/>
  <c r="L611" i="67"/>
  <c r="L28" i="10"/>
  <c r="L648" i="67"/>
  <c r="L29" i="10"/>
  <c r="L685" i="67"/>
  <c r="L30" i="10"/>
  <c r="L722" i="67"/>
  <c r="L31" i="10"/>
  <c r="L759" i="67"/>
  <c r="L32" i="10"/>
  <c r="L796" i="67"/>
  <c r="L33" i="10"/>
  <c r="L833" i="67"/>
  <c r="L34" i="10"/>
  <c r="L870" i="67"/>
  <c r="L35" i="10"/>
  <c r="L907" i="67"/>
  <c r="L36" i="10"/>
  <c r="L944" i="67"/>
  <c r="L37" i="10"/>
  <c r="L981" i="67"/>
  <c r="L38" i="10"/>
  <c r="L1018" i="67"/>
  <c r="L39" i="10"/>
  <c r="L1055" i="67"/>
  <c r="L40" i="10"/>
  <c r="L1092" i="67"/>
  <c r="L41" i="10"/>
  <c r="L1129" i="67"/>
  <c r="L42" i="10"/>
  <c r="L1166" i="67"/>
  <c r="K8" i="11"/>
  <c r="L23" i="11"/>
  <c r="L465" i="67"/>
  <c r="L24" i="11"/>
  <c r="L502" i="67"/>
  <c r="L25" i="11"/>
  <c r="L539" i="67"/>
  <c r="L26" i="11"/>
  <c r="L576" i="67"/>
  <c r="L27" i="11"/>
  <c r="L613" i="67"/>
  <c r="L28" i="11"/>
  <c r="L650" i="67"/>
  <c r="L29" i="11"/>
  <c r="L687" i="67"/>
  <c r="L30" i="11"/>
  <c r="L724" i="67"/>
  <c r="L31" i="11"/>
  <c r="L761" i="67"/>
  <c r="L32" i="11"/>
  <c r="L798" i="67"/>
  <c r="L33" i="11"/>
  <c r="L835" i="67"/>
  <c r="L34" i="11"/>
  <c r="L872" i="67"/>
  <c r="L35" i="11"/>
  <c r="L909" i="67"/>
  <c r="L36" i="11"/>
  <c r="L946" i="67"/>
  <c r="L37" i="11"/>
  <c r="L983" i="67"/>
  <c r="L38" i="11"/>
  <c r="L1020" i="67"/>
  <c r="L39" i="11"/>
  <c r="L1057" i="67"/>
  <c r="L40" i="11"/>
  <c r="L1094" i="67"/>
  <c r="L41" i="11"/>
  <c r="L1131" i="67"/>
  <c r="L42" i="11"/>
  <c r="L1168" i="67"/>
  <c r="L23" i="12"/>
  <c r="L483" i="67"/>
  <c r="L24" i="12"/>
  <c r="L520" i="67"/>
  <c r="L25" i="12"/>
  <c r="L557" i="67"/>
  <c r="L26" i="12"/>
  <c r="L594" i="67"/>
  <c r="L27" i="12"/>
  <c r="L631" i="67"/>
  <c r="L28" i="12"/>
  <c r="L668" i="67"/>
  <c r="L29" i="12"/>
  <c r="L705" i="67"/>
  <c r="L30" i="12"/>
  <c r="L742" i="67"/>
  <c r="L31" i="12"/>
  <c r="L779" i="67"/>
  <c r="L32" i="12"/>
  <c r="L816" i="67"/>
  <c r="L33" i="12"/>
  <c r="L853" i="67"/>
  <c r="L34" i="12"/>
  <c r="L890" i="67"/>
  <c r="L35" i="12"/>
  <c r="L927" i="67"/>
  <c r="L36" i="12"/>
  <c r="L964" i="67"/>
  <c r="L37" i="12"/>
  <c r="L1001" i="67"/>
  <c r="L38" i="12"/>
  <c r="L1038" i="67"/>
  <c r="L39" i="12"/>
  <c r="L1075" i="67"/>
  <c r="L40" i="12"/>
  <c r="L1112" i="67"/>
  <c r="L41" i="12"/>
  <c r="L1149" i="67"/>
  <c r="L42" i="12"/>
  <c r="L1186" i="67"/>
  <c r="K8" i="13"/>
  <c r="AB8" i="13"/>
  <c r="L23" i="13"/>
  <c r="L145" i="65"/>
  <c r="L24" i="13"/>
  <c r="L156" i="65"/>
  <c r="L25" i="13"/>
  <c r="L167" i="65"/>
  <c r="L26" i="13"/>
  <c r="L178" i="65"/>
  <c r="L27" i="13"/>
  <c r="L189" i="65"/>
  <c r="L28" i="13"/>
  <c r="L200" i="65"/>
  <c r="L29" i="13"/>
  <c r="L211" i="65"/>
  <c r="L30" i="13"/>
  <c r="L222" i="65"/>
  <c r="L31" i="13"/>
  <c r="L233" i="65"/>
  <c r="L32" i="13"/>
  <c r="L244" i="65"/>
  <c r="L33" i="13"/>
  <c r="L255" i="65"/>
  <c r="L34" i="13"/>
  <c r="L266" i="65"/>
  <c r="L35" i="13"/>
  <c r="L277" i="65"/>
  <c r="L36" i="13"/>
  <c r="L288" i="65"/>
  <c r="L37" i="13"/>
  <c r="L299" i="65"/>
  <c r="L38" i="13"/>
  <c r="L310" i="65"/>
  <c r="L39" i="13"/>
  <c r="L321" i="65"/>
  <c r="L40" i="13"/>
  <c r="L332" i="65"/>
  <c r="L41" i="13"/>
  <c r="L343" i="65"/>
  <c r="L42" i="13"/>
  <c r="L354" i="65"/>
  <c r="K8" i="14"/>
  <c r="L23" i="14"/>
  <c r="L474" i="67"/>
  <c r="L24" i="14"/>
  <c r="L511" i="67"/>
  <c r="L25" i="14"/>
  <c r="L548" i="67"/>
  <c r="L26" i="14"/>
  <c r="L585" i="67"/>
  <c r="L27" i="14"/>
  <c r="L622" i="67"/>
  <c r="L28" i="14"/>
  <c r="L659" i="67"/>
  <c r="L29" i="14"/>
  <c r="L696" i="67"/>
  <c r="L30" i="14"/>
  <c r="L733" i="67"/>
  <c r="L31" i="14"/>
  <c r="L770" i="67"/>
  <c r="L32" i="14"/>
  <c r="L807" i="67"/>
  <c r="L33" i="14"/>
  <c r="L844" i="67"/>
  <c r="L34" i="14"/>
  <c r="L881" i="67"/>
  <c r="L35" i="14"/>
  <c r="L918" i="67"/>
  <c r="L36" i="14"/>
  <c r="L955" i="67"/>
  <c r="L37" i="14"/>
  <c r="L992" i="67"/>
  <c r="L38" i="14"/>
  <c r="L1029" i="67"/>
  <c r="L39" i="14"/>
  <c r="L1066" i="67"/>
  <c r="L40" i="14"/>
  <c r="L1103" i="67"/>
  <c r="L41" i="14"/>
  <c r="L1140" i="67"/>
  <c r="L42" i="14"/>
  <c r="L1177" i="67"/>
  <c r="L23" i="15"/>
  <c r="L464" i="67"/>
  <c r="L24" i="15"/>
  <c r="L501" i="67"/>
  <c r="L25" i="15"/>
  <c r="L538" i="67"/>
  <c r="L26" i="15"/>
  <c r="L575" i="67"/>
  <c r="L27" i="15"/>
  <c r="L612" i="67"/>
  <c r="L28" i="15"/>
  <c r="L649" i="67"/>
  <c r="L29" i="15"/>
  <c r="L686" i="67"/>
  <c r="L30" i="15"/>
  <c r="L723" i="67"/>
  <c r="L31" i="15"/>
  <c r="L760" i="67"/>
  <c r="L32" i="15"/>
  <c r="L797" i="67"/>
  <c r="L33" i="15"/>
  <c r="L834" i="67"/>
  <c r="L34" i="15"/>
  <c r="L871" i="67"/>
  <c r="L35" i="15"/>
  <c r="L908" i="67"/>
  <c r="L36" i="15"/>
  <c r="L945" i="67"/>
  <c r="L37" i="15"/>
  <c r="L982" i="67"/>
  <c r="L38" i="15"/>
  <c r="L1019" i="67"/>
  <c r="L39" i="15"/>
  <c r="L1056" i="67"/>
  <c r="L40" i="15"/>
  <c r="L1093" i="67"/>
  <c r="L41" i="15"/>
  <c r="L1130" i="67"/>
  <c r="L42" i="15"/>
  <c r="L1167" i="67"/>
  <c r="L23" i="16"/>
  <c r="L478" i="67"/>
  <c r="L24" i="16"/>
  <c r="L515" i="67"/>
  <c r="L25" i="16"/>
  <c r="L552" i="67"/>
  <c r="L26" i="16"/>
  <c r="L589" i="67"/>
  <c r="L27" i="16"/>
  <c r="L626" i="67"/>
  <c r="L28" i="16"/>
  <c r="L663" i="67"/>
  <c r="L29" i="16"/>
  <c r="L700" i="67"/>
  <c r="L30" i="16"/>
  <c r="L737" i="67"/>
  <c r="L31" i="16"/>
  <c r="L774" i="67"/>
  <c r="L32" i="16"/>
  <c r="L811" i="67"/>
  <c r="L33" i="16"/>
  <c r="L848" i="67"/>
  <c r="L34" i="16"/>
  <c r="L885" i="67"/>
  <c r="L35" i="16"/>
  <c r="L922" i="67"/>
  <c r="L36" i="16"/>
  <c r="L959" i="67"/>
  <c r="L37" i="16"/>
  <c r="L996" i="67"/>
  <c r="L38" i="16"/>
  <c r="L1033" i="67"/>
  <c r="L39" i="16"/>
  <c r="L1070" i="67"/>
  <c r="L40" i="16"/>
  <c r="L1107" i="67"/>
  <c r="L41" i="16"/>
  <c r="L1144" i="67"/>
  <c r="L42" i="16"/>
  <c r="L1181" i="67"/>
  <c r="L26" i="17"/>
  <c r="L582" i="67"/>
  <c r="L27" i="17"/>
  <c r="L619" i="67"/>
  <c r="L28" i="17"/>
  <c r="L656" i="67"/>
  <c r="L29" i="17"/>
  <c r="L693" i="67"/>
  <c r="L30" i="17"/>
  <c r="L730" i="67"/>
  <c r="L31" i="17"/>
  <c r="L767" i="67"/>
  <c r="L32" i="17"/>
  <c r="L804" i="67"/>
  <c r="L33" i="17"/>
  <c r="L841" i="67"/>
  <c r="L34" i="17"/>
  <c r="L878" i="67"/>
  <c r="L35" i="17"/>
  <c r="L915" i="67"/>
  <c r="L36" i="17"/>
  <c r="L952" i="67"/>
  <c r="L37" i="17"/>
  <c r="L989" i="67"/>
  <c r="L38" i="17"/>
  <c r="L1026" i="67"/>
  <c r="L39" i="17"/>
  <c r="L1063" i="67"/>
  <c r="L40" i="17"/>
  <c r="L1100" i="67"/>
  <c r="L41" i="17"/>
  <c r="L1137" i="67"/>
  <c r="L42" i="17"/>
  <c r="L1174" i="67"/>
  <c r="K8" i="18"/>
  <c r="L23" i="18"/>
  <c r="L475" i="67"/>
  <c r="L24" i="18"/>
  <c r="L512" i="67"/>
  <c r="L25" i="18"/>
  <c r="L549" i="67"/>
  <c r="L26" i="18"/>
  <c r="L586" i="67"/>
  <c r="L27" i="18"/>
  <c r="L623" i="67"/>
  <c r="L28" i="18"/>
  <c r="L660" i="67"/>
  <c r="L29" i="18"/>
  <c r="L697" i="67"/>
  <c r="L30" i="18"/>
  <c r="L734" i="67"/>
  <c r="L31" i="18"/>
  <c r="L771" i="67"/>
  <c r="L32" i="18"/>
  <c r="L808" i="67"/>
  <c r="L33" i="18"/>
  <c r="L845" i="67"/>
  <c r="L34" i="18"/>
  <c r="L882" i="67"/>
  <c r="L35" i="18"/>
  <c r="L919" i="67"/>
  <c r="L36" i="18"/>
  <c r="L956" i="67"/>
  <c r="L37" i="18"/>
  <c r="L993" i="67"/>
  <c r="L38" i="18"/>
  <c r="L1030" i="67"/>
  <c r="L39" i="18"/>
  <c r="L1067" i="67"/>
  <c r="L40" i="18"/>
  <c r="L1104" i="67"/>
  <c r="L41" i="18"/>
  <c r="L1141" i="67"/>
  <c r="L42" i="18"/>
  <c r="L1178" i="67"/>
  <c r="K8" i="19"/>
  <c r="L23" i="19"/>
  <c r="L469" i="67"/>
  <c r="L24" i="19"/>
  <c r="L506" i="67"/>
  <c r="L25" i="19"/>
  <c r="L543" i="67"/>
  <c r="L26" i="19"/>
  <c r="L580" i="67"/>
  <c r="L27" i="19"/>
  <c r="L617" i="67"/>
  <c r="L28" i="19"/>
  <c r="L654" i="67"/>
  <c r="L29" i="19"/>
  <c r="L691" i="67"/>
  <c r="L30" i="19"/>
  <c r="L728" i="67"/>
  <c r="L31" i="19"/>
  <c r="L765" i="67"/>
  <c r="L32" i="19"/>
  <c r="L802" i="67"/>
  <c r="L33" i="19"/>
  <c r="L839" i="67"/>
  <c r="L34" i="19"/>
  <c r="L876" i="67"/>
  <c r="L35" i="19"/>
  <c r="L913" i="67"/>
  <c r="L36" i="19"/>
  <c r="L950" i="67"/>
  <c r="L37" i="19"/>
  <c r="L987" i="67"/>
  <c r="L38" i="19"/>
  <c r="L1024" i="67"/>
  <c r="L39" i="19"/>
  <c r="L1061" i="67"/>
  <c r="L40" i="19"/>
  <c r="L1098" i="67"/>
  <c r="L41" i="19"/>
  <c r="L1135" i="67"/>
  <c r="L42" i="19"/>
  <c r="L1172" i="67"/>
  <c r="K8" i="20"/>
  <c r="L23" i="20"/>
  <c r="L490" i="67"/>
  <c r="L24" i="20"/>
  <c r="L527" i="67"/>
  <c r="L25" i="20"/>
  <c r="L564" i="67"/>
  <c r="L26" i="20"/>
  <c r="L601" i="67"/>
  <c r="L27" i="20"/>
  <c r="L638" i="67"/>
  <c r="L28" i="20"/>
  <c r="L675" i="67"/>
  <c r="L29" i="20"/>
  <c r="L712" i="67"/>
  <c r="L30" i="20"/>
  <c r="L749" i="67"/>
  <c r="L31" i="20"/>
  <c r="L786" i="67"/>
  <c r="L32" i="20"/>
  <c r="L823" i="67"/>
  <c r="L33" i="20"/>
  <c r="L860" i="67"/>
  <c r="L34" i="20"/>
  <c r="L897" i="67"/>
  <c r="L35" i="20"/>
  <c r="L934" i="67"/>
  <c r="L36" i="20"/>
  <c r="L971" i="67"/>
  <c r="L37" i="20"/>
  <c r="L1008" i="67"/>
  <c r="L38" i="20"/>
  <c r="L1045" i="67"/>
  <c r="L39" i="20"/>
  <c r="L1082" i="67"/>
  <c r="L40" i="20"/>
  <c r="L1119" i="67"/>
  <c r="L41" i="20"/>
  <c r="L1156" i="67"/>
  <c r="L42" i="20"/>
  <c r="L1193" i="67"/>
  <c r="K8" i="21"/>
  <c r="L23" i="21"/>
  <c r="L470" i="67"/>
  <c r="L24" i="21"/>
  <c r="L507" i="67"/>
  <c r="L25" i="21"/>
  <c r="L544" i="67"/>
  <c r="L26" i="21"/>
  <c r="L581" i="67"/>
  <c r="L27" i="21"/>
  <c r="L618" i="67"/>
  <c r="L28" i="21"/>
  <c r="L655" i="67"/>
  <c r="L29" i="21"/>
  <c r="L692" i="67"/>
  <c r="L30" i="21"/>
  <c r="L729" i="67"/>
  <c r="L31" i="21"/>
  <c r="L766" i="67"/>
  <c r="L32" i="21"/>
  <c r="L803" i="67"/>
  <c r="L33" i="21"/>
  <c r="L840" i="67"/>
  <c r="L34" i="21"/>
  <c r="L877" i="67"/>
  <c r="L35" i="21"/>
  <c r="L914" i="67"/>
  <c r="L36" i="21"/>
  <c r="L951" i="67"/>
  <c r="L37" i="21"/>
  <c r="L988" i="67"/>
  <c r="L38" i="21"/>
  <c r="L1025" i="67"/>
  <c r="L39" i="21"/>
  <c r="L1062" i="67"/>
  <c r="L40" i="21"/>
  <c r="L1099" i="67"/>
  <c r="L41" i="21"/>
  <c r="L1136" i="67"/>
  <c r="L42" i="21"/>
  <c r="L1173" i="67"/>
  <c r="L23" i="22"/>
  <c r="L477" i="67"/>
  <c r="L24" i="22"/>
  <c r="L514" i="67"/>
  <c r="L25" i="22"/>
  <c r="L551" i="67"/>
  <c r="L26" i="22"/>
  <c r="L588" i="67"/>
  <c r="L27" i="22"/>
  <c r="L625" i="67"/>
  <c r="L28" i="22"/>
  <c r="L662" i="67"/>
  <c r="L29" i="22"/>
  <c r="L699" i="67"/>
  <c r="L30" i="22"/>
  <c r="L736" i="67"/>
  <c r="L31" i="22"/>
  <c r="L773" i="67"/>
  <c r="L32" i="22"/>
  <c r="L810" i="67"/>
  <c r="L33" i="22"/>
  <c r="L847" i="67"/>
  <c r="L34" i="22"/>
  <c r="L884" i="67"/>
  <c r="L35" i="22"/>
  <c r="L921" i="67"/>
  <c r="L36" i="22"/>
  <c r="L958" i="67"/>
  <c r="L37" i="22"/>
  <c r="L995" i="67"/>
  <c r="L38" i="22"/>
  <c r="L1032" i="67"/>
  <c r="L39" i="22"/>
  <c r="L1069" i="67"/>
  <c r="L40" i="22"/>
  <c r="L1106" i="67"/>
  <c r="L41" i="22"/>
  <c r="L1143" i="67"/>
  <c r="L42" i="22"/>
  <c r="L1180" i="67"/>
  <c r="K8" i="23"/>
  <c r="AB8" i="23"/>
  <c r="L23" i="23"/>
  <c r="L473" i="67"/>
  <c r="L24" i="23"/>
  <c r="L510" i="67"/>
  <c r="L25" i="23"/>
  <c r="L547" i="67"/>
  <c r="L26" i="23"/>
  <c r="L584" i="67"/>
  <c r="L27" i="23"/>
  <c r="L621" i="67"/>
  <c r="L28" i="23"/>
  <c r="L658" i="67"/>
  <c r="L29" i="23"/>
  <c r="L695" i="67"/>
  <c r="L30" i="23"/>
  <c r="L732" i="67"/>
  <c r="L31" i="23"/>
  <c r="L769" i="67"/>
  <c r="L32" i="23"/>
  <c r="L806" i="67"/>
  <c r="L33" i="23"/>
  <c r="L843" i="67"/>
  <c r="L34" i="23"/>
  <c r="L880" i="67"/>
  <c r="L35" i="23"/>
  <c r="L917" i="67"/>
  <c r="L36" i="23"/>
  <c r="L954" i="67"/>
  <c r="L37" i="23"/>
  <c r="L991" i="67"/>
  <c r="L38" i="23"/>
  <c r="L1028" i="67"/>
  <c r="L39" i="23"/>
  <c r="L1065" i="67"/>
  <c r="L40" i="23"/>
  <c r="L1102" i="67"/>
  <c r="L41" i="23"/>
  <c r="L1139" i="67"/>
  <c r="L42" i="23"/>
  <c r="L1176" i="67"/>
  <c r="L27" i="24"/>
  <c r="L624" i="67"/>
  <c r="L28" i="24"/>
  <c r="L661" i="67"/>
  <c r="L29" i="24"/>
  <c r="L698" i="67"/>
  <c r="L30" i="24"/>
  <c r="L735" i="67"/>
  <c r="L31" i="24"/>
  <c r="L772" i="67"/>
  <c r="L32" i="24"/>
  <c r="L809" i="67"/>
  <c r="L33" i="24"/>
  <c r="L846" i="67"/>
  <c r="L34" i="24"/>
  <c r="L883" i="67"/>
  <c r="L35" i="24"/>
  <c r="L920" i="67"/>
  <c r="L36" i="24"/>
  <c r="L957" i="67"/>
  <c r="L37" i="24"/>
  <c r="L994" i="67"/>
  <c r="L38" i="24"/>
  <c r="L1031" i="67"/>
  <c r="L39" i="24"/>
  <c r="L1068" i="67"/>
  <c r="L40" i="24"/>
  <c r="L1105" i="67"/>
  <c r="L41" i="24"/>
  <c r="L1142" i="67"/>
  <c r="L42" i="24"/>
  <c r="L1179" i="67"/>
  <c r="L32" i="25"/>
  <c r="L246" i="65"/>
  <c r="L17" i="6"/>
  <c r="L58" i="6"/>
  <c r="L1718" i="67"/>
  <c r="L17" i="7"/>
  <c r="L58" i="7"/>
  <c r="L1719" i="67"/>
  <c r="L17" i="8"/>
  <c r="L33" i="25"/>
  <c r="L257" i="65"/>
  <c r="L263" i="65"/>
  <c r="L34" i="25"/>
  <c r="L268" i="65"/>
  <c r="L35" i="25"/>
  <c r="L279" i="65"/>
  <c r="L36" i="25"/>
  <c r="L290" i="65"/>
  <c r="L296" i="65"/>
  <c r="L37" i="25"/>
  <c r="L301" i="65"/>
  <c r="L307" i="65"/>
  <c r="L38" i="25"/>
  <c r="L312" i="65"/>
  <c r="L39" i="25"/>
  <c r="L323" i="65"/>
  <c r="L329" i="65"/>
  <c r="L40" i="25"/>
  <c r="L334" i="65"/>
  <c r="L41" i="25"/>
  <c r="L345" i="65"/>
  <c r="L351" i="65"/>
  <c r="L42" i="25"/>
  <c r="L356" i="65"/>
  <c r="L23" i="26"/>
  <c r="L143" i="65"/>
  <c r="L24" i="26"/>
  <c r="L154" i="65"/>
  <c r="L25" i="26"/>
  <c r="L165" i="65"/>
  <c r="L26" i="26"/>
  <c r="L176" i="65"/>
  <c r="L27" i="26"/>
  <c r="L187" i="65"/>
  <c r="L28" i="26"/>
  <c r="L198" i="65"/>
  <c r="L29" i="26"/>
  <c r="L209" i="65"/>
  <c r="L30" i="26"/>
  <c r="L220" i="65"/>
  <c r="L31" i="26"/>
  <c r="L231" i="65"/>
  <c r="L32" i="26"/>
  <c r="L242" i="65"/>
  <c r="L33" i="26"/>
  <c r="L253" i="65"/>
  <c r="L34" i="26"/>
  <c r="L264" i="65"/>
  <c r="L35" i="26"/>
  <c r="L275" i="65"/>
  <c r="L36" i="26"/>
  <c r="L286" i="65"/>
  <c r="L37" i="26"/>
  <c r="L297" i="65"/>
  <c r="L38" i="26"/>
  <c r="L308" i="65"/>
  <c r="L39" i="26"/>
  <c r="L319" i="65"/>
  <c r="L40" i="26"/>
  <c r="L330" i="65"/>
  <c r="L41" i="26"/>
  <c r="L341" i="65"/>
  <c r="L42" i="26"/>
  <c r="L352" i="65"/>
  <c r="K8" i="27"/>
  <c r="L23" i="27"/>
  <c r="L148" i="65"/>
  <c r="L24" i="27"/>
  <c r="L159" i="65"/>
  <c r="L25" i="27"/>
  <c r="L170" i="65"/>
  <c r="L26" i="27"/>
  <c r="L181" i="65"/>
  <c r="L186" i="65"/>
  <c r="AB186" i="65"/>
  <c r="L27" i="27"/>
  <c r="L192" i="65"/>
  <c r="L28" i="27"/>
  <c r="L203" i="65"/>
  <c r="L29" i="27"/>
  <c r="L214" i="65"/>
  <c r="L30" i="27"/>
  <c r="L225" i="65"/>
  <c r="L31" i="27"/>
  <c r="L236" i="65"/>
  <c r="L32" i="27"/>
  <c r="L247" i="65"/>
  <c r="L33" i="27"/>
  <c r="L258" i="65"/>
  <c r="L34" i="27"/>
  <c r="L269" i="65"/>
  <c r="L35" i="27"/>
  <c r="L280" i="65"/>
  <c r="L36" i="27"/>
  <c r="L291" i="65"/>
  <c r="L37" i="27"/>
  <c r="L302" i="65"/>
  <c r="L38" i="27"/>
  <c r="L313" i="65"/>
  <c r="L39" i="27"/>
  <c r="L324" i="65"/>
  <c r="L40" i="27"/>
  <c r="L335" i="65"/>
  <c r="L41" i="27"/>
  <c r="L346" i="65"/>
  <c r="L42" i="27"/>
  <c r="L357" i="65"/>
  <c r="L23" i="28"/>
  <c r="L149" i="65"/>
  <c r="L24" i="28"/>
  <c r="L160" i="65"/>
  <c r="L25" i="28"/>
  <c r="L171" i="65"/>
  <c r="L26" i="28"/>
  <c r="L182" i="65"/>
  <c r="L27" i="28"/>
  <c r="L193" i="65"/>
  <c r="L28" i="28"/>
  <c r="L204" i="65"/>
  <c r="L29" i="28"/>
  <c r="L215" i="65"/>
  <c r="L30" i="28"/>
  <c r="L226" i="65"/>
  <c r="L31" i="28"/>
  <c r="L237" i="65"/>
  <c r="L32" i="28"/>
  <c r="L248" i="65"/>
  <c r="L33" i="28"/>
  <c r="L259" i="65"/>
  <c r="L34" i="28"/>
  <c r="L270" i="65"/>
  <c r="L35" i="28"/>
  <c r="L281" i="65"/>
  <c r="L36" i="28"/>
  <c r="L292" i="65"/>
  <c r="L37" i="28"/>
  <c r="L303" i="65"/>
  <c r="L38" i="28"/>
  <c r="L314" i="65"/>
  <c r="L39" i="28"/>
  <c r="L325" i="65"/>
  <c r="L40" i="28"/>
  <c r="L336" i="65"/>
  <c r="L41" i="28"/>
  <c r="L347" i="65"/>
  <c r="L42" i="28"/>
  <c r="L358" i="65"/>
  <c r="K8" i="29"/>
  <c r="L23" i="29"/>
  <c r="L150" i="65"/>
  <c r="L24" i="29"/>
  <c r="L161" i="65"/>
  <c r="L25" i="29"/>
  <c r="L172" i="65"/>
  <c r="L26" i="29"/>
  <c r="L183" i="65"/>
  <c r="L27" i="29"/>
  <c r="L194" i="65"/>
  <c r="L28" i="29"/>
  <c r="L205" i="65"/>
  <c r="L29" i="29"/>
  <c r="L216" i="65"/>
  <c r="L30" i="29"/>
  <c r="L227" i="65"/>
  <c r="L31" i="29"/>
  <c r="L238" i="65"/>
  <c r="L32" i="29"/>
  <c r="L249" i="65"/>
  <c r="L33" i="29"/>
  <c r="L260" i="65"/>
  <c r="L34" i="29"/>
  <c r="L271" i="65"/>
  <c r="L35" i="29"/>
  <c r="L282" i="65"/>
  <c r="L36" i="29"/>
  <c r="L293" i="65"/>
  <c r="L37" i="29"/>
  <c r="L304" i="65"/>
  <c r="L38" i="29"/>
  <c r="L315" i="65"/>
  <c r="L39" i="29"/>
  <c r="L326" i="65"/>
  <c r="L40" i="29"/>
  <c r="L337" i="65"/>
  <c r="L41" i="29"/>
  <c r="L348" i="65"/>
  <c r="L42" i="29"/>
  <c r="L359" i="65"/>
  <c r="K8" i="30"/>
  <c r="L23" i="30"/>
  <c r="L151" i="65"/>
  <c r="L24" i="30"/>
  <c r="L162" i="65"/>
  <c r="L25" i="30"/>
  <c r="L173" i="65"/>
  <c r="L26" i="30"/>
  <c r="L184" i="65"/>
  <c r="L27" i="30"/>
  <c r="L195" i="65"/>
  <c r="L28" i="30"/>
  <c r="L206" i="65"/>
  <c r="L29" i="30"/>
  <c r="L217" i="65"/>
  <c r="L30" i="30"/>
  <c r="L228" i="65"/>
  <c r="L31" i="30"/>
  <c r="L239" i="65"/>
  <c r="L32" i="30"/>
  <c r="L250" i="65"/>
  <c r="L33" i="30"/>
  <c r="L261" i="65"/>
  <c r="L34" i="30"/>
  <c r="L272" i="65"/>
  <c r="L35" i="30"/>
  <c r="L283" i="65"/>
  <c r="L36" i="30"/>
  <c r="L294" i="65"/>
  <c r="L37" i="30"/>
  <c r="L305" i="65"/>
  <c r="L38" i="30"/>
  <c r="L316" i="65"/>
  <c r="L39" i="30"/>
  <c r="L327" i="65"/>
  <c r="L40" i="30"/>
  <c r="L338" i="65"/>
  <c r="L41" i="30"/>
  <c r="L349" i="65"/>
  <c r="L42" i="30"/>
  <c r="L360" i="65"/>
  <c r="K8" i="31"/>
  <c r="L23" i="31"/>
  <c r="L152" i="65"/>
  <c r="L24" i="31"/>
  <c r="L163" i="65"/>
  <c r="L25" i="31"/>
  <c r="L174" i="65"/>
  <c r="L26" i="31"/>
  <c r="L185" i="65"/>
  <c r="L27" i="31"/>
  <c r="L196" i="65"/>
  <c r="L28" i="31"/>
  <c r="L207" i="65"/>
  <c r="L29" i="31"/>
  <c r="L218" i="65"/>
  <c r="L30" i="31"/>
  <c r="L229" i="65"/>
  <c r="L31" i="31"/>
  <c r="L240" i="65"/>
  <c r="L32" i="31"/>
  <c r="L251" i="65"/>
  <c r="L33" i="31"/>
  <c r="L262" i="65"/>
  <c r="L34" i="31"/>
  <c r="L273" i="65"/>
  <c r="L35" i="31"/>
  <c r="L284" i="65"/>
  <c r="L36" i="31"/>
  <c r="L295" i="65"/>
  <c r="L37" i="31"/>
  <c r="L306" i="65"/>
  <c r="L38" i="31"/>
  <c r="L317" i="65"/>
  <c r="L39" i="31"/>
  <c r="L328" i="65"/>
  <c r="L40" i="31"/>
  <c r="L339" i="65"/>
  <c r="L41" i="31"/>
  <c r="L350" i="65"/>
  <c r="L42" i="31"/>
  <c r="L361" i="65"/>
  <c r="K8" i="32"/>
  <c r="L23" i="32"/>
  <c r="L144" i="65"/>
  <c r="L24" i="32"/>
  <c r="L155" i="65"/>
  <c r="L25" i="32"/>
  <c r="L166" i="65"/>
  <c r="L26" i="32"/>
  <c r="L177" i="65"/>
  <c r="L27" i="32"/>
  <c r="L188" i="65"/>
  <c r="L28" i="32"/>
  <c r="L199" i="65"/>
  <c r="L29" i="32"/>
  <c r="L210" i="65"/>
  <c r="L30" i="32"/>
  <c r="L221" i="65"/>
  <c r="L31" i="32"/>
  <c r="L232" i="65"/>
  <c r="L32" i="32"/>
  <c r="L243" i="65"/>
  <c r="L33" i="32"/>
  <c r="L254" i="65"/>
  <c r="L34" i="32"/>
  <c r="L265" i="65"/>
  <c r="L35" i="32"/>
  <c r="L276" i="65"/>
  <c r="L36" i="32"/>
  <c r="L287" i="65"/>
  <c r="L37" i="32"/>
  <c r="L298" i="65"/>
  <c r="L38" i="32"/>
  <c r="L309" i="65"/>
  <c r="L39" i="32"/>
  <c r="L320" i="65"/>
  <c r="L40" i="32"/>
  <c r="L331" i="65"/>
  <c r="L41" i="32"/>
  <c r="L342" i="65"/>
  <c r="L42" i="32"/>
  <c r="L353" i="65"/>
  <c r="K8" i="33"/>
  <c r="L23" i="33"/>
  <c r="L24" i="33"/>
  <c r="L521" i="67"/>
  <c r="L25" i="33"/>
  <c r="L558" i="67"/>
  <c r="L26" i="33"/>
  <c r="L595" i="67"/>
  <c r="L27" i="33"/>
  <c r="L632" i="67"/>
  <c r="L28" i="33"/>
  <c r="L29" i="33"/>
  <c r="L706" i="67"/>
  <c r="L30" i="33"/>
  <c r="L743" i="67"/>
  <c r="L31" i="33"/>
  <c r="L780" i="67"/>
  <c r="L32" i="33"/>
  <c r="L817" i="67"/>
  <c r="L33" i="33"/>
  <c r="L854" i="67"/>
  <c r="L34" i="33"/>
  <c r="L891" i="67"/>
  <c r="L35" i="33"/>
  <c r="L928" i="67"/>
  <c r="L36" i="33"/>
  <c r="L965" i="67"/>
  <c r="L37" i="33"/>
  <c r="L1002" i="67"/>
  <c r="L38" i="33"/>
  <c r="L1039" i="67"/>
  <c r="L39" i="33"/>
  <c r="L1076" i="67"/>
  <c r="L40" i="33"/>
  <c r="L1113" i="67"/>
  <c r="L41" i="33"/>
  <c r="L1150" i="67"/>
  <c r="L42" i="33"/>
  <c r="L1187" i="67"/>
  <c r="K8" i="34"/>
  <c r="L23" i="34"/>
  <c r="L485" i="67"/>
  <c r="L24" i="34"/>
  <c r="L522" i="67"/>
  <c r="L25" i="34"/>
  <c r="L559" i="67"/>
  <c r="L26" i="34"/>
  <c r="L596" i="67"/>
  <c r="L27" i="34"/>
  <c r="L633" i="67"/>
  <c r="L28" i="34"/>
  <c r="L670" i="67"/>
  <c r="L29" i="34"/>
  <c r="L707" i="67"/>
  <c r="L30" i="34"/>
  <c r="L744" i="67"/>
  <c r="L31" i="34"/>
  <c r="L781" i="67"/>
  <c r="L32" i="34"/>
  <c r="L818" i="67"/>
  <c r="L33" i="34"/>
  <c r="L855" i="67"/>
  <c r="L34" i="34"/>
  <c r="L892" i="67"/>
  <c r="L35" i="34"/>
  <c r="L929" i="67"/>
  <c r="L36" i="34"/>
  <c r="L966" i="67"/>
  <c r="L37" i="34"/>
  <c r="L1003" i="67"/>
  <c r="L38" i="34"/>
  <c r="L1040" i="67"/>
  <c r="L39" i="34"/>
  <c r="L1077" i="67"/>
  <c r="L40" i="34"/>
  <c r="L1114" i="67"/>
  <c r="L41" i="34"/>
  <c r="L1151" i="67"/>
  <c r="L42" i="34"/>
  <c r="L1188" i="67"/>
  <c r="K8" i="35"/>
  <c r="L23" i="35"/>
  <c r="L486" i="67"/>
  <c r="L24" i="35"/>
  <c r="L523" i="67"/>
  <c r="L25" i="35"/>
  <c r="L560" i="67"/>
  <c r="L26" i="35"/>
  <c r="L597" i="67"/>
  <c r="L27" i="35"/>
  <c r="L634" i="67"/>
  <c r="L28" i="35"/>
  <c r="L671" i="67"/>
  <c r="L29" i="35"/>
  <c r="L708" i="67"/>
  <c r="L30" i="35"/>
  <c r="L745" i="67"/>
  <c r="L31" i="35"/>
  <c r="L782" i="67"/>
  <c r="L32" i="35"/>
  <c r="L819" i="67"/>
  <c r="L33" i="35"/>
  <c r="L856" i="67"/>
  <c r="L34" i="35"/>
  <c r="L893" i="67"/>
  <c r="L35" i="35"/>
  <c r="L930" i="67"/>
  <c r="L36" i="35"/>
  <c r="L967" i="67"/>
  <c r="L37" i="35"/>
  <c r="L1004" i="67"/>
  <c r="L38" i="35"/>
  <c r="L1041" i="67"/>
  <c r="L39" i="35"/>
  <c r="L1078" i="67"/>
  <c r="L40" i="35"/>
  <c r="L1115" i="67"/>
  <c r="L41" i="35"/>
  <c r="L1152" i="67"/>
  <c r="L42" i="35"/>
  <c r="L1189" i="67"/>
  <c r="K8" i="36"/>
  <c r="L23" i="36"/>
  <c r="L487" i="67"/>
  <c r="L24" i="36"/>
  <c r="L524" i="67"/>
  <c r="L25" i="36"/>
  <c r="L561" i="67"/>
  <c r="L26" i="36"/>
  <c r="L598" i="67"/>
  <c r="L27" i="36"/>
  <c r="L635" i="67"/>
  <c r="L28" i="36"/>
  <c r="L672" i="67"/>
  <c r="L29" i="36"/>
  <c r="L709" i="67"/>
  <c r="L30" i="36"/>
  <c r="L746" i="67"/>
  <c r="L31" i="36"/>
  <c r="L783" i="67"/>
  <c r="L32" i="36"/>
  <c r="L820" i="67"/>
  <c r="L33" i="36"/>
  <c r="L857" i="67"/>
  <c r="L34" i="36"/>
  <c r="L894" i="67"/>
  <c r="L35" i="36"/>
  <c r="L931" i="67"/>
  <c r="L36" i="36"/>
  <c r="L968" i="67"/>
  <c r="L37" i="36"/>
  <c r="L1005" i="67"/>
  <c r="L38" i="36"/>
  <c r="L1042" i="67"/>
  <c r="L39" i="36"/>
  <c r="L1079" i="67"/>
  <c r="L40" i="36"/>
  <c r="L1116" i="67"/>
  <c r="L41" i="36"/>
  <c r="L1153" i="67"/>
  <c r="L42" i="36"/>
  <c r="L1190" i="67"/>
  <c r="K8" i="37"/>
  <c r="L23" i="37"/>
  <c r="L461" i="67"/>
  <c r="L24" i="37"/>
  <c r="L498" i="67"/>
  <c r="L25" i="37"/>
  <c r="L535" i="67"/>
  <c r="L26" i="37"/>
  <c r="L572" i="67"/>
  <c r="L27" i="37"/>
  <c r="L609" i="67"/>
  <c r="L28" i="37"/>
  <c r="L646" i="67"/>
  <c r="L29" i="37"/>
  <c r="L683" i="67"/>
  <c r="L30" i="37"/>
  <c r="L720" i="67"/>
  <c r="L31" i="37"/>
  <c r="L757" i="67"/>
  <c r="L32" i="37"/>
  <c r="L794" i="67"/>
  <c r="L33" i="37"/>
  <c r="L831" i="67"/>
  <c r="L34" i="37"/>
  <c r="L868" i="67"/>
  <c r="L35" i="37"/>
  <c r="L905" i="67"/>
  <c r="L36" i="37"/>
  <c r="L942" i="67"/>
  <c r="L37" i="37"/>
  <c r="L979" i="67"/>
  <c r="L38" i="37"/>
  <c r="L1016" i="67"/>
  <c r="L39" i="37"/>
  <c r="L1053" i="67"/>
  <c r="L40" i="37"/>
  <c r="L1090" i="67"/>
  <c r="L41" i="37"/>
  <c r="L1127" i="67"/>
  <c r="L42" i="37"/>
  <c r="L1164" i="67"/>
  <c r="K8" i="38"/>
  <c r="L23" i="38"/>
  <c r="L467" i="67"/>
  <c r="L24" i="38"/>
  <c r="L504" i="67"/>
  <c r="L25" i="38"/>
  <c r="L541" i="67"/>
  <c r="L26" i="38"/>
  <c r="L578" i="67"/>
  <c r="L27" i="38"/>
  <c r="L615" i="67"/>
  <c r="L28" i="38"/>
  <c r="L652" i="67"/>
  <c r="L29" i="38"/>
  <c r="L689" i="67"/>
  <c r="L30" i="38"/>
  <c r="L726" i="67"/>
  <c r="L31" i="38"/>
  <c r="L763" i="67"/>
  <c r="L32" i="38"/>
  <c r="L800" i="67"/>
  <c r="L33" i="38"/>
  <c r="L837" i="67"/>
  <c r="L34" i="38"/>
  <c r="L874" i="67"/>
  <c r="L35" i="38"/>
  <c r="L911" i="67"/>
  <c r="L36" i="38"/>
  <c r="L948" i="67"/>
  <c r="L37" i="38"/>
  <c r="L985" i="67"/>
  <c r="L38" i="38"/>
  <c r="L1022" i="67"/>
  <c r="L39" i="38"/>
  <c r="L1059" i="67"/>
  <c r="L40" i="38"/>
  <c r="L1096" i="67"/>
  <c r="L41" i="38"/>
  <c r="L1133" i="67"/>
  <c r="L42" i="38"/>
  <c r="L1170" i="67"/>
  <c r="K8" i="39"/>
  <c r="L23" i="39"/>
  <c r="L482" i="67"/>
  <c r="L34" i="39"/>
  <c r="L889" i="67"/>
  <c r="L38" i="39"/>
  <c r="L1037" i="67"/>
  <c r="L42" i="39"/>
  <c r="L1185" i="67"/>
  <c r="K8" i="40"/>
  <c r="L23" i="40"/>
  <c r="L468" i="67"/>
  <c r="L24" i="40"/>
  <c r="L505" i="67"/>
  <c r="L25" i="40"/>
  <c r="L542" i="67"/>
  <c r="L26" i="40"/>
  <c r="L579" i="67"/>
  <c r="L27" i="40"/>
  <c r="L616" i="67"/>
  <c r="L28" i="40"/>
  <c r="L653" i="67"/>
  <c r="L29" i="40"/>
  <c r="L690" i="67"/>
  <c r="L30" i="40"/>
  <c r="L727" i="67"/>
  <c r="L31" i="40"/>
  <c r="L764" i="67"/>
  <c r="L32" i="40"/>
  <c r="L801" i="67"/>
  <c r="L33" i="40"/>
  <c r="L838" i="67"/>
  <c r="L34" i="40"/>
  <c r="L875" i="67"/>
  <c r="L35" i="40"/>
  <c r="L912" i="67"/>
  <c r="L36" i="40"/>
  <c r="L949" i="67"/>
  <c r="L37" i="40"/>
  <c r="L986" i="67"/>
  <c r="L38" i="40"/>
  <c r="L1023" i="67"/>
  <c r="L39" i="40"/>
  <c r="L1060" i="67"/>
  <c r="L40" i="40"/>
  <c r="L1097" i="67"/>
  <c r="L41" i="40"/>
  <c r="L1134" i="67"/>
  <c r="L42" i="40"/>
  <c r="L1171" i="67"/>
  <c r="K8" i="41"/>
  <c r="L23" i="41"/>
  <c r="L480" i="67"/>
  <c r="L24" i="41"/>
  <c r="L517" i="67"/>
  <c r="L25" i="41"/>
  <c r="AB25" i="41"/>
  <c r="L26" i="41"/>
  <c r="L591" i="67"/>
  <c r="L27" i="41"/>
  <c r="L628" i="67"/>
  <c r="L28" i="41"/>
  <c r="L665" i="67"/>
  <c r="L29" i="41"/>
  <c r="L702" i="67"/>
  <c r="L30" i="41"/>
  <c r="L739" i="67"/>
  <c r="L31" i="41"/>
  <c r="L776" i="67"/>
  <c r="L32" i="41"/>
  <c r="L813" i="67"/>
  <c r="L33" i="41"/>
  <c r="L850" i="67"/>
  <c r="L34" i="41"/>
  <c r="L887" i="67"/>
  <c r="L35" i="41"/>
  <c r="L924" i="67"/>
  <c r="L36" i="41"/>
  <c r="L961" i="67"/>
  <c r="L37" i="41"/>
  <c r="L998" i="67"/>
  <c r="L38" i="41"/>
  <c r="L1035" i="67"/>
  <c r="L39" i="41"/>
  <c r="L1072" i="67"/>
  <c r="L40" i="41"/>
  <c r="L1109" i="67"/>
  <c r="L41" i="41"/>
  <c r="L1146" i="67"/>
  <c r="L42" i="41"/>
  <c r="L1183" i="67"/>
  <c r="K8" i="42"/>
  <c r="L23" i="42"/>
  <c r="L456" i="67"/>
  <c r="L24" i="42"/>
  <c r="L493" i="67"/>
  <c r="L25" i="42"/>
  <c r="L530" i="67"/>
  <c r="L26" i="42"/>
  <c r="L567" i="67"/>
  <c r="L27" i="42"/>
  <c r="L604" i="67"/>
  <c r="L28" i="42"/>
  <c r="L641" i="67"/>
  <c r="L29" i="42"/>
  <c r="L678" i="67"/>
  <c r="L30" i="42"/>
  <c r="L715" i="67"/>
  <c r="L31" i="42"/>
  <c r="L752" i="67"/>
  <c r="L32" i="42"/>
  <c r="L789" i="67"/>
  <c r="L33" i="42"/>
  <c r="L826" i="67"/>
  <c r="L34" i="42"/>
  <c r="L863" i="67"/>
  <c r="L35" i="42"/>
  <c r="L900" i="67"/>
  <c r="L36" i="42"/>
  <c r="L937" i="67"/>
  <c r="L37" i="42"/>
  <c r="L974" i="67"/>
  <c r="L38" i="42"/>
  <c r="L1011" i="67"/>
  <c r="L39" i="42"/>
  <c r="L1048" i="67"/>
  <c r="L40" i="42"/>
  <c r="L1085" i="67"/>
  <c r="L41" i="42"/>
  <c r="L1122" i="67"/>
  <c r="L42" i="42"/>
  <c r="L1159" i="67"/>
  <c r="K8" i="43"/>
  <c r="AB8" i="43"/>
  <c r="L23" i="43"/>
  <c r="L488" i="67"/>
  <c r="L24" i="43"/>
  <c r="L525" i="67"/>
  <c r="L25" i="43"/>
  <c r="L562" i="67"/>
  <c r="L26" i="43"/>
  <c r="L599" i="67"/>
  <c r="L27" i="43"/>
  <c r="L636" i="67"/>
  <c r="L28" i="43"/>
  <c r="L673" i="67"/>
  <c r="L29" i="43"/>
  <c r="L710" i="67"/>
  <c r="L30" i="43"/>
  <c r="L747" i="67"/>
  <c r="L31" i="43"/>
  <c r="L784" i="67"/>
  <c r="L32" i="43"/>
  <c r="L821" i="67"/>
  <c r="L33" i="43"/>
  <c r="L858" i="67"/>
  <c r="L34" i="43"/>
  <c r="L895" i="67"/>
  <c r="L35" i="43"/>
  <c r="L932" i="67"/>
  <c r="L36" i="43"/>
  <c r="L969" i="67"/>
  <c r="L37" i="43"/>
  <c r="L1006" i="67"/>
  <c r="L38" i="43"/>
  <c r="L1043" i="67"/>
  <c r="L39" i="43"/>
  <c r="L1080" i="67"/>
  <c r="L40" i="43"/>
  <c r="L1117" i="67"/>
  <c r="L41" i="43"/>
  <c r="L1154" i="67"/>
  <c r="L42" i="43"/>
  <c r="L1191" i="67"/>
  <c r="K8" i="44"/>
  <c r="L23" i="44"/>
  <c r="L489" i="67"/>
  <c r="L24" i="44"/>
  <c r="L526" i="67"/>
  <c r="L25" i="44"/>
  <c r="L563" i="67"/>
  <c r="L26" i="44"/>
  <c r="L600" i="67"/>
  <c r="L27" i="44"/>
  <c r="L637" i="67"/>
  <c r="L28" i="44"/>
  <c r="L674" i="67"/>
  <c r="L29" i="44"/>
  <c r="L711" i="67"/>
  <c r="L30" i="44"/>
  <c r="L748" i="67"/>
  <c r="L31" i="44"/>
  <c r="L785" i="67"/>
  <c r="L32" i="44"/>
  <c r="L822" i="67"/>
  <c r="L33" i="44"/>
  <c r="L859" i="67"/>
  <c r="L34" i="44"/>
  <c r="L896" i="67"/>
  <c r="L35" i="44"/>
  <c r="L933" i="67"/>
  <c r="L36" i="44"/>
  <c r="L970" i="67"/>
  <c r="L37" i="44"/>
  <c r="L1007" i="67"/>
  <c r="L38" i="44"/>
  <c r="L1044" i="67"/>
  <c r="L39" i="44"/>
  <c r="L1081" i="67"/>
  <c r="L40" i="44"/>
  <c r="L1118" i="67"/>
  <c r="L41" i="44"/>
  <c r="L1155" i="67"/>
  <c r="L42" i="44"/>
  <c r="L1192" i="67"/>
  <c r="K8" i="45"/>
  <c r="L23" i="45"/>
  <c r="L462" i="67"/>
  <c r="L24" i="45"/>
  <c r="L499" i="67"/>
  <c r="L25" i="45"/>
  <c r="L536" i="67"/>
  <c r="L26" i="45"/>
  <c r="L573" i="67"/>
  <c r="L27" i="45"/>
  <c r="L610" i="67"/>
  <c r="L28" i="45"/>
  <c r="L647" i="67"/>
  <c r="L29" i="45"/>
  <c r="L684" i="67"/>
  <c r="L30" i="45"/>
  <c r="L721" i="67"/>
  <c r="L31" i="45"/>
  <c r="L758" i="67"/>
  <c r="L32" i="45"/>
  <c r="L795" i="67"/>
  <c r="L33" i="45"/>
  <c r="L832" i="67"/>
  <c r="L34" i="45"/>
  <c r="L869" i="67"/>
  <c r="L35" i="45"/>
  <c r="L906" i="67"/>
  <c r="L36" i="45"/>
  <c r="L943" i="67"/>
  <c r="L37" i="45"/>
  <c r="L980" i="67"/>
  <c r="L38" i="45"/>
  <c r="L1017" i="67"/>
  <c r="L39" i="45"/>
  <c r="L1054" i="67"/>
  <c r="L40" i="45"/>
  <c r="L1091" i="67"/>
  <c r="L41" i="45"/>
  <c r="L1128" i="67"/>
  <c r="L42" i="45"/>
  <c r="L1165" i="67"/>
  <c r="K8" i="46"/>
  <c r="L23" i="46"/>
  <c r="L466" i="67"/>
  <c r="L24" i="46"/>
  <c r="L503" i="67"/>
  <c r="L25" i="46"/>
  <c r="L540" i="67"/>
  <c r="L26" i="46"/>
  <c r="L577" i="67"/>
  <c r="L27" i="46"/>
  <c r="L614" i="67"/>
  <c r="L28" i="46"/>
  <c r="L651" i="67"/>
  <c r="L29" i="46"/>
  <c r="L688" i="67"/>
  <c r="L30" i="46"/>
  <c r="L725" i="67"/>
  <c r="L31" i="46"/>
  <c r="L762" i="67"/>
  <c r="L32" i="46"/>
  <c r="L799" i="67"/>
  <c r="L33" i="46"/>
  <c r="L836" i="67"/>
  <c r="L34" i="46"/>
  <c r="L873" i="67"/>
  <c r="L35" i="46"/>
  <c r="L910" i="67"/>
  <c r="L36" i="46"/>
  <c r="L947" i="67"/>
  <c r="L37" i="46"/>
  <c r="L984" i="67"/>
  <c r="L38" i="46"/>
  <c r="L1021" i="67"/>
  <c r="L39" i="46"/>
  <c r="L1058" i="67"/>
  <c r="L40" i="46"/>
  <c r="L1095" i="67"/>
  <c r="L41" i="46"/>
  <c r="L1132" i="67"/>
  <c r="L42" i="46"/>
  <c r="L1169" i="67"/>
  <c r="L23" i="47"/>
  <c r="L479" i="67"/>
  <c r="L24" i="47"/>
  <c r="L516" i="67"/>
  <c r="L25" i="47"/>
  <c r="L553" i="67"/>
  <c r="L26" i="47"/>
  <c r="L590" i="67"/>
  <c r="L27" i="47"/>
  <c r="L627" i="67"/>
  <c r="L28" i="47"/>
  <c r="L664" i="67"/>
  <c r="L29" i="47"/>
  <c r="L701" i="67"/>
  <c r="L30" i="47"/>
  <c r="L738" i="67"/>
  <c r="L31" i="47"/>
  <c r="L775" i="67"/>
  <c r="L32" i="47"/>
  <c r="L812" i="67"/>
  <c r="L33" i="47"/>
  <c r="L849" i="67"/>
  <c r="L34" i="47"/>
  <c r="L886" i="67"/>
  <c r="L35" i="47"/>
  <c r="L923" i="67"/>
  <c r="L36" i="47"/>
  <c r="L960" i="67"/>
  <c r="L37" i="47"/>
  <c r="L997" i="67"/>
  <c r="L38" i="47"/>
  <c r="L1034" i="67"/>
  <c r="L39" i="47"/>
  <c r="L1071" i="67"/>
  <c r="L40" i="47"/>
  <c r="L1108" i="67"/>
  <c r="L41" i="47"/>
  <c r="L1145" i="67"/>
  <c r="L42" i="47"/>
  <c r="L1182" i="67"/>
  <c r="K8" i="48"/>
  <c r="L23" i="48"/>
  <c r="L481" i="67"/>
  <c r="L24" i="48"/>
  <c r="L518" i="67"/>
  <c r="L25" i="48"/>
  <c r="L555" i="67"/>
  <c r="L26" i="48"/>
  <c r="L592" i="67"/>
  <c r="L27" i="48"/>
  <c r="L629" i="67"/>
  <c r="L28" i="48"/>
  <c r="L666" i="67"/>
  <c r="L29" i="48"/>
  <c r="L703" i="67"/>
  <c r="L30" i="48"/>
  <c r="L740" i="67"/>
  <c r="L31" i="48"/>
  <c r="L777" i="67"/>
  <c r="L32" i="48"/>
  <c r="L814" i="67"/>
  <c r="L33" i="48"/>
  <c r="L851" i="67"/>
  <c r="L34" i="48"/>
  <c r="L888" i="67"/>
  <c r="L35" i="48"/>
  <c r="L925" i="67"/>
  <c r="L36" i="48"/>
  <c r="L962" i="67"/>
  <c r="L37" i="48"/>
  <c r="L999" i="67"/>
  <c r="L38" i="48"/>
  <c r="L1036" i="67"/>
  <c r="L39" i="48"/>
  <c r="L1073" i="67"/>
  <c r="L40" i="48"/>
  <c r="L1110" i="67"/>
  <c r="L41" i="48"/>
  <c r="L1147" i="67"/>
  <c r="L42" i="48"/>
  <c r="L1184" i="67"/>
  <c r="L22" i="48"/>
  <c r="L444" i="67"/>
  <c r="L46" i="48"/>
  <c r="F59" i="48"/>
  <c r="F1777" i="67"/>
  <c r="L22" i="47"/>
  <c r="L442" i="67"/>
  <c r="L46" i="47"/>
  <c r="F59" i="47"/>
  <c r="F1775" i="67"/>
  <c r="L22" i="46"/>
  <c r="L429" i="67"/>
  <c r="L46" i="46"/>
  <c r="F59" i="46"/>
  <c r="F1762" i="67"/>
  <c r="L22" i="45"/>
  <c r="L425" i="67"/>
  <c r="L46" i="45"/>
  <c r="F59" i="45"/>
  <c r="F1758" i="67"/>
  <c r="L22" i="44"/>
  <c r="L452" i="67"/>
  <c r="L46" i="44"/>
  <c r="L22" i="43"/>
  <c r="L451" i="67"/>
  <c r="L46" i="43"/>
  <c r="F59" i="43"/>
  <c r="F1784" i="67"/>
  <c r="L22" i="42"/>
  <c r="L419" i="67"/>
  <c r="L46" i="42"/>
  <c r="F59" i="42"/>
  <c r="F1752" i="67"/>
  <c r="L22" i="41"/>
  <c r="L443" i="67"/>
  <c r="L46" i="41"/>
  <c r="L22" i="40"/>
  <c r="L431" i="67"/>
  <c r="L46" i="40"/>
  <c r="F59" i="40"/>
  <c r="F1764" i="67"/>
  <c r="F59" i="39"/>
  <c r="F1778" i="67"/>
  <c r="L22" i="38"/>
  <c r="L430" i="67"/>
  <c r="L46" i="38"/>
  <c r="F59" i="38"/>
  <c r="F1763" i="67"/>
  <c r="L22" i="37"/>
  <c r="L424" i="67"/>
  <c r="L46" i="37"/>
  <c r="F59" i="37"/>
  <c r="F1757" i="67"/>
  <c r="L22" i="36"/>
  <c r="L450" i="67"/>
  <c r="L46" i="36"/>
  <c r="F59" i="36"/>
  <c r="F1783" i="67"/>
  <c r="L22" i="35"/>
  <c r="L449" i="67"/>
  <c r="L46" i="35"/>
  <c r="F59" i="35"/>
  <c r="F1782" i="67"/>
  <c r="L22" i="34"/>
  <c r="L448" i="67"/>
  <c r="L46" i="34"/>
  <c r="L22" i="33"/>
  <c r="L447" i="67"/>
  <c r="L46" i="33"/>
  <c r="F59" i="33"/>
  <c r="F1780" i="67"/>
  <c r="K66" i="32"/>
  <c r="H66" i="32"/>
  <c r="L22" i="32"/>
  <c r="L133" i="65"/>
  <c r="L46" i="32"/>
  <c r="L387" i="65"/>
  <c r="F59" i="32"/>
  <c r="F530" i="65"/>
  <c r="L22" i="31"/>
  <c r="L141" i="65"/>
  <c r="L46" i="31"/>
  <c r="L395" i="65"/>
  <c r="F59" i="31"/>
  <c r="F538" i="65"/>
  <c r="L22" i="30"/>
  <c r="L140" i="65"/>
  <c r="L46" i="30"/>
  <c r="L394" i="65"/>
  <c r="F59" i="30"/>
  <c r="F537" i="65"/>
  <c r="L22" i="29"/>
  <c r="L139" i="65"/>
  <c r="L46" i="29"/>
  <c r="L393" i="65"/>
  <c r="F59" i="29"/>
  <c r="F536" i="65"/>
  <c r="AB8" i="28"/>
  <c r="L17" i="28"/>
  <c r="L22" i="28"/>
  <c r="L138" i="65"/>
  <c r="L46" i="28"/>
  <c r="L392" i="65"/>
  <c r="F59" i="28"/>
  <c r="F535" i="65"/>
  <c r="L22" i="27"/>
  <c r="L137" i="65"/>
  <c r="L46" i="27"/>
  <c r="L391" i="65"/>
  <c r="F59" i="27"/>
  <c r="F534" i="65"/>
  <c r="L22" i="26"/>
  <c r="L132" i="65"/>
  <c r="L46" i="26"/>
  <c r="L386" i="65"/>
  <c r="F59" i="26"/>
  <c r="F529" i="65"/>
  <c r="L22" i="25"/>
  <c r="L136" i="65"/>
  <c r="L46" i="25"/>
  <c r="L390" i="65"/>
  <c r="L396" i="65"/>
  <c r="AB396" i="65"/>
  <c r="AB539" i="65"/>
  <c r="L22" i="24"/>
  <c r="L439" i="67"/>
  <c r="L46" i="24"/>
  <c r="F59" i="24"/>
  <c r="F1772" i="67"/>
  <c r="L22" i="23"/>
  <c r="L436" i="67"/>
  <c r="L46" i="23"/>
  <c r="L17" i="22"/>
  <c r="L22" i="22"/>
  <c r="L440" i="67"/>
  <c r="L46" i="22"/>
  <c r="I27" i="115"/>
  <c r="F59" i="22"/>
  <c r="F1773" i="67"/>
  <c r="L22" i="21"/>
  <c r="L433" i="67"/>
  <c r="L46" i="21"/>
  <c r="F59" i="21"/>
  <c r="F1766" i="67"/>
  <c r="L22" i="20"/>
  <c r="L453" i="67"/>
  <c r="L46" i="20"/>
  <c r="F59" i="20"/>
  <c r="F1786" i="67"/>
  <c r="L22" i="19"/>
  <c r="L432" i="67"/>
  <c r="L46" i="19"/>
  <c r="L22" i="18"/>
  <c r="L438" i="67"/>
  <c r="L46" i="18"/>
  <c r="F59" i="18"/>
  <c r="F1771" i="67"/>
  <c r="L22" i="17"/>
  <c r="L434" i="67"/>
  <c r="L46" i="17"/>
  <c r="F59" i="17"/>
  <c r="F1767" i="67"/>
  <c r="L22" i="16"/>
  <c r="L441" i="67"/>
  <c r="L46" i="16"/>
  <c r="F59" i="16"/>
  <c r="F1774" i="67"/>
  <c r="AB8" i="16"/>
  <c r="L22" i="15"/>
  <c r="L427" i="67"/>
  <c r="L46" i="15"/>
  <c r="F59" i="15"/>
  <c r="F1760" i="67"/>
  <c r="L22" i="14"/>
  <c r="L437" i="67"/>
  <c r="L46" i="14"/>
  <c r="L22" i="13"/>
  <c r="L134" i="65"/>
  <c r="L46" i="13"/>
  <c r="L388" i="65"/>
  <c r="L22" i="12"/>
  <c r="L446" i="67"/>
  <c r="L46" i="12"/>
  <c r="F59" i="12"/>
  <c r="F1779" i="67"/>
  <c r="L22" i="11"/>
  <c r="L428" i="67"/>
  <c r="L46" i="11"/>
  <c r="F59" i="11"/>
  <c r="F1761" i="67"/>
  <c r="L22" i="10"/>
  <c r="L426" i="67"/>
  <c r="L46" i="10"/>
  <c r="F59" i="10"/>
  <c r="F1759" i="67"/>
  <c r="L22" i="9"/>
  <c r="L421" i="67"/>
  <c r="L46" i="9"/>
  <c r="F59" i="9"/>
  <c r="F1754" i="67"/>
  <c r="L22" i="8"/>
  <c r="L46" i="8"/>
  <c r="L22" i="7"/>
  <c r="L423" i="67"/>
  <c r="L46" i="7"/>
  <c r="F59" i="7"/>
  <c r="F1756" i="67"/>
  <c r="L22" i="6"/>
  <c r="L422" i="67"/>
  <c r="L46" i="6"/>
  <c r="F59" i="6"/>
  <c r="F1755" i="67"/>
  <c r="L22" i="5"/>
  <c r="L420" i="67"/>
  <c r="L46" i="5"/>
  <c r="L15" i="1"/>
  <c r="L14" i="1"/>
  <c r="L194" i="67"/>
  <c r="L13" i="1"/>
  <c r="L8" i="67"/>
  <c r="L44" i="67"/>
  <c r="K12" i="1"/>
  <c r="K120" i="67"/>
  <c r="K9" i="1"/>
  <c r="B3" i="1"/>
  <c r="B2" i="1"/>
  <c r="B6" i="1"/>
  <c r="A123" i="2"/>
  <c r="L99" i="119"/>
  <c r="I109" i="56"/>
  <c r="J99" i="119"/>
  <c r="K109" i="56"/>
  <c r="M99" i="119"/>
  <c r="Q109" i="56"/>
  <c r="G99" i="119"/>
  <c r="N99" i="119"/>
  <c r="J109" i="56"/>
  <c r="K99" i="119"/>
  <c r="N27" i="119"/>
  <c r="G27" i="119"/>
  <c r="N29" i="119"/>
  <c r="G29" i="119"/>
  <c r="G36" i="119"/>
  <c r="N36" i="119"/>
  <c r="N31" i="119"/>
  <c r="G31" i="119"/>
  <c r="G1228" i="67"/>
  <c r="K16" i="119"/>
  <c r="G1208" i="67"/>
  <c r="K21" i="119"/>
  <c r="F1223" i="67"/>
  <c r="J40" i="119"/>
  <c r="G372" i="65"/>
  <c r="K68" i="119"/>
  <c r="E65" i="55"/>
  <c r="N65" i="119"/>
  <c r="G65" i="119"/>
  <c r="S17" i="40"/>
  <c r="N21" i="119"/>
  <c r="G21" i="119"/>
  <c r="S17" i="9"/>
  <c r="N17" i="119"/>
  <c r="G17" i="119"/>
  <c r="G40" i="119"/>
  <c r="N40" i="119"/>
  <c r="F1202" i="67"/>
  <c r="J15" i="119"/>
  <c r="J1196" i="67"/>
  <c r="L12" i="119"/>
  <c r="F1201" i="67"/>
  <c r="J14" i="119"/>
  <c r="J1225" i="67"/>
  <c r="L41" i="119"/>
  <c r="J1210" i="67"/>
  <c r="L13" i="119"/>
  <c r="I370" i="65"/>
  <c r="M66" i="119"/>
  <c r="G363" i="65"/>
  <c r="K63" i="119"/>
  <c r="F372" i="65"/>
  <c r="J68" i="119"/>
  <c r="E68" i="55"/>
  <c r="N68" i="119"/>
  <c r="G68" i="119"/>
  <c r="N13" i="119"/>
  <c r="G13" i="119"/>
  <c r="G28" i="119"/>
  <c r="N28" i="119"/>
  <c r="J1217" i="67"/>
  <c r="L44" i="119"/>
  <c r="F1218" i="67"/>
  <c r="J23" i="119"/>
  <c r="G1223" i="67"/>
  <c r="K40" i="119"/>
  <c r="G1203" i="67"/>
  <c r="K36" i="119"/>
  <c r="I1220" i="67"/>
  <c r="M27" i="119"/>
  <c r="G1230" i="67"/>
  <c r="K33" i="119"/>
  <c r="I1209" i="67"/>
  <c r="M34" i="119"/>
  <c r="F368" i="65"/>
  <c r="J64" i="119"/>
  <c r="S17" i="46"/>
  <c r="G20" i="119"/>
  <c r="N20" i="119"/>
  <c r="E67" i="55"/>
  <c r="N67" i="119"/>
  <c r="G67" i="119"/>
  <c r="G25" i="119"/>
  <c r="N25" i="119"/>
  <c r="F1206" i="67"/>
  <c r="J20" i="119"/>
  <c r="J1228" i="67"/>
  <c r="L16" i="119"/>
  <c r="F1225" i="67"/>
  <c r="J41" i="119"/>
  <c r="F1210" i="67"/>
  <c r="J13" i="119"/>
  <c r="J1215" i="67"/>
  <c r="L25" i="119"/>
  <c r="I1227" i="67"/>
  <c r="M43" i="119"/>
  <c r="I1224" i="67"/>
  <c r="M29" i="119"/>
  <c r="J1203" i="67"/>
  <c r="L36" i="119"/>
  <c r="I368" i="65"/>
  <c r="M64" i="119"/>
  <c r="J365" i="65"/>
  <c r="L61" i="119"/>
  <c r="J370" i="65"/>
  <c r="L66" i="119"/>
  <c r="G32" i="119"/>
  <c r="N32" i="119"/>
  <c r="G15" i="119"/>
  <c r="N15" i="119"/>
  <c r="E66" i="55"/>
  <c r="N66" i="119"/>
  <c r="G66" i="119"/>
  <c r="G47" i="119"/>
  <c r="N47" i="119"/>
  <c r="S17" i="19"/>
  <c r="G34" i="119"/>
  <c r="N34" i="119"/>
  <c r="N38" i="119"/>
  <c r="G38" i="119"/>
  <c r="J1213" i="67"/>
  <c r="L45" i="119"/>
  <c r="F1217" i="67"/>
  <c r="J44" i="119"/>
  <c r="I1221" i="67"/>
  <c r="M28" i="119"/>
  <c r="G1227" i="67"/>
  <c r="K43" i="119"/>
  <c r="G1224" i="67"/>
  <c r="K29" i="119"/>
  <c r="I1217" i="67"/>
  <c r="M44" i="119"/>
  <c r="S17" i="36"/>
  <c r="N43" i="119"/>
  <c r="G43" i="119"/>
  <c r="J1221" i="67"/>
  <c r="L28" i="119"/>
  <c r="F1228" i="67"/>
  <c r="J16" i="119"/>
  <c r="J1208" i="67"/>
  <c r="L21" i="119"/>
  <c r="F1226" i="67"/>
  <c r="J42" i="119"/>
  <c r="F1215" i="67"/>
  <c r="J25" i="119"/>
  <c r="G1214" i="67"/>
  <c r="K38" i="119"/>
  <c r="G1205" i="67"/>
  <c r="K37" i="119"/>
  <c r="I1200" i="67"/>
  <c r="M32" i="119"/>
  <c r="G1199" i="67"/>
  <c r="K35" i="119"/>
  <c r="G1196" i="67"/>
  <c r="K12" i="119"/>
  <c r="G1217" i="67"/>
  <c r="K44" i="119"/>
  <c r="J1205" i="67"/>
  <c r="L37" i="119"/>
  <c r="F1203" i="67"/>
  <c r="J36" i="119"/>
  <c r="J1199" i="67"/>
  <c r="L35" i="119"/>
  <c r="G371" i="65"/>
  <c r="K67" i="119"/>
  <c r="F365" i="65"/>
  <c r="J61" i="119"/>
  <c r="J371" i="65"/>
  <c r="L67" i="119"/>
  <c r="I365" i="65"/>
  <c r="M61" i="119"/>
  <c r="N35" i="119"/>
  <c r="G35" i="119"/>
  <c r="G16" i="119"/>
  <c r="N16" i="119"/>
  <c r="G42" i="119"/>
  <c r="N42" i="119"/>
  <c r="S17" i="16"/>
  <c r="G23" i="119"/>
  <c r="N23" i="119"/>
  <c r="N22" i="119"/>
  <c r="G22" i="119"/>
  <c r="F1213" i="67"/>
  <c r="J45" i="119"/>
  <c r="I1204" i="67"/>
  <c r="M22" i="119"/>
  <c r="I1198" i="67"/>
  <c r="M17" i="119"/>
  <c r="G1200" i="67"/>
  <c r="K32" i="119"/>
  <c r="K31" i="119"/>
  <c r="I1201" i="67"/>
  <c r="M14" i="119"/>
  <c r="I1225" i="67"/>
  <c r="M41" i="119"/>
  <c r="I1213" i="67"/>
  <c r="M45" i="119"/>
  <c r="J1223" i="67"/>
  <c r="L40" i="119"/>
  <c r="J1200" i="67"/>
  <c r="L32" i="119"/>
  <c r="J31" i="119"/>
  <c r="O31" i="119"/>
  <c r="I369" i="65"/>
  <c r="M65" i="119"/>
  <c r="J363" i="65"/>
  <c r="L63" i="119"/>
  <c r="G365" i="65"/>
  <c r="K61" i="119"/>
  <c r="G44" i="119"/>
  <c r="N44" i="119"/>
  <c r="J1218" i="67"/>
  <c r="G1206" i="67"/>
  <c r="K20" i="119"/>
  <c r="I1226" i="67"/>
  <c r="M42" i="119"/>
  <c r="I1216" i="67"/>
  <c r="M47" i="119"/>
  <c r="J1214" i="67"/>
  <c r="L38" i="119"/>
  <c r="F1200" i="67"/>
  <c r="J32" i="119"/>
  <c r="I363" i="65"/>
  <c r="M63" i="119"/>
  <c r="J368" i="65"/>
  <c r="L64" i="119"/>
  <c r="F363" i="65"/>
  <c r="J63" i="119"/>
  <c r="N39" i="119"/>
  <c r="G39" i="119"/>
  <c r="J1206" i="67"/>
  <c r="L20" i="119"/>
  <c r="F1220" i="67"/>
  <c r="J27" i="119"/>
  <c r="J1207" i="67"/>
  <c r="L18" i="119"/>
  <c r="F1224" i="67"/>
  <c r="J29" i="119"/>
  <c r="F1230" i="67"/>
  <c r="J33" i="119"/>
  <c r="J1211" i="67"/>
  <c r="I1223" i="67"/>
  <c r="M40" i="119"/>
  <c r="I1203" i="67"/>
  <c r="M36" i="119"/>
  <c r="I1207" i="67"/>
  <c r="M18" i="119"/>
  <c r="G1226" i="67"/>
  <c r="K42" i="119"/>
  <c r="G1216" i="67"/>
  <c r="K47" i="119"/>
  <c r="I1210" i="67"/>
  <c r="M13" i="119"/>
  <c r="I1230" i="67"/>
  <c r="M33" i="119"/>
  <c r="J1198" i="67"/>
  <c r="L17" i="119"/>
  <c r="J369" i="65"/>
  <c r="L65" i="119"/>
  <c r="N19" i="119"/>
  <c r="G19" i="119"/>
  <c r="I1219" i="67"/>
  <c r="M26" i="119"/>
  <c r="I1229" i="67"/>
  <c r="M46" i="119"/>
  <c r="G1207" i="67"/>
  <c r="K18" i="119"/>
  <c r="G1210" i="67"/>
  <c r="K13" i="119"/>
  <c r="F1214" i="67"/>
  <c r="J38" i="119"/>
  <c r="G370" i="65"/>
  <c r="K66" i="119"/>
  <c r="G18" i="119"/>
  <c r="N18" i="119"/>
  <c r="S17" i="20"/>
  <c r="G33" i="119"/>
  <c r="N33" i="119"/>
  <c r="N26" i="119"/>
  <c r="G26" i="119"/>
  <c r="J1219" i="67"/>
  <c r="L26" i="119"/>
  <c r="F1196" i="67"/>
  <c r="J12" i="119"/>
  <c r="F1207" i="67"/>
  <c r="J18" i="119"/>
  <c r="J1226" i="67"/>
  <c r="L42" i="119"/>
  <c r="F1211" i="67"/>
  <c r="J39" i="119"/>
  <c r="G1219" i="67"/>
  <c r="K26" i="119"/>
  <c r="G1229" i="67"/>
  <c r="K46" i="119"/>
  <c r="G1220" i="67"/>
  <c r="K27" i="119"/>
  <c r="G1209" i="67"/>
  <c r="K34" i="119"/>
  <c r="F1198" i="67"/>
  <c r="J17" i="119"/>
  <c r="F369" i="65"/>
  <c r="J65" i="119"/>
  <c r="G14" i="119"/>
  <c r="N14" i="119"/>
  <c r="E64" i="55"/>
  <c r="G64" i="119"/>
  <c r="N64" i="119"/>
  <c r="I1214" i="67"/>
  <c r="M38" i="119"/>
  <c r="I1205" i="67"/>
  <c r="M37" i="119"/>
  <c r="I1199" i="67"/>
  <c r="M35" i="119"/>
  <c r="I1202" i="67"/>
  <c r="M15" i="119"/>
  <c r="I1196" i="67"/>
  <c r="M12" i="119"/>
  <c r="L31" i="119"/>
  <c r="I371" i="65"/>
  <c r="M67" i="119"/>
  <c r="G368" i="65"/>
  <c r="K64" i="119"/>
  <c r="S17" i="44"/>
  <c r="N46" i="119"/>
  <c r="G46" i="119"/>
  <c r="E63" i="55"/>
  <c r="G63" i="119"/>
  <c r="N63" i="119"/>
  <c r="F1219" i="67"/>
  <c r="J26" i="119"/>
  <c r="J1229" i="67"/>
  <c r="L46" i="119"/>
  <c r="J1227" i="67"/>
  <c r="L43" i="119"/>
  <c r="J1216" i="67"/>
  <c r="L47" i="119"/>
  <c r="J1209" i="67"/>
  <c r="L34" i="119"/>
  <c r="G1221" i="67"/>
  <c r="K28" i="119"/>
  <c r="G1202" i="67"/>
  <c r="K15" i="119"/>
  <c r="F370" i="65"/>
  <c r="J66" i="119"/>
  <c r="N12" i="119"/>
  <c r="G12" i="119"/>
  <c r="G41" i="119"/>
  <c r="N41" i="119"/>
  <c r="N37" i="119"/>
  <c r="G37" i="119"/>
  <c r="E61" i="55"/>
  <c r="G61" i="119"/>
  <c r="N61" i="119"/>
  <c r="N45" i="119"/>
  <c r="G45" i="119"/>
  <c r="F1221" i="67"/>
  <c r="J28" i="119"/>
  <c r="J1202" i="67"/>
  <c r="L15" i="119"/>
  <c r="F1229" i="67"/>
  <c r="J46" i="119"/>
  <c r="J1220" i="67"/>
  <c r="L27" i="119"/>
  <c r="F1208" i="67"/>
  <c r="J21" i="119"/>
  <c r="J1201" i="67"/>
  <c r="L14" i="119"/>
  <c r="F1227" i="67"/>
  <c r="J43" i="119"/>
  <c r="J1224" i="67"/>
  <c r="L29" i="119"/>
  <c r="F1216" i="67"/>
  <c r="J47" i="119"/>
  <c r="J1230" i="67"/>
  <c r="L33" i="119"/>
  <c r="F1209" i="67"/>
  <c r="J34" i="119"/>
  <c r="G1204" i="67"/>
  <c r="G1198" i="67"/>
  <c r="K17" i="119"/>
  <c r="I1206" i="67"/>
  <c r="M20" i="119"/>
  <c r="I1228" i="67"/>
  <c r="M16" i="119"/>
  <c r="I1208" i="67"/>
  <c r="M21" i="119"/>
  <c r="G1201" i="67"/>
  <c r="K14" i="119"/>
  <c r="G1225" i="67"/>
  <c r="K41" i="119"/>
  <c r="G1213" i="67"/>
  <c r="K45" i="119"/>
  <c r="F1205" i="67"/>
  <c r="J37" i="119"/>
  <c r="F1199" i="67"/>
  <c r="J35" i="119"/>
  <c r="I372" i="65"/>
  <c r="M68" i="119"/>
  <c r="G369" i="65"/>
  <c r="K65" i="119"/>
  <c r="J372" i="65"/>
  <c r="L68" i="119"/>
  <c r="F371" i="65"/>
  <c r="J67" i="119"/>
  <c r="E62" i="55"/>
  <c r="G62" i="119"/>
  <c r="N62" i="119"/>
  <c r="J367" i="65"/>
  <c r="L62" i="119"/>
  <c r="I367" i="65"/>
  <c r="M62" i="119"/>
  <c r="G367" i="65"/>
  <c r="K62" i="119"/>
  <c r="F367" i="65"/>
  <c r="J62" i="119"/>
  <c r="I66" i="5"/>
  <c r="H66" i="42"/>
  <c r="H66" i="27"/>
  <c r="G66" i="38"/>
  <c r="J66" i="22"/>
  <c r="I66" i="29"/>
  <c r="K66" i="13"/>
  <c r="G66" i="31"/>
  <c r="I66" i="26"/>
  <c r="K10" i="22"/>
  <c r="C23" i="50"/>
  <c r="I23" i="50"/>
  <c r="H66" i="14"/>
  <c r="L109" i="56"/>
  <c r="G66" i="8"/>
  <c r="J66" i="48"/>
  <c r="I66" i="13"/>
  <c r="G66" i="26"/>
  <c r="G66" i="7"/>
  <c r="K66" i="25"/>
  <c r="G66" i="12"/>
  <c r="J66" i="30"/>
  <c r="J30" i="56"/>
  <c r="J66" i="6"/>
  <c r="I66" i="20"/>
  <c r="H66" i="30"/>
  <c r="J66" i="25"/>
  <c r="H66" i="18"/>
  <c r="G66" i="22"/>
  <c r="K66" i="27"/>
  <c r="G66" i="13"/>
  <c r="K66" i="28"/>
  <c r="H66" i="6"/>
  <c r="H66" i="11"/>
  <c r="J66" i="24"/>
  <c r="L1272" i="67"/>
  <c r="I7" i="115"/>
  <c r="L1276" i="67"/>
  <c r="I11" i="115"/>
  <c r="L1278" i="67"/>
  <c r="I13" i="115"/>
  <c r="L1298" i="67"/>
  <c r="I33" i="115"/>
  <c r="L1292" i="67"/>
  <c r="L1300" i="67"/>
  <c r="I35" i="115"/>
  <c r="L1282" i="67"/>
  <c r="I17" i="115"/>
  <c r="L1271" i="67"/>
  <c r="I6" i="115"/>
  <c r="L1294" i="67"/>
  <c r="I29" i="115"/>
  <c r="L1289" i="67"/>
  <c r="I24" i="115"/>
  <c r="L1305" i="67"/>
  <c r="I40" i="115"/>
  <c r="L1286" i="67"/>
  <c r="I21" i="115"/>
  <c r="L1284" i="67"/>
  <c r="I19" i="115"/>
  <c r="L1299" i="67"/>
  <c r="I34" i="115"/>
  <c r="L1302" i="67"/>
  <c r="I37" i="115"/>
  <c r="L1274" i="67"/>
  <c r="I9" i="115"/>
  <c r="L1273" i="67"/>
  <c r="I8" i="115"/>
  <c r="L1279" i="67"/>
  <c r="I14" i="115"/>
  <c r="L1293" i="67"/>
  <c r="I28" i="115"/>
  <c r="L1285" i="67"/>
  <c r="I20" i="115"/>
  <c r="L1295" i="67"/>
  <c r="I30" i="115"/>
  <c r="L1303" i="67"/>
  <c r="I38" i="115"/>
  <c r="L1281" i="67"/>
  <c r="I16" i="115"/>
  <c r="I47" i="115"/>
  <c r="L1290" i="67"/>
  <c r="I25" i="115"/>
  <c r="L1277" i="67"/>
  <c r="I12" i="115"/>
  <c r="L1275" i="67"/>
  <c r="I10" i="115"/>
  <c r="L1280" i="67"/>
  <c r="I15" i="115"/>
  <c r="L1288" i="67"/>
  <c r="I23" i="115"/>
  <c r="L1291" i="67"/>
  <c r="I26" i="115"/>
  <c r="L1301" i="67"/>
  <c r="I36" i="115"/>
  <c r="L1283" i="67"/>
  <c r="I18" i="115"/>
  <c r="L1304" i="67"/>
  <c r="I39" i="115"/>
  <c r="L1296" i="67"/>
  <c r="I31" i="115"/>
  <c r="J1197" i="67"/>
  <c r="L30" i="56"/>
  <c r="I1197" i="67"/>
  <c r="K30" i="56"/>
  <c r="F1197" i="67"/>
  <c r="M30" i="56"/>
  <c r="I30" i="56"/>
  <c r="K66" i="23"/>
  <c r="G66" i="29"/>
  <c r="J66" i="26"/>
  <c r="I66" i="10"/>
  <c r="J66" i="11"/>
  <c r="K105" i="67"/>
  <c r="D25" i="70"/>
  <c r="K45" i="67"/>
  <c r="L157" i="67"/>
  <c r="G66" i="14"/>
  <c r="I66" i="21"/>
  <c r="AB26" i="8"/>
  <c r="AB26" i="7"/>
  <c r="G66" i="19"/>
  <c r="I66" i="25"/>
  <c r="I66" i="28"/>
  <c r="I66" i="36"/>
  <c r="J66" i="37"/>
  <c r="H66" i="12"/>
  <c r="AB25" i="25"/>
  <c r="H66" i="26"/>
  <c r="G66" i="27"/>
  <c r="J66" i="41"/>
  <c r="I364" i="65"/>
  <c r="G364" i="65"/>
  <c r="F364" i="65"/>
  <c r="J364" i="65"/>
  <c r="E69" i="55"/>
  <c r="K19" i="67"/>
  <c r="L67" i="46"/>
  <c r="K9" i="67"/>
  <c r="L67" i="42"/>
  <c r="K20" i="67"/>
  <c r="L67" i="38"/>
  <c r="K38" i="67"/>
  <c r="L67" i="34"/>
  <c r="K16" i="65"/>
  <c r="L67" i="30"/>
  <c r="K26" i="67"/>
  <c r="L67" i="23"/>
  <c r="K28" i="67"/>
  <c r="L67" i="18"/>
  <c r="K18" i="67"/>
  <c r="L67" i="11"/>
  <c r="K17" i="67"/>
  <c r="L67" i="15"/>
  <c r="K15" i="67"/>
  <c r="L67" i="45"/>
  <c r="K33" i="67"/>
  <c r="L67" i="41"/>
  <c r="K14" i="67"/>
  <c r="L67" i="37"/>
  <c r="K37" i="67"/>
  <c r="L67" i="33"/>
  <c r="K15" i="65"/>
  <c r="L67" i="29"/>
  <c r="K23" i="67"/>
  <c r="L67" i="21"/>
  <c r="K16" i="67"/>
  <c r="L67" i="10"/>
  <c r="K29" i="67"/>
  <c r="L67" i="24"/>
  <c r="K24" i="67"/>
  <c r="L67" i="17"/>
  <c r="K12" i="67"/>
  <c r="L67" i="6"/>
  <c r="K14" i="65"/>
  <c r="L67" i="28"/>
  <c r="K12" i="65"/>
  <c r="L67" i="25"/>
  <c r="L231" i="67"/>
  <c r="K42" i="67"/>
  <c r="L67" i="44"/>
  <c r="K21" i="67"/>
  <c r="L67" i="40"/>
  <c r="K40" i="67"/>
  <c r="L67" i="36"/>
  <c r="K13" i="65"/>
  <c r="L67" i="27"/>
  <c r="K43" i="67"/>
  <c r="L67" i="20"/>
  <c r="K27" i="67"/>
  <c r="L67" i="14"/>
  <c r="K11" i="67"/>
  <c r="L67" i="9"/>
  <c r="K10" i="67"/>
  <c r="L67" i="5"/>
  <c r="K30" i="67"/>
  <c r="L67" i="22"/>
  <c r="K36" i="67"/>
  <c r="L67" i="12"/>
  <c r="K13" i="67"/>
  <c r="L67" i="7"/>
  <c r="K8" i="65"/>
  <c r="L67" i="26"/>
  <c r="L67" i="16"/>
  <c r="K34" i="67"/>
  <c r="L67" i="48"/>
  <c r="K41" i="67"/>
  <c r="L67" i="43"/>
  <c r="K35" i="67"/>
  <c r="K39" i="67"/>
  <c r="L67" i="35"/>
  <c r="K17" i="65"/>
  <c r="L67" i="31"/>
  <c r="K22" i="67"/>
  <c r="L67" i="19"/>
  <c r="K10" i="65"/>
  <c r="L67" i="13"/>
  <c r="K32" i="67"/>
  <c r="L67" i="47"/>
  <c r="L67" i="8"/>
  <c r="K9" i="65"/>
  <c r="L67" i="32"/>
  <c r="G66" i="11"/>
  <c r="AB8" i="20"/>
  <c r="AB25" i="24"/>
  <c r="AB23" i="25"/>
  <c r="J66" i="27"/>
  <c r="H66" i="28"/>
  <c r="K10" i="28"/>
  <c r="K17" i="28"/>
  <c r="K103" i="65"/>
  <c r="H66" i="29"/>
  <c r="S17" i="32"/>
  <c r="AB8" i="9"/>
  <c r="H66" i="9"/>
  <c r="I66" i="14"/>
  <c r="K66" i="20"/>
  <c r="G66" i="24"/>
  <c r="K66" i="29"/>
  <c r="G66" i="30"/>
  <c r="H66" i="31"/>
  <c r="J66" i="36"/>
  <c r="G66" i="46"/>
  <c r="H66" i="47"/>
  <c r="AB24" i="11"/>
  <c r="K10" i="25"/>
  <c r="AB8" i="5"/>
  <c r="H66" i="13"/>
  <c r="AB8" i="25"/>
  <c r="AB27" i="25"/>
  <c r="S17" i="26"/>
  <c r="K66" i="31"/>
  <c r="G66" i="25"/>
  <c r="J66" i="28"/>
  <c r="G66" i="28"/>
  <c r="I66" i="30"/>
  <c r="I66" i="31"/>
  <c r="I66" i="40"/>
  <c r="J66" i="43"/>
  <c r="K66" i="45"/>
  <c r="J66" i="13"/>
  <c r="J66" i="9"/>
  <c r="K66" i="14"/>
  <c r="F66" i="19"/>
  <c r="K66" i="22"/>
  <c r="G66" i="23"/>
  <c r="H66" i="25"/>
  <c r="K66" i="26"/>
  <c r="J66" i="31"/>
  <c r="J66" i="32"/>
  <c r="I66" i="32"/>
  <c r="G66" i="34"/>
  <c r="J66" i="35"/>
  <c r="I66" i="43"/>
  <c r="G66" i="9"/>
  <c r="J66" i="18"/>
  <c r="H66" i="7"/>
  <c r="F66" i="13"/>
  <c r="AB26" i="17"/>
  <c r="H66" i="21"/>
  <c r="F66" i="25"/>
  <c r="I66" i="27"/>
  <c r="J66" i="29"/>
  <c r="G66" i="32"/>
  <c r="I66" i="33"/>
  <c r="I66" i="48"/>
  <c r="L310" i="67"/>
  <c r="E32" i="55"/>
  <c r="L316" i="67"/>
  <c r="E20" i="55"/>
  <c r="L306" i="67"/>
  <c r="E12" i="55"/>
  <c r="L317" i="67"/>
  <c r="E18" i="55"/>
  <c r="L335" i="67"/>
  <c r="E41" i="55"/>
  <c r="L315" i="67"/>
  <c r="E37" i="55"/>
  <c r="L340" i="67"/>
  <c r="E33" i="55"/>
  <c r="L325" i="67"/>
  <c r="E25" i="55"/>
  <c r="L329" i="67"/>
  <c r="E26" i="55"/>
  <c r="L323" i="67"/>
  <c r="E45" i="55"/>
  <c r="G1197" i="67"/>
  <c r="O12" i="5"/>
  <c r="E80" i="55"/>
  <c r="L312" i="67"/>
  <c r="E15" i="55"/>
  <c r="L330" i="67"/>
  <c r="E27" i="55"/>
  <c r="L334" i="67"/>
  <c r="E29" i="55"/>
  <c r="L326" i="67"/>
  <c r="E47" i="55"/>
  <c r="L313" i="67"/>
  <c r="E36" i="55"/>
  <c r="L319" i="67"/>
  <c r="E34" i="55"/>
  <c r="L324" i="67"/>
  <c r="E38" i="55"/>
  <c r="L307" i="67"/>
  <c r="E31" i="55"/>
  <c r="L669" i="67"/>
  <c r="P28" i="33"/>
  <c r="L309" i="67"/>
  <c r="E35" i="55"/>
  <c r="L339" i="67"/>
  <c r="E46" i="55"/>
  <c r="L318" i="67"/>
  <c r="E21" i="55"/>
  <c r="L337" i="67"/>
  <c r="E43" i="55"/>
  <c r="L308" i="67"/>
  <c r="E17" i="55"/>
  <c r="L321" i="67"/>
  <c r="E39" i="55"/>
  <c r="L333" i="67"/>
  <c r="E40" i="55"/>
  <c r="L327" i="67"/>
  <c r="E44" i="55"/>
  <c r="L484" i="67"/>
  <c r="P23" i="33"/>
  <c r="L338" i="67"/>
  <c r="E16" i="55"/>
  <c r="L332" i="67"/>
  <c r="E19" i="55"/>
  <c r="L336" i="67"/>
  <c r="E42" i="55"/>
  <c r="L320" i="67"/>
  <c r="E13" i="55"/>
  <c r="L328" i="67"/>
  <c r="E23" i="55"/>
  <c r="L331" i="67"/>
  <c r="E28" i="55"/>
  <c r="L314" i="67"/>
  <c r="E22" i="55"/>
  <c r="L311" i="67"/>
  <c r="E14" i="55"/>
  <c r="K66" i="30"/>
  <c r="L106" i="65"/>
  <c r="L101" i="65"/>
  <c r="L103" i="65"/>
  <c r="L105" i="65"/>
  <c r="L99" i="65"/>
  <c r="L104" i="65"/>
  <c r="L102" i="65"/>
  <c r="L98" i="65"/>
  <c r="L97" i="65"/>
  <c r="S17" i="33"/>
  <c r="AB8" i="10"/>
  <c r="S17" i="14"/>
  <c r="AB8" i="21"/>
  <c r="S17" i="7"/>
  <c r="S17" i="11"/>
  <c r="S17" i="23"/>
  <c r="S17" i="34"/>
  <c r="S17" i="42"/>
  <c r="AB42" i="14"/>
  <c r="AB8" i="15"/>
  <c r="S17" i="18"/>
  <c r="S17" i="38"/>
  <c r="I539" i="65"/>
  <c r="AB26" i="12"/>
  <c r="AB43" i="12"/>
  <c r="S17" i="30"/>
  <c r="AB24" i="16"/>
  <c r="K85" i="65"/>
  <c r="L340" i="65"/>
  <c r="L252" i="65"/>
  <c r="L495" i="65"/>
  <c r="L407" i="65"/>
  <c r="K539" i="65"/>
  <c r="H373" i="65"/>
  <c r="L285" i="65"/>
  <c r="L528" i="65"/>
  <c r="L484" i="65"/>
  <c r="L440" i="65"/>
  <c r="L362" i="65"/>
  <c r="AB362" i="65"/>
  <c r="L318" i="65"/>
  <c r="L274" i="65"/>
  <c r="L517" i="65"/>
  <c r="L506" i="65"/>
  <c r="K96" i="65"/>
  <c r="AB96" i="65"/>
  <c r="K63" i="65"/>
  <c r="AB63" i="65"/>
  <c r="J539" i="65"/>
  <c r="G539" i="65"/>
  <c r="F539" i="65"/>
  <c r="AB42" i="9"/>
  <c r="L418" i="65"/>
  <c r="L462" i="65"/>
  <c r="K74" i="65"/>
  <c r="AB74" i="65"/>
  <c r="H539" i="65"/>
  <c r="K44" i="46"/>
  <c r="K44" i="43"/>
  <c r="K44" i="40"/>
  <c r="K44" i="36"/>
  <c r="K44" i="33"/>
  <c r="K44" i="31"/>
  <c r="K44" i="27"/>
  <c r="K44" i="14"/>
  <c r="K44" i="11"/>
  <c r="K44" i="8"/>
  <c r="K44" i="6"/>
  <c r="K44" i="48"/>
  <c r="K44" i="45"/>
  <c r="K44" i="42"/>
  <c r="K44" i="35"/>
  <c r="K44" i="24"/>
  <c r="K44" i="22"/>
  <c r="K44" i="30"/>
  <c r="K44" i="26"/>
  <c r="K44" i="12"/>
  <c r="K44" i="10"/>
  <c r="K44" i="7"/>
  <c r="K44" i="5"/>
  <c r="K44" i="38"/>
  <c r="K44" i="21"/>
  <c r="K44" i="20"/>
  <c r="K44" i="29"/>
  <c r="K44" i="13"/>
  <c r="AB26" i="10"/>
  <c r="K44" i="9"/>
  <c r="K44" i="47"/>
  <c r="K44" i="44"/>
  <c r="K44" i="41"/>
  <c r="K44" i="37"/>
  <c r="K44" i="34"/>
  <c r="K44" i="23"/>
  <c r="K44" i="19"/>
  <c r="K44" i="18"/>
  <c r="K44" i="32"/>
  <c r="K44" i="28"/>
  <c r="K44" i="25"/>
  <c r="H44" i="47"/>
  <c r="H1256" i="67"/>
  <c r="H44" i="45"/>
  <c r="H1239" i="67"/>
  <c r="H44" i="43"/>
  <c r="H1265" i="67"/>
  <c r="H44" i="41"/>
  <c r="H1257" i="67"/>
  <c r="H44" i="37"/>
  <c r="H1238" i="67"/>
  <c r="H44" i="35"/>
  <c r="H1263" i="67"/>
  <c r="H44" i="33"/>
  <c r="H1261" i="67"/>
  <c r="H44" i="20"/>
  <c r="H1267" i="67"/>
  <c r="H44" i="10"/>
  <c r="H1240" i="67"/>
  <c r="H44" i="8"/>
  <c r="H44" i="13"/>
  <c r="H376" i="65"/>
  <c r="H44" i="31"/>
  <c r="H383" i="65"/>
  <c r="H44" i="29"/>
  <c r="H381" i="65"/>
  <c r="H44" i="23"/>
  <c r="H1250" i="67"/>
  <c r="H44" i="14"/>
  <c r="H1251" i="67"/>
  <c r="H44" i="27"/>
  <c r="H379" i="65"/>
  <c r="H44" i="48"/>
  <c r="H1258" i="67"/>
  <c r="H44" i="46"/>
  <c r="H1243" i="67"/>
  <c r="H44" i="44"/>
  <c r="H1266" i="67"/>
  <c r="H44" i="42"/>
  <c r="H1233" i="67"/>
  <c r="H44" i="40"/>
  <c r="H1245" i="67"/>
  <c r="H44" i="38"/>
  <c r="H1244" i="67"/>
  <c r="H44" i="36"/>
  <c r="H1264" i="67"/>
  <c r="H44" i="34"/>
  <c r="H1262" i="67"/>
  <c r="H44" i="24"/>
  <c r="H1253" i="67"/>
  <c r="H44" i="21"/>
  <c r="H1247" i="67"/>
  <c r="H44" i="19"/>
  <c r="H1246" i="67"/>
  <c r="H44" i="11"/>
  <c r="H1242" i="67"/>
  <c r="H44" i="9"/>
  <c r="H1235" i="67"/>
  <c r="H44" i="6"/>
  <c r="H1236" i="67"/>
  <c r="H44" i="32"/>
  <c r="H375" i="65"/>
  <c r="H44" i="30"/>
  <c r="H382" i="65"/>
  <c r="H44" i="28"/>
  <c r="H380" i="65"/>
  <c r="H44" i="25"/>
  <c r="H378" i="65"/>
  <c r="H44" i="22"/>
  <c r="H1254" i="67"/>
  <c r="H44" i="12"/>
  <c r="H1260" i="67"/>
  <c r="H44" i="7"/>
  <c r="H1237" i="67"/>
  <c r="H44" i="26"/>
  <c r="H374" i="65"/>
  <c r="AB47" i="5"/>
  <c r="AB60" i="5"/>
  <c r="AB22" i="5"/>
  <c r="H44" i="5"/>
  <c r="H1234" i="67"/>
  <c r="S17" i="31"/>
  <c r="L45" i="56"/>
  <c r="K45" i="56"/>
  <c r="I45" i="56"/>
  <c r="J45" i="56"/>
  <c r="AB24" i="45"/>
  <c r="AB23" i="20"/>
  <c r="AB22" i="44"/>
  <c r="AB8" i="45"/>
  <c r="AB8" i="41"/>
  <c r="AB8" i="37"/>
  <c r="AB8" i="33"/>
  <c r="AB8" i="29"/>
  <c r="AB8" i="19"/>
  <c r="AB8" i="47"/>
  <c r="AB46" i="14"/>
  <c r="AB59" i="14"/>
  <c r="AB46" i="41"/>
  <c r="AB59" i="41"/>
  <c r="AB8" i="44"/>
  <c r="AB8" i="40"/>
  <c r="AB8" i="36"/>
  <c r="AB8" i="18"/>
  <c r="AB22" i="13"/>
  <c r="AB46" i="19"/>
  <c r="AB59" i="19"/>
  <c r="AB22" i="41"/>
  <c r="AB8" i="48"/>
  <c r="AB8" i="39"/>
  <c r="AB8" i="35"/>
  <c r="AB22" i="19"/>
  <c r="AB46" i="25"/>
  <c r="AB59" i="25"/>
  <c r="AB46" i="44"/>
  <c r="AB59" i="44"/>
  <c r="AB8" i="42"/>
  <c r="AB8" i="38"/>
  <c r="AB42" i="21"/>
  <c r="AB46" i="13"/>
  <c r="AB59" i="13"/>
  <c r="AB24" i="21"/>
  <c r="AB24" i="22"/>
  <c r="AB27" i="24"/>
  <c r="AB27" i="23"/>
  <c r="AB25" i="46"/>
  <c r="AB23" i="40"/>
  <c r="AB23" i="23"/>
  <c r="AB27" i="20"/>
  <c r="AB26" i="22"/>
  <c r="AB25" i="42"/>
  <c r="AB26" i="21"/>
  <c r="K10" i="34"/>
  <c r="AB23" i="41"/>
  <c r="AB23" i="24"/>
  <c r="AB43" i="24"/>
  <c r="AB42" i="16"/>
  <c r="AB23" i="13"/>
  <c r="AB24" i="9"/>
  <c r="L27" i="56"/>
  <c r="I27" i="56"/>
  <c r="L25" i="56"/>
  <c r="I25" i="56"/>
  <c r="L19" i="56"/>
  <c r="I19" i="56"/>
  <c r="L14" i="56"/>
  <c r="I14" i="56"/>
  <c r="L15" i="56"/>
  <c r="I15" i="56"/>
  <c r="L11" i="56"/>
  <c r="I11" i="56"/>
  <c r="L26" i="56"/>
  <c r="I26" i="56"/>
  <c r="L20" i="56"/>
  <c r="I20" i="56"/>
  <c r="L17" i="56"/>
  <c r="I17" i="56"/>
  <c r="L13" i="56"/>
  <c r="I13" i="56"/>
  <c r="L42" i="56"/>
  <c r="I42" i="56"/>
  <c r="L41" i="56"/>
  <c r="I41" i="56"/>
  <c r="L40" i="56"/>
  <c r="I40" i="56"/>
  <c r="L28" i="56"/>
  <c r="I28" i="56"/>
  <c r="L46" i="56"/>
  <c r="I46" i="56"/>
  <c r="L12" i="56"/>
  <c r="I12" i="56"/>
  <c r="L32" i="56"/>
  <c r="I32" i="56"/>
  <c r="L33" i="56"/>
  <c r="I33" i="56"/>
  <c r="L24" i="56"/>
  <c r="I24" i="56"/>
  <c r="I38" i="56"/>
  <c r="J37" i="56"/>
  <c r="K39" i="56"/>
  <c r="J36" i="56"/>
  <c r="K35" i="56"/>
  <c r="J16" i="56"/>
  <c r="K31" i="56"/>
  <c r="J34" i="56"/>
  <c r="K27" i="56"/>
  <c r="K25" i="56"/>
  <c r="J19" i="56"/>
  <c r="K14" i="56"/>
  <c r="J15" i="56"/>
  <c r="K11" i="56"/>
  <c r="K26" i="56"/>
  <c r="J20" i="56"/>
  <c r="J17" i="56"/>
  <c r="K13" i="56"/>
  <c r="J42" i="56"/>
  <c r="K41" i="56"/>
  <c r="K40" i="56"/>
  <c r="J28" i="56"/>
  <c r="K46" i="56"/>
  <c r="K44" i="56"/>
  <c r="K43" i="56"/>
  <c r="J12" i="56"/>
  <c r="J32" i="56"/>
  <c r="K33" i="56"/>
  <c r="K17" i="16"/>
  <c r="K328" i="67"/>
  <c r="L37" i="56"/>
  <c r="I37" i="56"/>
  <c r="L39" i="56"/>
  <c r="I39" i="56"/>
  <c r="L31" i="56"/>
  <c r="I31" i="56"/>
  <c r="J78" i="56"/>
  <c r="K77" i="56"/>
  <c r="J76" i="56"/>
  <c r="K75" i="56"/>
  <c r="J74" i="56"/>
  <c r="K73" i="56"/>
  <c r="K72" i="56"/>
  <c r="L78" i="56"/>
  <c r="I78" i="56"/>
  <c r="L77" i="56"/>
  <c r="I77" i="56"/>
  <c r="L76" i="56"/>
  <c r="I76" i="56"/>
  <c r="L75" i="56"/>
  <c r="I75" i="56"/>
  <c r="L72" i="56"/>
  <c r="I72" i="56"/>
  <c r="K71" i="56"/>
  <c r="S17" i="8"/>
  <c r="AB25" i="48"/>
  <c r="AB27" i="41"/>
  <c r="AB26" i="15"/>
  <c r="AB25" i="6"/>
  <c r="AB23" i="17"/>
  <c r="L44" i="56"/>
  <c r="I44" i="56"/>
  <c r="L43" i="56"/>
  <c r="I43" i="56"/>
  <c r="I22" i="56"/>
  <c r="K21" i="56"/>
  <c r="K37" i="56"/>
  <c r="J39" i="56"/>
  <c r="K36" i="56"/>
  <c r="J35" i="56"/>
  <c r="K16" i="56"/>
  <c r="J31" i="56"/>
  <c r="K34" i="56"/>
  <c r="J27" i="56"/>
  <c r="J25" i="56"/>
  <c r="K19" i="56"/>
  <c r="J14" i="56"/>
  <c r="K15" i="56"/>
  <c r="J11" i="56"/>
  <c r="J26" i="56"/>
  <c r="K20" i="56"/>
  <c r="K17" i="56"/>
  <c r="J13" i="56"/>
  <c r="K42" i="56"/>
  <c r="J41" i="56"/>
  <c r="J40" i="56"/>
  <c r="K28" i="56"/>
  <c r="J46" i="56"/>
  <c r="J44" i="56"/>
  <c r="J43" i="56"/>
  <c r="K12" i="56"/>
  <c r="K32" i="56"/>
  <c r="J33" i="56"/>
  <c r="L36" i="56"/>
  <c r="I36" i="56"/>
  <c r="L35" i="56"/>
  <c r="I35" i="56"/>
  <c r="L16" i="56"/>
  <c r="I16" i="56"/>
  <c r="L34" i="56"/>
  <c r="I34" i="56"/>
  <c r="K78" i="56"/>
  <c r="J77" i="56"/>
  <c r="K76" i="56"/>
  <c r="K69" i="56"/>
  <c r="K23" i="56"/>
  <c r="J75" i="56"/>
  <c r="K74" i="56"/>
  <c r="K84" i="56"/>
  <c r="J73" i="56"/>
  <c r="J72" i="56"/>
  <c r="L71" i="56"/>
  <c r="I71" i="56"/>
  <c r="L74" i="56"/>
  <c r="I74" i="56"/>
  <c r="L73" i="56"/>
  <c r="I73" i="56"/>
  <c r="I84" i="56"/>
  <c r="J71" i="56"/>
  <c r="AB8" i="6"/>
  <c r="I66" i="6"/>
  <c r="K66" i="7"/>
  <c r="AB8" i="11"/>
  <c r="K66" i="11"/>
  <c r="K66" i="12"/>
  <c r="AB11" i="16"/>
  <c r="H66" i="17"/>
  <c r="G66" i="20"/>
  <c r="AB8" i="31"/>
  <c r="J66" i="40"/>
  <c r="K66" i="41"/>
  <c r="G66" i="47"/>
  <c r="AB42" i="43"/>
  <c r="J66" i="34"/>
  <c r="AB24" i="14"/>
  <c r="AB42" i="11"/>
  <c r="F66" i="5"/>
  <c r="J66" i="7"/>
  <c r="H66" i="8"/>
  <c r="K66" i="9"/>
  <c r="H66" i="10"/>
  <c r="J66" i="12"/>
  <c r="J66" i="19"/>
  <c r="K66" i="19"/>
  <c r="H66" i="20"/>
  <c r="K66" i="42"/>
  <c r="J66" i="44"/>
  <c r="G66" i="44"/>
  <c r="AB27" i="38"/>
  <c r="K66" i="5"/>
  <c r="G66" i="6"/>
  <c r="I66" i="7"/>
  <c r="K10" i="8"/>
  <c r="F66" i="8"/>
  <c r="I66" i="9"/>
  <c r="K66" i="10"/>
  <c r="I66" i="11"/>
  <c r="I66" i="12"/>
  <c r="J66" i="14"/>
  <c r="K66" i="18"/>
  <c r="H66" i="19"/>
  <c r="I66" i="19"/>
  <c r="J66" i="21"/>
  <c r="G66" i="21"/>
  <c r="K66" i="24"/>
  <c r="AB27" i="27"/>
  <c r="K66" i="34"/>
  <c r="I66" i="35"/>
  <c r="K66" i="38"/>
  <c r="G66" i="41"/>
  <c r="G66" i="42"/>
  <c r="F66" i="44"/>
  <c r="H66" i="45"/>
  <c r="K66" i="46"/>
  <c r="AB42" i="45"/>
  <c r="AB24" i="43"/>
  <c r="AB26" i="41"/>
  <c r="AB27" i="40"/>
  <c r="AB23" i="38"/>
  <c r="F66" i="34"/>
  <c r="AB26" i="16"/>
  <c r="AB24" i="15"/>
  <c r="AB27" i="13"/>
  <c r="AB26" i="11"/>
  <c r="AB26" i="9"/>
  <c r="AB42" i="7"/>
  <c r="K66" i="8"/>
  <c r="K10" i="6"/>
  <c r="K17" i="6"/>
  <c r="K309" i="67"/>
  <c r="G66" i="5"/>
  <c r="K66" i="6"/>
  <c r="J66" i="8"/>
  <c r="J66" i="10"/>
  <c r="G66" i="10"/>
  <c r="S17" i="12"/>
  <c r="F66" i="14"/>
  <c r="H66" i="16"/>
  <c r="J66" i="17"/>
  <c r="AB26" i="18"/>
  <c r="J66" i="20"/>
  <c r="K66" i="21"/>
  <c r="H66" i="22"/>
  <c r="I66" i="22"/>
  <c r="AB24" i="26"/>
  <c r="AB25" i="30"/>
  <c r="J66" i="33"/>
  <c r="AB25" i="36"/>
  <c r="I66" i="37"/>
  <c r="H66" i="38"/>
  <c r="F66" i="41"/>
  <c r="S17" i="43"/>
  <c r="K66" i="44"/>
  <c r="G66" i="45"/>
  <c r="H66" i="46"/>
  <c r="K66" i="47"/>
  <c r="AB25" i="44"/>
  <c r="AB42" i="41"/>
  <c r="AB24" i="41"/>
  <c r="J66" i="23"/>
  <c r="AB25" i="19"/>
  <c r="AB42" i="15"/>
  <c r="AB26" i="14"/>
  <c r="AB24" i="12"/>
  <c r="J66" i="5"/>
  <c r="AB27" i="22"/>
  <c r="AB25" i="22"/>
  <c r="AB23" i="22"/>
  <c r="AB26" i="26"/>
  <c r="AB25" i="27"/>
  <c r="AB26" i="29"/>
  <c r="AB27" i="30"/>
  <c r="AB23" i="30"/>
  <c r="AB27" i="36"/>
  <c r="AB23" i="46"/>
  <c r="AB26" i="45"/>
  <c r="AB27" i="44"/>
  <c r="AB23" i="44"/>
  <c r="AB26" i="43"/>
  <c r="AB27" i="42"/>
  <c r="AB23" i="42"/>
  <c r="AB25" i="40"/>
  <c r="AB25" i="38"/>
  <c r="AB42" i="37"/>
  <c r="AB27" i="21"/>
  <c r="AB25" i="21"/>
  <c r="AB23" i="21"/>
  <c r="AB25" i="17"/>
  <c r="AB27" i="16"/>
  <c r="AB25" i="16"/>
  <c r="AB23" i="16"/>
  <c r="AB27" i="15"/>
  <c r="AB25" i="15"/>
  <c r="AB23" i="15"/>
  <c r="AB27" i="14"/>
  <c r="AB25" i="14"/>
  <c r="AB23" i="14"/>
  <c r="AB24" i="7"/>
  <c r="AB43" i="7"/>
  <c r="AB27" i="6"/>
  <c r="AB23" i="6"/>
  <c r="K10" i="17"/>
  <c r="AB26" i="47"/>
  <c r="AB42" i="47"/>
  <c r="S17" i="35"/>
  <c r="AB22" i="25"/>
  <c r="AB26" i="25"/>
  <c r="AB43" i="25"/>
  <c r="AB24" i="25"/>
  <c r="I66" i="23"/>
  <c r="F66" i="23"/>
  <c r="AB25" i="23"/>
  <c r="S17" i="29"/>
  <c r="S17" i="5"/>
  <c r="S17" i="6"/>
  <c r="AB42" i="8"/>
  <c r="AB24" i="8"/>
  <c r="AB27" i="12"/>
  <c r="AB25" i="12"/>
  <c r="S17" i="13"/>
  <c r="AB27" i="17"/>
  <c r="AB24" i="18"/>
  <c r="K10" i="23"/>
  <c r="AB11" i="23"/>
  <c r="S17" i="27"/>
  <c r="S17" i="37"/>
  <c r="S17" i="39"/>
  <c r="AB8" i="46"/>
  <c r="AB24" i="47"/>
  <c r="S17" i="48"/>
  <c r="AB27" i="48"/>
  <c r="AB23" i="48"/>
  <c r="AB43" i="48"/>
  <c r="AB27" i="45"/>
  <c r="AB25" i="45"/>
  <c r="AB23" i="45"/>
  <c r="AB24" i="24"/>
  <c r="AB42" i="23"/>
  <c r="AB26" i="23"/>
  <c r="AB24" i="23"/>
  <c r="AB27" i="19"/>
  <c r="AB43" i="19"/>
  <c r="AB23" i="19"/>
  <c r="AB27" i="11"/>
  <c r="AB25" i="11"/>
  <c r="AB23" i="11"/>
  <c r="AB25" i="5"/>
  <c r="L59" i="25"/>
  <c r="F66" i="26"/>
  <c r="L43" i="26"/>
  <c r="L363" i="65"/>
  <c r="L59" i="27"/>
  <c r="L534" i="65"/>
  <c r="L59" i="28"/>
  <c r="L535" i="65"/>
  <c r="F66" i="29"/>
  <c r="L43" i="29"/>
  <c r="L370" i="65"/>
  <c r="F66" i="30"/>
  <c r="F66" i="31"/>
  <c r="L43" i="31"/>
  <c r="L372" i="65"/>
  <c r="L59" i="32"/>
  <c r="L530" i="65"/>
  <c r="AB42" i="32"/>
  <c r="AB26" i="32"/>
  <c r="AB24" i="32"/>
  <c r="K10" i="32"/>
  <c r="K31" i="65"/>
  <c r="AB27" i="31"/>
  <c r="AB25" i="31"/>
  <c r="AB23" i="31"/>
  <c r="AB42" i="30"/>
  <c r="AB26" i="30"/>
  <c r="AB24" i="30"/>
  <c r="K10" i="30"/>
  <c r="K17" i="30"/>
  <c r="K105" i="65"/>
  <c r="AB27" i="29"/>
  <c r="AB25" i="29"/>
  <c r="AB23" i="29"/>
  <c r="AB43" i="29"/>
  <c r="AB42" i="28"/>
  <c r="AB26" i="28"/>
  <c r="AB24" i="28"/>
  <c r="AB42" i="27"/>
  <c r="AB26" i="27"/>
  <c r="AB24" i="27"/>
  <c r="K10" i="27"/>
  <c r="AB27" i="26"/>
  <c r="AB25" i="26"/>
  <c r="AB23" i="26"/>
  <c r="AB42" i="25"/>
  <c r="AB25" i="13"/>
  <c r="K10" i="26"/>
  <c r="F66" i="27"/>
  <c r="F66" i="28"/>
  <c r="L59" i="30"/>
  <c r="L537" i="65"/>
  <c r="F66" i="32"/>
  <c r="AB27" i="32"/>
  <c r="AB25" i="32"/>
  <c r="AB23" i="32"/>
  <c r="AB42" i="31"/>
  <c r="AB26" i="31"/>
  <c r="AB24" i="31"/>
  <c r="AB43" i="31"/>
  <c r="K10" i="31"/>
  <c r="AB42" i="29"/>
  <c r="AB24" i="29"/>
  <c r="K10" i="29"/>
  <c r="AB27" i="28"/>
  <c r="AB25" i="28"/>
  <c r="AB23" i="28"/>
  <c r="AB23" i="27"/>
  <c r="AB43" i="27"/>
  <c r="AB42" i="26"/>
  <c r="AB42" i="13"/>
  <c r="AB26" i="13"/>
  <c r="AB24" i="13"/>
  <c r="K10" i="13"/>
  <c r="S17" i="25"/>
  <c r="AB16" i="32"/>
  <c r="AB14" i="32"/>
  <c r="AB16" i="31"/>
  <c r="AB14" i="31"/>
  <c r="AB16" i="30"/>
  <c r="AB14" i="30"/>
  <c r="AB16" i="29"/>
  <c r="AB14" i="29"/>
  <c r="AB16" i="28"/>
  <c r="AB14" i="28"/>
  <c r="AB16" i="27"/>
  <c r="AB14" i="27"/>
  <c r="AB16" i="26"/>
  <c r="AB14" i="26"/>
  <c r="AB16" i="25"/>
  <c r="AB14" i="25"/>
  <c r="AB15" i="13"/>
  <c r="AB13" i="13"/>
  <c r="AB15" i="32"/>
  <c r="AB13" i="32"/>
  <c r="AB15" i="31"/>
  <c r="AB13" i="31"/>
  <c r="AB15" i="30"/>
  <c r="AB13" i="30"/>
  <c r="AB15" i="29"/>
  <c r="AB13" i="29"/>
  <c r="AB15" i="28"/>
  <c r="AB13" i="28"/>
  <c r="AB15" i="27"/>
  <c r="AB13" i="27"/>
  <c r="AB15" i="26"/>
  <c r="AB13" i="26"/>
  <c r="AB15" i="25"/>
  <c r="AB13" i="25"/>
  <c r="AB16" i="13"/>
  <c r="AB14" i="13"/>
  <c r="K62" i="13"/>
  <c r="L59" i="23"/>
  <c r="L1769" i="67"/>
  <c r="L59" i="24"/>
  <c r="L1772" i="67"/>
  <c r="L59" i="35"/>
  <c r="L1782" i="67"/>
  <c r="L59" i="36"/>
  <c r="L1783" i="67"/>
  <c r="F66" i="38"/>
  <c r="L43" i="38"/>
  <c r="L1207" i="67"/>
  <c r="F66" i="42"/>
  <c r="L43" i="42"/>
  <c r="L1196" i="67"/>
  <c r="L59" i="6"/>
  <c r="L1755" i="67"/>
  <c r="L59" i="9"/>
  <c r="L1754" i="67"/>
  <c r="F66" i="10"/>
  <c r="L59" i="11"/>
  <c r="L1761" i="67"/>
  <c r="L43" i="14"/>
  <c r="L1214" i="67"/>
  <c r="L43" i="15"/>
  <c r="L1204" i="67"/>
  <c r="L59" i="16"/>
  <c r="L1774" i="67"/>
  <c r="L43" i="17"/>
  <c r="L1211" i="67"/>
  <c r="F66" i="20"/>
  <c r="L43" i="20"/>
  <c r="L1230" i="67"/>
  <c r="F66" i="21"/>
  <c r="L43" i="21"/>
  <c r="L1210" i="67"/>
  <c r="D6" i="50"/>
  <c r="D43" i="50"/>
  <c r="D63" i="50"/>
  <c r="D76" i="50"/>
  <c r="F6" i="50"/>
  <c r="F43" i="50"/>
  <c r="F63" i="50"/>
  <c r="F76" i="50"/>
  <c r="H6" i="50"/>
  <c r="H43" i="50"/>
  <c r="H63" i="50"/>
  <c r="H76" i="50"/>
  <c r="L43" i="5"/>
  <c r="O28" i="5"/>
  <c r="O642" i="67"/>
  <c r="F66" i="7"/>
  <c r="L43" i="7"/>
  <c r="L1200" i="67"/>
  <c r="L43" i="8"/>
  <c r="F66" i="12"/>
  <c r="L43" i="12"/>
  <c r="L1223" i="67"/>
  <c r="F66" i="18"/>
  <c r="L43" i="19"/>
  <c r="L1209" i="67"/>
  <c r="L59" i="33"/>
  <c r="L1780" i="67"/>
  <c r="L59" i="34"/>
  <c r="L1781" i="67"/>
  <c r="L59" i="37"/>
  <c r="L1757" i="67"/>
  <c r="L59" i="40"/>
  <c r="L1764" i="67"/>
  <c r="L59" i="41"/>
  <c r="L1776" i="67"/>
  <c r="AB22" i="14"/>
  <c r="L59" i="43"/>
  <c r="L1784" i="67"/>
  <c r="L59" i="44"/>
  <c r="L1785" i="67"/>
  <c r="L43" i="45"/>
  <c r="L1202" i="67"/>
  <c r="L43" i="46"/>
  <c r="L1206" i="67"/>
  <c r="AB42" i="48"/>
  <c r="AB26" i="48"/>
  <c r="K10" i="48"/>
  <c r="AB24" i="46"/>
  <c r="AB26" i="44"/>
  <c r="K10" i="44"/>
  <c r="AB42" i="42"/>
  <c r="AB26" i="42"/>
  <c r="K10" i="42"/>
  <c r="AB24" i="40"/>
  <c r="AB42" i="38"/>
  <c r="AB26" i="38"/>
  <c r="K10" i="38"/>
  <c r="AB23" i="37"/>
  <c r="AB27" i="35"/>
  <c r="AB23" i="35"/>
  <c r="AB24" i="34"/>
  <c r="AB27" i="33"/>
  <c r="AB23" i="33"/>
  <c r="K10" i="14"/>
  <c r="K10" i="47"/>
  <c r="K10" i="15"/>
  <c r="E6" i="50"/>
  <c r="G6" i="50"/>
  <c r="G43" i="50"/>
  <c r="G63" i="50"/>
  <c r="G76" i="50"/>
  <c r="L59" i="5"/>
  <c r="L1753" i="67"/>
  <c r="F66" i="6"/>
  <c r="L43" i="6"/>
  <c r="L1199" i="67"/>
  <c r="L59" i="7"/>
  <c r="L1756" i="67"/>
  <c r="L59" i="8"/>
  <c r="F66" i="9"/>
  <c r="L43" i="9"/>
  <c r="L1198" i="67"/>
  <c r="L59" i="10"/>
  <c r="L1759" i="67"/>
  <c r="F66" i="11"/>
  <c r="L43" i="11"/>
  <c r="L1205" i="67"/>
  <c r="L59" i="12"/>
  <c r="L1779" i="67"/>
  <c r="L59" i="14"/>
  <c r="L1770" i="67"/>
  <c r="L59" i="15"/>
  <c r="L1760" i="67"/>
  <c r="F66" i="16"/>
  <c r="L43" i="16"/>
  <c r="L1218" i="67"/>
  <c r="L59" i="17"/>
  <c r="L1767" i="67"/>
  <c r="L59" i="18"/>
  <c r="L1771" i="67"/>
  <c r="L59" i="19"/>
  <c r="L1765" i="67"/>
  <c r="L59" i="20"/>
  <c r="L1786" i="67"/>
  <c r="L59" i="21"/>
  <c r="L1766" i="67"/>
  <c r="F66" i="22"/>
  <c r="L43" i="22"/>
  <c r="L1217" i="67"/>
  <c r="L43" i="23"/>
  <c r="L1213" i="67"/>
  <c r="F66" i="24"/>
  <c r="L43" i="24"/>
  <c r="L1216" i="67"/>
  <c r="F66" i="33"/>
  <c r="L43" i="33"/>
  <c r="L1224" i="67"/>
  <c r="L43" i="34"/>
  <c r="F66" i="35"/>
  <c r="L43" i="35"/>
  <c r="L1226" i="67"/>
  <c r="F66" i="36"/>
  <c r="L43" i="36"/>
  <c r="L1227" i="67"/>
  <c r="F66" i="37"/>
  <c r="L43" i="37"/>
  <c r="L1201" i="67"/>
  <c r="L59" i="38"/>
  <c r="L1763" i="67"/>
  <c r="F66" i="40"/>
  <c r="L43" i="40"/>
  <c r="L1208" i="67"/>
  <c r="L43" i="41"/>
  <c r="L1220" i="67"/>
  <c r="L59" i="42"/>
  <c r="L1752" i="67"/>
  <c r="F66" i="43"/>
  <c r="L43" i="43"/>
  <c r="L1228" i="67"/>
  <c r="L43" i="44"/>
  <c r="L59" i="45"/>
  <c r="L1758" i="67"/>
  <c r="L59" i="46"/>
  <c r="L1762" i="67"/>
  <c r="L59" i="47"/>
  <c r="L1775" i="67"/>
  <c r="F66" i="48"/>
  <c r="L43" i="48"/>
  <c r="L1221" i="67"/>
  <c r="K10" i="45"/>
  <c r="K10" i="43"/>
  <c r="K10" i="41"/>
  <c r="K10" i="39"/>
  <c r="K109" i="67"/>
  <c r="AB26" i="37"/>
  <c r="AB24" i="37"/>
  <c r="K10" i="37"/>
  <c r="AB23" i="36"/>
  <c r="AB42" i="35"/>
  <c r="AB26" i="35"/>
  <c r="AB24" i="35"/>
  <c r="K10" i="35"/>
  <c r="AB27" i="34"/>
  <c r="AB25" i="34"/>
  <c r="AB23" i="34"/>
  <c r="AB42" i="33"/>
  <c r="AB26" i="33"/>
  <c r="AB24" i="33"/>
  <c r="K10" i="33"/>
  <c r="AB42" i="20"/>
  <c r="AB26" i="20"/>
  <c r="AB24" i="20"/>
  <c r="K10" i="20"/>
  <c r="AB42" i="18"/>
  <c r="K10" i="18"/>
  <c r="AB23" i="12"/>
  <c r="K10" i="11"/>
  <c r="AB27" i="10"/>
  <c r="AB25" i="10"/>
  <c r="AB23" i="10"/>
  <c r="K10" i="9"/>
  <c r="AB42" i="5"/>
  <c r="AB26" i="5"/>
  <c r="AB24" i="5"/>
  <c r="K10" i="5"/>
  <c r="AB16" i="48"/>
  <c r="AB14" i="48"/>
  <c r="AB16" i="47"/>
  <c r="AB14" i="47"/>
  <c r="AB16" i="46"/>
  <c r="AB14" i="46"/>
  <c r="AB16" i="45"/>
  <c r="AB14" i="45"/>
  <c r="AB16" i="44"/>
  <c r="AB14" i="44"/>
  <c r="AB16" i="43"/>
  <c r="AB14" i="43"/>
  <c r="AB16" i="42"/>
  <c r="AB14" i="42"/>
  <c r="AB16" i="41"/>
  <c r="AB14" i="41"/>
  <c r="AB16" i="40"/>
  <c r="AB14" i="40"/>
  <c r="AB14" i="39"/>
  <c r="AB16" i="38"/>
  <c r="AB14" i="38"/>
  <c r="AB16" i="37"/>
  <c r="AB14" i="37"/>
  <c r="AB16" i="36"/>
  <c r="AB14" i="36"/>
  <c r="AB16" i="35"/>
  <c r="AB14" i="35"/>
  <c r="AB16" i="34"/>
  <c r="AB14" i="34"/>
  <c r="AB16" i="33"/>
  <c r="AB14" i="33"/>
  <c r="AB16" i="24"/>
  <c r="AB14" i="24"/>
  <c r="AB16" i="23"/>
  <c r="AB14" i="23"/>
  <c r="AB16" i="22"/>
  <c r="AB14" i="22"/>
  <c r="AB16" i="21"/>
  <c r="AB14" i="21"/>
  <c r="AB16" i="20"/>
  <c r="AB14" i="20"/>
  <c r="AB16" i="19"/>
  <c r="AB14" i="19"/>
  <c r="AB16" i="18"/>
  <c r="AB14" i="18"/>
  <c r="AB16" i="17"/>
  <c r="AB14" i="17"/>
  <c r="AB16" i="16"/>
  <c r="AB14" i="16"/>
  <c r="AB15" i="15"/>
  <c r="AB13" i="15"/>
  <c r="AB15" i="14"/>
  <c r="AB13" i="14"/>
  <c r="AB15" i="12"/>
  <c r="AB13" i="12"/>
  <c r="AB15" i="11"/>
  <c r="AB13" i="11"/>
  <c r="AB15" i="10"/>
  <c r="AB13" i="10"/>
  <c r="AB15" i="9"/>
  <c r="AB13" i="9"/>
  <c r="AB15" i="8"/>
  <c r="AB13" i="8"/>
  <c r="AB15" i="7"/>
  <c r="AB13" i="7"/>
  <c r="AB15" i="6"/>
  <c r="AB13" i="6"/>
  <c r="AB15" i="5"/>
  <c r="AB13" i="5"/>
  <c r="AB13" i="48"/>
  <c r="AB15" i="47"/>
  <c r="AB13" i="47"/>
  <c r="AB15" i="46"/>
  <c r="AB13" i="46"/>
  <c r="AB15" i="45"/>
  <c r="AB13" i="45"/>
  <c r="AB15" i="44"/>
  <c r="AB13" i="44"/>
  <c r="AB15" i="43"/>
  <c r="AB13" i="43"/>
  <c r="AB15" i="42"/>
  <c r="AB13" i="42"/>
  <c r="AB15" i="41"/>
  <c r="AB13" i="41"/>
  <c r="AB15" i="40"/>
  <c r="AB13" i="40"/>
  <c r="AB15" i="39"/>
  <c r="AB13" i="39"/>
  <c r="AB15" i="38"/>
  <c r="AB13" i="38"/>
  <c r="AB15" i="37"/>
  <c r="AB13" i="37"/>
  <c r="AB15" i="36"/>
  <c r="AB13" i="36"/>
  <c r="AB15" i="35"/>
  <c r="AB13" i="35"/>
  <c r="AB15" i="34"/>
  <c r="AB13" i="34"/>
  <c r="AB15" i="33"/>
  <c r="AB13" i="33"/>
  <c r="AB15" i="24"/>
  <c r="AB13" i="24"/>
  <c r="AB15" i="23"/>
  <c r="AB13" i="23"/>
  <c r="AB15" i="22"/>
  <c r="AB13" i="22"/>
  <c r="AB15" i="21"/>
  <c r="AB13" i="21"/>
  <c r="AB15" i="20"/>
  <c r="AB13" i="20"/>
  <c r="AB15" i="19"/>
  <c r="AB13" i="19"/>
  <c r="AB15" i="18"/>
  <c r="AB13" i="18"/>
  <c r="AB15" i="17"/>
  <c r="AB13" i="17"/>
  <c r="AB15" i="16"/>
  <c r="AB13" i="16"/>
  <c r="AB16" i="15"/>
  <c r="AB14" i="15"/>
  <c r="AB16" i="14"/>
  <c r="AB14" i="14"/>
  <c r="AB16" i="12"/>
  <c r="AB14" i="12"/>
  <c r="AB16" i="11"/>
  <c r="AB14" i="11"/>
  <c r="AB16" i="10"/>
  <c r="AB14" i="10"/>
  <c r="AB16" i="9"/>
  <c r="AB14" i="9"/>
  <c r="AB16" i="8"/>
  <c r="AB14" i="8"/>
  <c r="AB16" i="7"/>
  <c r="AB14" i="7"/>
  <c r="AB16" i="6"/>
  <c r="AB14" i="6"/>
  <c r="AB16" i="5"/>
  <c r="AB14" i="5"/>
  <c r="K10" i="24"/>
  <c r="AB27" i="7"/>
  <c r="AB25" i="7"/>
  <c r="AB27" i="8"/>
  <c r="AB25" i="8"/>
  <c r="AB23" i="8"/>
  <c r="S17" i="10"/>
  <c r="L59" i="13"/>
  <c r="L531" i="65"/>
  <c r="AB8" i="14"/>
  <c r="S17" i="15"/>
  <c r="S17" i="17"/>
  <c r="AB27" i="18"/>
  <c r="AB25" i="18"/>
  <c r="AB23" i="18"/>
  <c r="S17" i="21"/>
  <c r="H66" i="24"/>
  <c r="AB26" i="24"/>
  <c r="S17" i="24"/>
  <c r="I66" i="24"/>
  <c r="L43" i="25"/>
  <c r="L367" i="65"/>
  <c r="L59" i="26"/>
  <c r="L529" i="65"/>
  <c r="AB8" i="27"/>
  <c r="L43" i="27"/>
  <c r="L368" i="65"/>
  <c r="L43" i="28"/>
  <c r="L369" i="65"/>
  <c r="L59" i="29"/>
  <c r="L536" i="65"/>
  <c r="AB8" i="30"/>
  <c r="L43" i="30"/>
  <c r="L371" i="65"/>
  <c r="L59" i="31"/>
  <c r="L538" i="65"/>
  <c r="AB8" i="32"/>
  <c r="L43" i="32"/>
  <c r="L364" i="65"/>
  <c r="H66" i="33"/>
  <c r="K66" i="33"/>
  <c r="G66" i="33"/>
  <c r="AB8" i="34"/>
  <c r="I66" i="34"/>
  <c r="H66" i="35"/>
  <c r="K66" i="35"/>
  <c r="G66" i="35"/>
  <c r="H66" i="36"/>
  <c r="AB26" i="36"/>
  <c r="AB24" i="36"/>
  <c r="K66" i="36"/>
  <c r="G66" i="36"/>
  <c r="H66" i="37"/>
  <c r="K66" i="37"/>
  <c r="G66" i="37"/>
  <c r="J66" i="38"/>
  <c r="I66" i="38"/>
  <c r="H66" i="40"/>
  <c r="K66" i="40"/>
  <c r="G66" i="40"/>
  <c r="H66" i="41"/>
  <c r="S17" i="41"/>
  <c r="I66" i="41"/>
  <c r="J66" i="42"/>
  <c r="I66" i="42"/>
  <c r="H66" i="43"/>
  <c r="K66" i="43"/>
  <c r="G66" i="43"/>
  <c r="H66" i="44"/>
  <c r="I66" i="44"/>
  <c r="AB22" i="45"/>
  <c r="J66" i="45"/>
  <c r="S17" i="45"/>
  <c r="I66" i="45"/>
  <c r="J66" i="46"/>
  <c r="I66" i="46"/>
  <c r="AB22" i="47"/>
  <c r="J66" i="47"/>
  <c r="AB27" i="47"/>
  <c r="AB25" i="47"/>
  <c r="S17" i="47"/>
  <c r="I66" i="47"/>
  <c r="H66" i="48"/>
  <c r="K66" i="48"/>
  <c r="G66" i="48"/>
  <c r="AB23" i="47"/>
  <c r="AB27" i="43"/>
  <c r="AB25" i="43"/>
  <c r="AB23" i="43"/>
  <c r="H66" i="34"/>
  <c r="AB42" i="24"/>
  <c r="H66" i="23"/>
  <c r="AB42" i="22"/>
  <c r="AB25" i="20"/>
  <c r="AB42" i="19"/>
  <c r="AB26" i="19"/>
  <c r="AB24" i="19"/>
  <c r="AB42" i="17"/>
  <c r="AB24" i="17"/>
  <c r="AB42" i="12"/>
  <c r="AB42" i="10"/>
  <c r="AB24" i="10"/>
  <c r="AB27" i="9"/>
  <c r="AB25" i="9"/>
  <c r="AB23" i="9"/>
  <c r="AB42" i="6"/>
  <c r="AB26" i="6"/>
  <c r="AB24" i="6"/>
  <c r="H66" i="5"/>
  <c r="AB27" i="5"/>
  <c r="AB23" i="5"/>
  <c r="I66" i="8"/>
  <c r="K10" i="7"/>
  <c r="K10" i="12"/>
  <c r="F66" i="45"/>
  <c r="F66" i="46"/>
  <c r="F66" i="47"/>
  <c r="L59" i="48"/>
  <c r="L1777" i="67"/>
  <c r="AB24" i="48"/>
  <c r="AB42" i="46"/>
  <c r="AB26" i="46"/>
  <c r="K10" i="46"/>
  <c r="AB42" i="44"/>
  <c r="AB24" i="44"/>
  <c r="AB24" i="42"/>
  <c r="AB42" i="40"/>
  <c r="AB26" i="40"/>
  <c r="K10" i="40"/>
  <c r="AB24" i="38"/>
  <c r="AB27" i="37"/>
  <c r="AB25" i="37"/>
  <c r="AB42" i="36"/>
  <c r="K10" i="36"/>
  <c r="AB25" i="35"/>
  <c r="AB42" i="34"/>
  <c r="AB26" i="34"/>
  <c r="AB25" i="33"/>
  <c r="K10" i="21"/>
  <c r="K10" i="19"/>
  <c r="K10" i="10"/>
  <c r="C17" i="50"/>
  <c r="I17" i="50"/>
  <c r="AB22" i="10"/>
  <c r="AB22" i="11"/>
  <c r="AB22" i="9"/>
  <c r="AB22" i="20"/>
  <c r="AB22" i="33"/>
  <c r="AB22" i="6"/>
  <c r="AB22" i="28"/>
  <c r="AB22" i="35"/>
  <c r="AB22" i="37"/>
  <c r="AB22" i="38"/>
  <c r="AB22" i="15"/>
  <c r="AB22" i="16"/>
  <c r="AB22" i="17"/>
  <c r="AB22" i="21"/>
  <c r="AB22" i="22"/>
  <c r="AB22" i="27"/>
  <c r="AB22" i="32"/>
  <c r="AB22" i="36"/>
  <c r="AB22" i="40"/>
  <c r="AB22" i="42"/>
  <c r="AB22" i="43"/>
  <c r="AB22" i="46"/>
  <c r="L43" i="47"/>
  <c r="L1219" i="67"/>
  <c r="AB22" i="48"/>
  <c r="AB46" i="48"/>
  <c r="AB59" i="48"/>
  <c r="AB46" i="47"/>
  <c r="AB59" i="47"/>
  <c r="AB46" i="46"/>
  <c r="AB59" i="46"/>
  <c r="AB46" i="45"/>
  <c r="AB59" i="45"/>
  <c r="AB46" i="43"/>
  <c r="AB59" i="43"/>
  <c r="AB46" i="42"/>
  <c r="AB59" i="42"/>
  <c r="AB46" i="40"/>
  <c r="AB59" i="40"/>
  <c r="AB46" i="38"/>
  <c r="AB59" i="38"/>
  <c r="AB46" i="37"/>
  <c r="AB59" i="37"/>
  <c r="AB46" i="36"/>
  <c r="AB59" i="36"/>
  <c r="AB46" i="35"/>
  <c r="AB59" i="35"/>
  <c r="AB22" i="34"/>
  <c r="AB46" i="34"/>
  <c r="AB59" i="34"/>
  <c r="AB46" i="33"/>
  <c r="AB59" i="33"/>
  <c r="AB46" i="32"/>
  <c r="AB59" i="32"/>
  <c r="AB22" i="31"/>
  <c r="AB46" i="31"/>
  <c r="AB59" i="31"/>
  <c r="AB22" i="30"/>
  <c r="AB46" i="30"/>
  <c r="AB59" i="30"/>
  <c r="AB22" i="29"/>
  <c r="AB46" i="29"/>
  <c r="AB59" i="29"/>
  <c r="S17" i="28"/>
  <c r="AB46" i="28"/>
  <c r="AB59" i="28"/>
  <c r="AB46" i="27"/>
  <c r="AB59" i="27"/>
  <c r="AB22" i="26"/>
  <c r="AB46" i="26"/>
  <c r="AB59" i="26"/>
  <c r="AB22" i="24"/>
  <c r="AB46" i="24"/>
  <c r="AB59" i="24"/>
  <c r="AB22" i="23"/>
  <c r="AB46" i="23"/>
  <c r="AB59" i="23"/>
  <c r="AB46" i="22"/>
  <c r="AB59" i="22"/>
  <c r="S17" i="22"/>
  <c r="AB46" i="21"/>
  <c r="AB59" i="21"/>
  <c r="AB46" i="20"/>
  <c r="AB59" i="20"/>
  <c r="AB22" i="18"/>
  <c r="AB46" i="18"/>
  <c r="AB59" i="18"/>
  <c r="AB46" i="17"/>
  <c r="AB59" i="17"/>
  <c r="AB46" i="16"/>
  <c r="AB59" i="16"/>
  <c r="AB46" i="15"/>
  <c r="AB59" i="15"/>
  <c r="AB22" i="12"/>
  <c r="AB46" i="12"/>
  <c r="AB59" i="12"/>
  <c r="AB46" i="11"/>
  <c r="AB59" i="11"/>
  <c r="AB46" i="10"/>
  <c r="AB59" i="10"/>
  <c r="AB46" i="9"/>
  <c r="AB59" i="9"/>
  <c r="AB46" i="8"/>
  <c r="AB59" i="8"/>
  <c r="AB22" i="8"/>
  <c r="AB22" i="7"/>
  <c r="AB46" i="7"/>
  <c r="AB59" i="7"/>
  <c r="AB46" i="6"/>
  <c r="AB59" i="6"/>
  <c r="F59" i="1"/>
  <c r="F1751" i="67"/>
  <c r="L47" i="1"/>
  <c r="L1307" i="67"/>
  <c r="K43" i="1"/>
  <c r="K1195" i="67"/>
  <c r="G43" i="1"/>
  <c r="L35" i="1"/>
  <c r="L899" i="67"/>
  <c r="L33" i="1"/>
  <c r="L825" i="67"/>
  <c r="L32" i="1"/>
  <c r="L788" i="67"/>
  <c r="L31" i="1"/>
  <c r="L751" i="67"/>
  <c r="L26" i="1"/>
  <c r="L566" i="67"/>
  <c r="L24" i="1"/>
  <c r="L492" i="67"/>
  <c r="L23" i="1"/>
  <c r="L455" i="67"/>
  <c r="L22" i="1"/>
  <c r="L418" i="67"/>
  <c r="AB17" i="1"/>
  <c r="K16" i="1"/>
  <c r="K268" i="67"/>
  <c r="K15" i="1"/>
  <c r="K231" i="67"/>
  <c r="K14" i="1"/>
  <c r="K194" i="67"/>
  <c r="K13" i="1"/>
  <c r="K157" i="67"/>
  <c r="AB12" i="1"/>
  <c r="AB9" i="1"/>
  <c r="K8" i="1"/>
  <c r="P109" i="56"/>
  <c r="P31" i="119"/>
  <c r="P42" i="119"/>
  <c r="P18" i="119"/>
  <c r="P16" i="119"/>
  <c r="E71" i="55"/>
  <c r="G373" i="65"/>
  <c r="G546" i="65"/>
  <c r="P37" i="119"/>
  <c r="P32" i="119"/>
  <c r="P99" i="119"/>
  <c r="P14" i="119"/>
  <c r="P26" i="119"/>
  <c r="P47" i="119"/>
  <c r="P68" i="119"/>
  <c r="P21" i="119"/>
  <c r="G1195" i="67"/>
  <c r="F373" i="65"/>
  <c r="F546" i="65"/>
  <c r="F544" i="65"/>
  <c r="P35" i="119"/>
  <c r="P43" i="119"/>
  <c r="P66" i="119"/>
  <c r="P36" i="119"/>
  <c r="P20" i="119"/>
  <c r="P45" i="119"/>
  <c r="P38" i="119"/>
  <c r="P12" i="119"/>
  <c r="P63" i="119"/>
  <c r="P33" i="119"/>
  <c r="P65" i="119"/>
  <c r="P64" i="119"/>
  <c r="P44" i="119"/>
  <c r="P40" i="119"/>
  <c r="P27" i="119"/>
  <c r="P13" i="119"/>
  <c r="P41" i="119"/>
  <c r="P67" i="119"/>
  <c r="P29" i="119"/>
  <c r="P61" i="119"/>
  <c r="P46" i="119"/>
  <c r="P34" i="119"/>
  <c r="P15" i="119"/>
  <c r="P28" i="119"/>
  <c r="P17" i="119"/>
  <c r="J373" i="65"/>
  <c r="J546" i="65"/>
  <c r="J59" i="119"/>
  <c r="J74" i="119"/>
  <c r="N59" i="119"/>
  <c r="N74" i="119"/>
  <c r="G59" i="119"/>
  <c r="G74" i="119"/>
  <c r="P62" i="119"/>
  <c r="AB11" i="22"/>
  <c r="K104" i="67"/>
  <c r="K17" i="22"/>
  <c r="K327" i="67"/>
  <c r="AB11" i="28"/>
  <c r="C50" i="50"/>
  <c r="I50" i="50"/>
  <c r="O28" i="20"/>
  <c r="S59" i="28"/>
  <c r="S59" i="42"/>
  <c r="S59" i="30"/>
  <c r="O28" i="31"/>
  <c r="O207" i="65"/>
  <c r="O28" i="9"/>
  <c r="O643" i="67"/>
  <c r="S59" i="37"/>
  <c r="S59" i="23"/>
  <c r="S59" i="34"/>
  <c r="K111" i="67"/>
  <c r="K30" i="65"/>
  <c r="K38" i="65"/>
  <c r="C47" i="50"/>
  <c r="I47" i="50"/>
  <c r="I59" i="50"/>
  <c r="K39" i="65"/>
  <c r="K37" i="65"/>
  <c r="K35" i="65"/>
  <c r="K36" i="65"/>
  <c r="K88" i="67"/>
  <c r="K107" i="67"/>
  <c r="K112" i="67"/>
  <c r="K115" i="67"/>
  <c r="K108" i="67"/>
  <c r="K93" i="67"/>
  <c r="S59" i="47"/>
  <c r="K114" i="67"/>
  <c r="K89" i="67"/>
  <c r="K116" i="67"/>
  <c r="S59" i="41"/>
  <c r="K95" i="67"/>
  <c r="K113" i="67"/>
  <c r="K106" i="67"/>
  <c r="K94" i="67"/>
  <c r="K83" i="67"/>
  <c r="K85" i="67"/>
  <c r="K100" i="67"/>
  <c r="K98" i="67"/>
  <c r="K92" i="67"/>
  <c r="S59" i="17"/>
  <c r="C24" i="50"/>
  <c r="I24" i="50"/>
  <c r="K97" i="67"/>
  <c r="K110" i="67"/>
  <c r="K32" i="65"/>
  <c r="K96" i="67"/>
  <c r="K103" i="67"/>
  <c r="K84" i="67"/>
  <c r="K117" i="67"/>
  <c r="K101" i="67"/>
  <c r="K17" i="23"/>
  <c r="K323" i="67"/>
  <c r="K87" i="67"/>
  <c r="K102" i="67"/>
  <c r="K91" i="67"/>
  <c r="K86" i="67"/>
  <c r="K90" i="67"/>
  <c r="C14" i="50"/>
  <c r="I14" i="50"/>
  <c r="O28" i="36"/>
  <c r="O672" i="67"/>
  <c r="K17" i="31"/>
  <c r="K106" i="65"/>
  <c r="K17" i="25"/>
  <c r="K101" i="65"/>
  <c r="K107" i="65"/>
  <c r="S59" i="11"/>
  <c r="S59" i="9"/>
  <c r="O28" i="17"/>
  <c r="O656" i="67"/>
  <c r="C80" i="50"/>
  <c r="I80" i="50"/>
  <c r="AB11" i="8"/>
  <c r="S59" i="15"/>
  <c r="L66" i="45"/>
  <c r="S59" i="6"/>
  <c r="O28" i="6"/>
  <c r="L66" i="16"/>
  <c r="S59" i="38"/>
  <c r="O28" i="14"/>
  <c r="O659" i="67"/>
  <c r="O28" i="15"/>
  <c r="O649" i="67"/>
  <c r="O28" i="11"/>
  <c r="S59" i="33"/>
  <c r="S59" i="27"/>
  <c r="S59" i="44"/>
  <c r="K17" i="27"/>
  <c r="K102" i="65"/>
  <c r="K17" i="13"/>
  <c r="K99" i="65"/>
  <c r="K17" i="29"/>
  <c r="K104" i="65"/>
  <c r="K18" i="65"/>
  <c r="AB18" i="65"/>
  <c r="K8" i="67"/>
  <c r="L67" i="1"/>
  <c r="S59" i="18"/>
  <c r="O28" i="26"/>
  <c r="O198" i="65"/>
  <c r="O28" i="29"/>
  <c r="AB43" i="32"/>
  <c r="L66" i="19"/>
  <c r="C27" i="50"/>
  <c r="I27" i="50"/>
  <c r="K34" i="65"/>
  <c r="AB11" i="25"/>
  <c r="O28" i="19"/>
  <c r="O654" i="67"/>
  <c r="O28" i="21"/>
  <c r="O655" i="67"/>
  <c r="P29" i="33"/>
  <c r="L107" i="65"/>
  <c r="S107" i="65"/>
  <c r="L1197" i="67"/>
  <c r="O11" i="5"/>
  <c r="O14" i="5"/>
  <c r="S59" i="32"/>
  <c r="K17" i="32"/>
  <c r="K98" i="65"/>
  <c r="C21" i="50"/>
  <c r="I21" i="50"/>
  <c r="AB11" i="34"/>
  <c r="K17" i="34"/>
  <c r="K335" i="67"/>
  <c r="L66" i="26"/>
  <c r="C38" i="50"/>
  <c r="I38" i="50"/>
  <c r="H546" i="65"/>
  <c r="O28" i="35"/>
  <c r="O671" i="67"/>
  <c r="AB43" i="13"/>
  <c r="K1252" i="67"/>
  <c r="N44" i="18"/>
  <c r="O44" i="18"/>
  <c r="K1238" i="67"/>
  <c r="N44" i="37"/>
  <c r="K1235" i="67"/>
  <c r="N44" i="9"/>
  <c r="K381" i="65"/>
  <c r="N44" i="29"/>
  <c r="Q76" i="56"/>
  <c r="K1234" i="67"/>
  <c r="N44" i="5"/>
  <c r="N1234" i="67"/>
  <c r="K1254" i="67"/>
  <c r="N44" i="22"/>
  <c r="O46" i="22"/>
  <c r="K1233" i="67"/>
  <c r="N44" i="42"/>
  <c r="N44" i="8"/>
  <c r="K383" i="65"/>
  <c r="N44" i="31"/>
  <c r="K1245" i="67"/>
  <c r="N44" i="40"/>
  <c r="K378" i="65"/>
  <c r="N44" i="25"/>
  <c r="K1246" i="67"/>
  <c r="N44" i="19"/>
  <c r="K1257" i="67"/>
  <c r="N44" i="41"/>
  <c r="K1267" i="67"/>
  <c r="N44" i="20"/>
  <c r="K1237" i="67"/>
  <c r="N44" i="7"/>
  <c r="K374" i="65"/>
  <c r="N44" i="26"/>
  <c r="K1253" i="67"/>
  <c r="N44" i="24"/>
  <c r="K1239" i="67"/>
  <c r="N44" i="45"/>
  <c r="K1242" i="67"/>
  <c r="N44" i="11"/>
  <c r="K1265" i="67"/>
  <c r="N44" i="43"/>
  <c r="N44" i="28"/>
  <c r="K380" i="65"/>
  <c r="K1250" i="67"/>
  <c r="N44" i="23"/>
  <c r="O46" i="23"/>
  <c r="O1288" i="67" s="1"/>
  <c r="K1266" i="67"/>
  <c r="N44" i="44"/>
  <c r="O46" i="44"/>
  <c r="K1247" i="67"/>
  <c r="N44" i="21"/>
  <c r="O46" i="21"/>
  <c r="K1240" i="67"/>
  <c r="N44" i="10"/>
  <c r="Q35" i="56"/>
  <c r="K382" i="65"/>
  <c r="N44" i="30"/>
  <c r="N382" i="65"/>
  <c r="K1263" i="67"/>
  <c r="N44" i="35"/>
  <c r="K1258" i="67"/>
  <c r="N44" i="48"/>
  <c r="K1251" i="67"/>
  <c r="N44" i="14"/>
  <c r="K1261" i="67"/>
  <c r="N44" i="33"/>
  <c r="O46" i="33"/>
  <c r="F29" i="55" s="1"/>
  <c r="K1243" i="67"/>
  <c r="N44" i="46"/>
  <c r="S59" i="7"/>
  <c r="S59" i="10"/>
  <c r="L66" i="21"/>
  <c r="L69" i="21"/>
  <c r="L70" i="21" s="1"/>
  <c r="K375" i="65"/>
  <c r="N44" i="32"/>
  <c r="N375" i="65"/>
  <c r="K1262" i="67"/>
  <c r="N44" i="34"/>
  <c r="K1256" i="67"/>
  <c r="N44" i="47"/>
  <c r="N44" i="13"/>
  <c r="O46" i="13"/>
  <c r="N71" i="56" s="1"/>
  <c r="K376" i="65"/>
  <c r="K1244" i="67"/>
  <c r="N44" i="38"/>
  <c r="K1260" i="67"/>
  <c r="N44" i="12"/>
  <c r="K1236" i="67"/>
  <c r="N44" i="6"/>
  <c r="K379" i="65"/>
  <c r="N44" i="27"/>
  <c r="K1264" i="67"/>
  <c r="N44" i="36"/>
  <c r="H59" i="59"/>
  <c r="H1768" i="67"/>
  <c r="L46" i="59"/>
  <c r="L1287" i="67"/>
  <c r="K59" i="59"/>
  <c r="K1768" i="67"/>
  <c r="O386" i="65"/>
  <c r="O395" i="65"/>
  <c r="S59" i="20"/>
  <c r="L66" i="41"/>
  <c r="L66" i="32"/>
  <c r="L69" i="32"/>
  <c r="L66" i="43"/>
  <c r="O28" i="41"/>
  <c r="O665" i="67"/>
  <c r="C34" i="50"/>
  <c r="I34" i="50"/>
  <c r="L66" i="5"/>
  <c r="C28" i="50"/>
  <c r="I28" i="50"/>
  <c r="L66" i="29"/>
  <c r="L69" i="29"/>
  <c r="L70" i="29" s="1"/>
  <c r="C18" i="50"/>
  <c r="I18" i="50"/>
  <c r="AB43" i="14"/>
  <c r="C41" i="50"/>
  <c r="I41" i="50"/>
  <c r="I69" i="56"/>
  <c r="I23" i="56"/>
  <c r="E59" i="55"/>
  <c r="S59" i="29"/>
  <c r="S59" i="48"/>
  <c r="AB11" i="46"/>
  <c r="O28" i="47"/>
  <c r="O664" i="67"/>
  <c r="L66" i="28"/>
  <c r="O28" i="25"/>
  <c r="O202" i="65"/>
  <c r="K17" i="18"/>
  <c r="K325" i="67"/>
  <c r="K17" i="45"/>
  <c r="K312" i="67"/>
  <c r="O28" i="37"/>
  <c r="O646" i="67"/>
  <c r="L66" i="35"/>
  <c r="O28" i="22"/>
  <c r="O662" i="67"/>
  <c r="O28" i="42"/>
  <c r="O641" i="67"/>
  <c r="C52" i="50"/>
  <c r="I52" i="50"/>
  <c r="K17" i="36"/>
  <c r="K337" i="67"/>
  <c r="L66" i="30"/>
  <c r="O28" i="27"/>
  <c r="K17" i="35"/>
  <c r="K336" i="67"/>
  <c r="O28" i="48"/>
  <c r="L66" i="24"/>
  <c r="C48" i="50"/>
  <c r="I48" i="50"/>
  <c r="AB11" i="6"/>
  <c r="O28" i="32"/>
  <c r="O199" i="65"/>
  <c r="K17" i="20"/>
  <c r="K340" i="67"/>
  <c r="K17" i="41"/>
  <c r="K330" i="67"/>
  <c r="O28" i="46"/>
  <c r="O651" i="67"/>
  <c r="O28" i="38"/>
  <c r="O652" i="67"/>
  <c r="C53" i="50"/>
  <c r="I53" i="50"/>
  <c r="C49" i="50"/>
  <c r="I49" i="50"/>
  <c r="O28" i="43"/>
  <c r="O673" i="67"/>
  <c r="O28" i="40"/>
  <c r="O653" i="67"/>
  <c r="O28" i="33"/>
  <c r="O669" i="67"/>
  <c r="O28" i="16"/>
  <c r="O663" i="67"/>
  <c r="AB11" i="48"/>
  <c r="O28" i="45"/>
  <c r="O28" i="7"/>
  <c r="O645" i="67"/>
  <c r="C51" i="50"/>
  <c r="I51" i="50"/>
  <c r="S59" i="26"/>
  <c r="L66" i="23"/>
  <c r="L66" i="27"/>
  <c r="L69" i="27"/>
  <c r="O534" i="65" s="1"/>
  <c r="C19" i="50"/>
  <c r="I19" i="50"/>
  <c r="C8" i="50"/>
  <c r="I8" i="50"/>
  <c r="AB43" i="28"/>
  <c r="O28" i="24"/>
  <c r="O661" i="67"/>
  <c r="S59" i="16"/>
  <c r="L66" i="46"/>
  <c r="S59" i="35"/>
  <c r="L66" i="11"/>
  <c r="K17" i="8"/>
  <c r="L66" i="6"/>
  <c r="I42" i="50"/>
  <c r="S59" i="40"/>
  <c r="AB43" i="34"/>
  <c r="AB43" i="20"/>
  <c r="O28" i="28"/>
  <c r="O204" i="65"/>
  <c r="L66" i="31"/>
  <c r="L66" i="7"/>
  <c r="S59" i="8"/>
  <c r="S59" i="12"/>
  <c r="L66" i="20"/>
  <c r="L69" i="20"/>
  <c r="L70" i="20" s="1"/>
  <c r="P1786" i="67" s="1"/>
  <c r="AB43" i="26"/>
  <c r="S59" i="43"/>
  <c r="L66" i="44"/>
  <c r="S59" i="45"/>
  <c r="S59" i="46"/>
  <c r="AB43" i="21"/>
  <c r="AB43" i="5"/>
  <c r="S60" i="5"/>
  <c r="S59" i="14"/>
  <c r="L66" i="17"/>
  <c r="S59" i="19"/>
  <c r="S59" i="21"/>
  <c r="F20" i="21"/>
  <c r="O28" i="23"/>
  <c r="O658" i="67"/>
  <c r="S59" i="31"/>
  <c r="L66" i="42"/>
  <c r="AB43" i="16"/>
  <c r="L66" i="12"/>
  <c r="L66" i="8"/>
  <c r="L66" i="15"/>
  <c r="L69" i="15"/>
  <c r="O1760" i="67" s="1"/>
  <c r="L66" i="14"/>
  <c r="AB43" i="41"/>
  <c r="AB43" i="8"/>
  <c r="O28" i="12"/>
  <c r="O668" i="67"/>
  <c r="AB43" i="18"/>
  <c r="S59" i="24"/>
  <c r="AB43" i="44"/>
  <c r="O28" i="8"/>
  <c r="L66" i="9"/>
  <c r="AB43" i="23"/>
  <c r="L66" i="33"/>
  <c r="S59" i="36"/>
  <c r="L66" i="37"/>
  <c r="L66" i="38"/>
  <c r="L66" i="40"/>
  <c r="AB43" i="40"/>
  <c r="AB43" i="45"/>
  <c r="L66" i="36"/>
  <c r="AB43" i="15"/>
  <c r="AB43" i="11"/>
  <c r="K17" i="17"/>
  <c r="K321" i="67"/>
  <c r="AB11" i="17"/>
  <c r="L66" i="48"/>
  <c r="AB43" i="42"/>
  <c r="AB43" i="36"/>
  <c r="AB43" i="22"/>
  <c r="AB43" i="17"/>
  <c r="AB43" i="9"/>
  <c r="AB43" i="10"/>
  <c r="O28" i="30"/>
  <c r="AB43" i="30"/>
  <c r="AB43" i="38"/>
  <c r="AB43" i="35"/>
  <c r="C29" i="50"/>
  <c r="I29" i="50"/>
  <c r="C39" i="50"/>
  <c r="I39" i="50"/>
  <c r="AB43" i="37"/>
  <c r="AB43" i="33"/>
  <c r="K17" i="46"/>
  <c r="K316" i="67"/>
  <c r="S43" i="32"/>
  <c r="F20" i="32"/>
  <c r="S43" i="28"/>
  <c r="F20" i="28"/>
  <c r="S43" i="25"/>
  <c r="K17" i="26"/>
  <c r="K97" i="65"/>
  <c r="AB11" i="26"/>
  <c r="AB11" i="27"/>
  <c r="AB11" i="30"/>
  <c r="AB11" i="32"/>
  <c r="S43" i="31"/>
  <c r="S43" i="29"/>
  <c r="S43" i="26"/>
  <c r="F20" i="26"/>
  <c r="S43" i="30"/>
  <c r="S43" i="27"/>
  <c r="S59" i="13"/>
  <c r="AB11" i="13"/>
  <c r="AB11" i="29"/>
  <c r="AB11" i="31"/>
  <c r="L66" i="47"/>
  <c r="AB13" i="1"/>
  <c r="AB15" i="1"/>
  <c r="AB24" i="1"/>
  <c r="N28" i="5"/>
  <c r="D8" i="71"/>
  <c r="N28" i="15"/>
  <c r="D18" i="71"/>
  <c r="C11" i="50"/>
  <c r="I11" i="50"/>
  <c r="AB11" i="10"/>
  <c r="K17" i="10"/>
  <c r="K313" i="67"/>
  <c r="C20" i="50"/>
  <c r="I20" i="50"/>
  <c r="K17" i="19"/>
  <c r="K319" i="67"/>
  <c r="AB11" i="19"/>
  <c r="C22" i="50"/>
  <c r="I22" i="50"/>
  <c r="AB11" i="21"/>
  <c r="K17" i="21"/>
  <c r="K320" i="67"/>
  <c r="AB11" i="36"/>
  <c r="C33" i="50"/>
  <c r="I33" i="50"/>
  <c r="K17" i="40"/>
  <c r="K318" i="67"/>
  <c r="AB11" i="40"/>
  <c r="C13" i="50"/>
  <c r="I13" i="50"/>
  <c r="K17" i="12"/>
  <c r="K333" i="67"/>
  <c r="AB11" i="12"/>
  <c r="S43" i="42"/>
  <c r="S43" i="38"/>
  <c r="F20" i="38"/>
  <c r="AB43" i="43"/>
  <c r="AB43" i="6"/>
  <c r="AB16" i="1"/>
  <c r="AB23" i="1"/>
  <c r="S43" i="47"/>
  <c r="C9" i="50"/>
  <c r="I9" i="50"/>
  <c r="K17" i="7"/>
  <c r="K310" i="67"/>
  <c r="AB11" i="7"/>
  <c r="C25" i="50"/>
  <c r="I25" i="50"/>
  <c r="AB11" i="24"/>
  <c r="K17" i="24"/>
  <c r="K326" i="67"/>
  <c r="C7" i="50"/>
  <c r="I7" i="50"/>
  <c r="K17" i="5"/>
  <c r="K307" i="67"/>
  <c r="AB11" i="5"/>
  <c r="C10" i="50"/>
  <c r="I10" i="50"/>
  <c r="K17" i="9"/>
  <c r="K308" i="67"/>
  <c r="AB11" i="9"/>
  <c r="C12" i="50"/>
  <c r="I12" i="50"/>
  <c r="K17" i="11"/>
  <c r="K315" i="67"/>
  <c r="AB11" i="11"/>
  <c r="AB11" i="18"/>
  <c r="AB11" i="20"/>
  <c r="C26" i="50"/>
  <c r="I26" i="50"/>
  <c r="K17" i="33"/>
  <c r="K334" i="67"/>
  <c r="AB11" i="33"/>
  <c r="AB11" i="35"/>
  <c r="C30" i="50"/>
  <c r="I30" i="50"/>
  <c r="K17" i="37"/>
  <c r="K311" i="67"/>
  <c r="AB11" i="37"/>
  <c r="AB11" i="41"/>
  <c r="C36" i="50"/>
  <c r="I36" i="50"/>
  <c r="AB11" i="43"/>
  <c r="K17" i="43"/>
  <c r="K338" i="67"/>
  <c r="AB11" i="45"/>
  <c r="S43" i="48"/>
  <c r="F20" i="48"/>
  <c r="S43" i="43"/>
  <c r="S43" i="41"/>
  <c r="S43" i="40"/>
  <c r="S43" i="37"/>
  <c r="S43" i="36"/>
  <c r="S43" i="35"/>
  <c r="F20" i="35"/>
  <c r="S43" i="33"/>
  <c r="S43" i="24"/>
  <c r="S43" i="23"/>
  <c r="S43" i="22"/>
  <c r="S43" i="16"/>
  <c r="F20" i="16"/>
  <c r="S43" i="11"/>
  <c r="S43" i="9"/>
  <c r="F20" i="9"/>
  <c r="S43" i="6"/>
  <c r="C16" i="50"/>
  <c r="I16" i="50"/>
  <c r="AB11" i="15"/>
  <c r="K17" i="15"/>
  <c r="K314" i="67"/>
  <c r="C40" i="50"/>
  <c r="I40" i="50"/>
  <c r="K17" i="47"/>
  <c r="K329" i="67"/>
  <c r="AB11" i="47"/>
  <c r="C15" i="50"/>
  <c r="I15" i="50"/>
  <c r="K17" i="14"/>
  <c r="K324" i="67"/>
  <c r="AB11" i="14"/>
  <c r="C31" i="50"/>
  <c r="I31" i="50"/>
  <c r="AB11" i="38"/>
  <c r="K17" i="38"/>
  <c r="K317" i="67"/>
  <c r="C35" i="50"/>
  <c r="I35" i="50"/>
  <c r="K17" i="42"/>
  <c r="K306" i="67"/>
  <c r="AB11" i="42"/>
  <c r="C37" i="50"/>
  <c r="I37" i="50"/>
  <c r="AB11" i="44"/>
  <c r="K17" i="44"/>
  <c r="K339" i="67"/>
  <c r="K17" i="48"/>
  <c r="K331" i="67"/>
  <c r="S43" i="46"/>
  <c r="F20" i="46"/>
  <c r="S43" i="45"/>
  <c r="S43" i="19"/>
  <c r="S43" i="12"/>
  <c r="F20" i="12"/>
  <c r="S43" i="8"/>
  <c r="S43" i="7"/>
  <c r="F20" i="7"/>
  <c r="S43" i="5"/>
  <c r="S43" i="21"/>
  <c r="S43" i="20"/>
  <c r="S43" i="17"/>
  <c r="S43" i="15"/>
  <c r="S43" i="14"/>
  <c r="F20" i="14"/>
  <c r="AB43" i="47"/>
  <c r="AB8" i="1"/>
  <c r="K10" i="1"/>
  <c r="AB22" i="1"/>
  <c r="F20" i="30"/>
  <c r="G24" i="119"/>
  <c r="N24" i="119"/>
  <c r="F20" i="37"/>
  <c r="F20" i="17"/>
  <c r="F20" i="42"/>
  <c r="F20" i="11"/>
  <c r="N28" i="31"/>
  <c r="D34" i="71"/>
  <c r="N28" i="17"/>
  <c r="D20" i="71"/>
  <c r="F20" i="15"/>
  <c r="N1239" i="67"/>
  <c r="Q14" i="56"/>
  <c r="N1233" i="67"/>
  <c r="Q11" i="56"/>
  <c r="N1238" i="67"/>
  <c r="Q13" i="56"/>
  <c r="N1243" i="67"/>
  <c r="Q19" i="56"/>
  <c r="Q45" i="56"/>
  <c r="N1245" i="67"/>
  <c r="Q20" i="56"/>
  <c r="N1257" i="67"/>
  <c r="Q26" i="56"/>
  <c r="N1244" i="67"/>
  <c r="Q17" i="56"/>
  <c r="Q28" i="56"/>
  <c r="N1265" i="67"/>
  <c r="Q15" i="56"/>
  <c r="N1263" i="67"/>
  <c r="Q41" i="56"/>
  <c r="N28" i="36"/>
  <c r="D39" i="71"/>
  <c r="N1262" i="67"/>
  <c r="Q40" i="56"/>
  <c r="N1258" i="67"/>
  <c r="Q27" i="56"/>
  <c r="N1264" i="67"/>
  <c r="Q42" i="56"/>
  <c r="N1256" i="67"/>
  <c r="Q25" i="56"/>
  <c r="N383" i="65"/>
  <c r="Q78" i="56"/>
  <c r="N376" i="65"/>
  <c r="Q71" i="56"/>
  <c r="N1246" i="67"/>
  <c r="Q33" i="56"/>
  <c r="N1240" i="67"/>
  <c r="N378" i="65"/>
  <c r="Q72" i="56"/>
  <c r="N1235" i="67"/>
  <c r="Q16" i="56"/>
  <c r="F20" i="27"/>
  <c r="N379" i="65"/>
  <c r="Q74" i="56"/>
  <c r="N1260" i="67"/>
  <c r="Q39" i="56"/>
  <c r="N1247" i="67"/>
  <c r="Q12" i="56"/>
  <c r="N1237" i="67"/>
  <c r="Q31" i="56"/>
  <c r="N380" i="65"/>
  <c r="Q75" i="56"/>
  <c r="N1267" i="67"/>
  <c r="Q32" i="56"/>
  <c r="N1253" i="67"/>
  <c r="Q46" i="56"/>
  <c r="N1254" i="67"/>
  <c r="Q43" i="56"/>
  <c r="N28" i="9"/>
  <c r="D12" i="71"/>
  <c r="N1236" i="67"/>
  <c r="Q34" i="56"/>
  <c r="Q77" i="56"/>
  <c r="N1242" i="67"/>
  <c r="Q36" i="56"/>
  <c r="F20" i="6"/>
  <c r="N374" i="65"/>
  <c r="Q73" i="56"/>
  <c r="Q30" i="56"/>
  <c r="N1252" i="67"/>
  <c r="F20" i="41"/>
  <c r="F20" i="47"/>
  <c r="N28" i="14"/>
  <c r="D17" i="71"/>
  <c r="K40" i="65"/>
  <c r="AB41" i="65"/>
  <c r="K82" i="67"/>
  <c r="N28" i="19"/>
  <c r="D22" i="71"/>
  <c r="N28" i="47"/>
  <c r="D50" i="71"/>
  <c r="O44" i="31"/>
  <c r="O383" i="65"/>
  <c r="F20" i="33"/>
  <c r="O44" i="11"/>
  <c r="I37" i="119"/>
  <c r="L69" i="19"/>
  <c r="O1765" i="67" s="1"/>
  <c r="N28" i="26"/>
  <c r="D29" i="71"/>
  <c r="N28" i="35"/>
  <c r="D38" i="71"/>
  <c r="O44" i="24"/>
  <c r="N28" i="40"/>
  <c r="D43" i="71"/>
  <c r="O44" i="26"/>
  <c r="O374" i="65"/>
  <c r="N28" i="46"/>
  <c r="D49" i="71"/>
  <c r="O44" i="37"/>
  <c r="I14" i="119"/>
  <c r="O44" i="45"/>
  <c r="O1239" i="67"/>
  <c r="O44" i="43"/>
  <c r="O1265" i="67"/>
  <c r="L70" i="32"/>
  <c r="E24" i="55"/>
  <c r="F20" i="29"/>
  <c r="N28" i="25"/>
  <c r="D28" i="71"/>
  <c r="F20" i="19"/>
  <c r="O44" i="44"/>
  <c r="O1266" i="67"/>
  <c r="N28" i="32"/>
  <c r="D35" i="71"/>
  <c r="O44" i="41"/>
  <c r="O44" i="20"/>
  <c r="O1267" i="67"/>
  <c r="N28" i="38"/>
  <c r="D41" i="71"/>
  <c r="N28" i="43"/>
  <c r="D46" i="71"/>
  <c r="N28" i="22"/>
  <c r="D25" i="71"/>
  <c r="F20" i="40"/>
  <c r="N28" i="37"/>
  <c r="D40" i="71"/>
  <c r="F20" i="20"/>
  <c r="F20" i="8"/>
  <c r="N28" i="33"/>
  <c r="D36" i="71"/>
  <c r="N28" i="41"/>
  <c r="D44" i="71"/>
  <c r="O44" i="8"/>
  <c r="O44" i="22"/>
  <c r="O1254" i="67"/>
  <c r="O44" i="9"/>
  <c r="O44" i="46"/>
  <c r="O393" i="65"/>
  <c r="O44" i="29"/>
  <c r="O381" i="65"/>
  <c r="O44" i="38"/>
  <c r="I18" i="119"/>
  <c r="O44" i="10"/>
  <c r="O1240" i="67"/>
  <c r="O44" i="48"/>
  <c r="O44" i="21"/>
  <c r="O44" i="13"/>
  <c r="O376" i="65"/>
  <c r="O44" i="23"/>
  <c r="O44" i="47"/>
  <c r="O387" i="65"/>
  <c r="O44" i="32"/>
  <c r="O375" i="65"/>
  <c r="O44" i="7"/>
  <c r="O44" i="40"/>
  <c r="O44" i="36"/>
  <c r="O44" i="42"/>
  <c r="I12" i="119"/>
  <c r="O392" i="65"/>
  <c r="O44" i="28"/>
  <c r="O380" i="65"/>
  <c r="O391" i="65"/>
  <c r="O44" i="27"/>
  <c r="O379" i="65"/>
  <c r="O44" i="34"/>
  <c r="O44" i="5"/>
  <c r="O44" i="35"/>
  <c r="O1263" i="67"/>
  <c r="O394" i="65"/>
  <c r="O44" i="30"/>
  <c r="O382" i="65"/>
  <c r="O44" i="12"/>
  <c r="O44" i="6"/>
  <c r="O44" i="19"/>
  <c r="I34" i="119"/>
  <c r="O390" i="65"/>
  <c r="O44" i="25"/>
  <c r="O378" i="65"/>
  <c r="F20" i="43"/>
  <c r="N28" i="12"/>
  <c r="D15" i="71"/>
  <c r="N28" i="23"/>
  <c r="D26" i="71"/>
  <c r="F20" i="5"/>
  <c r="N28" i="28"/>
  <c r="D31" i="71"/>
  <c r="N28" i="16"/>
  <c r="D19" i="71"/>
  <c r="N28" i="7"/>
  <c r="D10" i="71"/>
  <c r="C59" i="50"/>
  <c r="I66" i="50"/>
  <c r="N28" i="24"/>
  <c r="D27" i="71"/>
  <c r="F20" i="31"/>
  <c r="F20" i="45"/>
  <c r="F20" i="24"/>
  <c r="F20" i="36"/>
  <c r="N28" i="8"/>
  <c r="D11" i="71"/>
  <c r="C6" i="50"/>
  <c r="I6" i="50"/>
  <c r="H10" i="1"/>
  <c r="AB11" i="1"/>
  <c r="O109" i="56"/>
  <c r="I99" i="119"/>
  <c r="I36" i="119"/>
  <c r="I25" i="119"/>
  <c r="O1260" i="67"/>
  <c r="I40" i="119"/>
  <c r="O1237" i="67"/>
  <c r="I32" i="119"/>
  <c r="O1238" i="67"/>
  <c r="I15" i="119"/>
  <c r="O1236" i="67"/>
  <c r="I35" i="119"/>
  <c r="I21" i="119"/>
  <c r="O1242" i="67"/>
  <c r="I44" i="119"/>
  <c r="O1257" i="67"/>
  <c r="I27" i="119"/>
  <c r="O1233" i="67"/>
  <c r="O1247" i="67"/>
  <c r="I13" i="119"/>
  <c r="O1253" i="67"/>
  <c r="I47" i="119"/>
  <c r="O1246" i="67"/>
  <c r="I42" i="119"/>
  <c r="O1262" i="67"/>
  <c r="I41" i="119"/>
  <c r="O1264" i="67"/>
  <c r="I43" i="119"/>
  <c r="O1256" i="67"/>
  <c r="I26" i="119"/>
  <c r="O1258" i="67"/>
  <c r="I28" i="119"/>
  <c r="O1243" i="67"/>
  <c r="I20" i="119"/>
  <c r="O36" i="56"/>
  <c r="O46" i="56"/>
  <c r="O30" i="56"/>
  <c r="O13" i="56"/>
  <c r="O26" i="56"/>
  <c r="O39" i="56"/>
  <c r="O40" i="56"/>
  <c r="O11" i="56"/>
  <c r="O42" i="56"/>
  <c r="O35" i="56"/>
  <c r="O34" i="56"/>
  <c r="O31" i="56"/>
  <c r="O41" i="56"/>
  <c r="O19" i="56"/>
  <c r="O33" i="56"/>
  <c r="O27" i="56"/>
  <c r="O25" i="56"/>
  <c r="O12" i="56"/>
  <c r="O43" i="56"/>
  <c r="H46" i="119"/>
  <c r="N45" i="56"/>
  <c r="O1304" i="67"/>
  <c r="O1378" i="67"/>
  <c r="O1366" i="67"/>
  <c r="H13" i="119"/>
  <c r="N12" i="56"/>
  <c r="O1285" i="67"/>
  <c r="F13" i="55"/>
  <c r="O1359" i="67"/>
  <c r="N43" i="56"/>
  <c r="H44" i="119"/>
  <c r="F44" i="55"/>
  <c r="O1292" i="67"/>
  <c r="O46" i="7"/>
  <c r="O1275" i="67" s="1"/>
  <c r="O1349" i="67"/>
  <c r="O1360" i="67"/>
  <c r="O1379" i="67"/>
  <c r="O46" i="20"/>
  <c r="F33" i="55" s="1"/>
  <c r="O1376" i="67"/>
  <c r="O46" i="36"/>
  <c r="O1302" i="67" s="1"/>
  <c r="O46" i="46"/>
  <c r="O1281" i="67" s="1"/>
  <c r="O46" i="43"/>
  <c r="O1303" i="67" s="1"/>
  <c r="O1373" i="67"/>
  <c r="O1352" i="67"/>
  <c r="O46" i="10"/>
  <c r="O1369" i="67"/>
  <c r="O46" i="41"/>
  <c r="O1295" i="67" s="1"/>
  <c r="F46" i="55"/>
  <c r="O46" i="47"/>
  <c r="H26" i="119" s="1"/>
  <c r="O410" i="65"/>
  <c r="O418" i="65" s="1"/>
  <c r="O48" i="59" s="1"/>
  <c r="R47" i="61"/>
  <c r="R49" i="61"/>
  <c r="O48" i="116"/>
  <c r="O46" i="116" s="1"/>
  <c r="O46" i="19"/>
  <c r="N33" i="56" s="1"/>
  <c r="O1358" i="67"/>
  <c r="O1375" i="67"/>
  <c r="O46" i="35"/>
  <c r="N41" i="56" s="1"/>
  <c r="O1345" i="67"/>
  <c r="O46" i="42"/>
  <c r="N11" i="56" s="1"/>
  <c r="H45" i="119"/>
  <c r="O1357" i="67"/>
  <c r="O46" i="40"/>
  <c r="F21" i="55" s="1"/>
  <c r="O46" i="48"/>
  <c r="N27" i="56" s="1"/>
  <c r="O1353" i="67"/>
  <c r="O1362" i="67"/>
  <c r="O1305" i="67"/>
  <c r="H32" i="119"/>
  <c r="F32" i="55"/>
  <c r="N31" i="56"/>
  <c r="N42" i="56"/>
  <c r="F43" i="55"/>
  <c r="H36" i="119"/>
  <c r="N35" i="56"/>
  <c r="O1278" i="67"/>
  <c r="F36" i="55"/>
  <c r="N20" i="56"/>
  <c r="H34" i="119"/>
  <c r="O1284" i="67"/>
  <c r="F34" i="55"/>
  <c r="L69" i="45"/>
  <c r="L70" i="45" s="1"/>
  <c r="K1222" i="67"/>
  <c r="K44" i="39"/>
  <c r="L18" i="56"/>
  <c r="J1222" i="67"/>
  <c r="L19" i="119"/>
  <c r="J66" i="39"/>
  <c r="H1222" i="67"/>
  <c r="H66" i="39"/>
  <c r="L556" i="67"/>
  <c r="AB25" i="39"/>
  <c r="M19" i="119"/>
  <c r="K18" i="56"/>
  <c r="I1222" i="67"/>
  <c r="F1222" i="67"/>
  <c r="J19" i="119"/>
  <c r="I18" i="56"/>
  <c r="F66" i="39"/>
  <c r="K17" i="39"/>
  <c r="K332" i="67"/>
  <c r="L602" i="67"/>
  <c r="AB23" i="39"/>
  <c r="L30" i="39"/>
  <c r="L741" i="67"/>
  <c r="L24" i="39"/>
  <c r="L519" i="67"/>
  <c r="L1083" i="67"/>
  <c r="K295" i="67"/>
  <c r="K59" i="39"/>
  <c r="G43" i="39"/>
  <c r="J750" i="67"/>
  <c r="F824" i="67"/>
  <c r="G445" i="67"/>
  <c r="K445" i="67"/>
  <c r="J482" i="67"/>
  <c r="I519" i="67"/>
  <c r="G556" i="67"/>
  <c r="I593" i="67"/>
  <c r="G630" i="67"/>
  <c r="J667" i="67"/>
  <c r="J676" i="67"/>
  <c r="H704" i="67"/>
  <c r="F741" i="67"/>
  <c r="H778" i="67"/>
  <c r="F815" i="67"/>
  <c r="H852" i="67"/>
  <c r="H926" i="67"/>
  <c r="F963" i="67"/>
  <c r="H1000" i="67"/>
  <c r="H1009" i="67"/>
  <c r="H1074" i="67"/>
  <c r="F1111" i="67"/>
  <c r="H1148" i="67"/>
  <c r="H1157" i="67"/>
  <c r="F1185" i="67"/>
  <c r="I1334" i="67"/>
  <c r="G1371" i="67"/>
  <c r="I1408" i="67"/>
  <c r="I1482" i="67"/>
  <c r="I1491" i="67"/>
  <c r="G1519" i="67"/>
  <c r="I1556" i="67"/>
  <c r="G1593" i="67"/>
  <c r="G1667" i="67"/>
  <c r="I1704" i="67"/>
  <c r="G1741" i="67"/>
  <c r="I32" i="75"/>
  <c r="Q32" i="75"/>
  <c r="AB11" i="39"/>
  <c r="L824" i="67"/>
  <c r="AB27" i="39"/>
  <c r="E43" i="50"/>
  <c r="E63" i="50"/>
  <c r="E76" i="50"/>
  <c r="L29" i="39"/>
  <c r="L704" i="67"/>
  <c r="I59" i="39"/>
  <c r="H32" i="115"/>
  <c r="K10" i="98"/>
  <c r="K24" i="98"/>
  <c r="L46" i="39"/>
  <c r="K565" i="67"/>
  <c r="L528" i="67"/>
  <c r="G639" i="67"/>
  <c r="F972" i="67"/>
  <c r="C32" i="50"/>
  <c r="I32" i="50"/>
  <c r="L22" i="39"/>
  <c r="G59" i="39"/>
  <c r="H34" i="120"/>
  <c r="R18" i="56"/>
  <c r="G44" i="70"/>
  <c r="AB24" i="39"/>
  <c r="L67" i="39"/>
  <c r="H70" i="39"/>
  <c r="F898" i="67"/>
  <c r="H1083" i="67"/>
  <c r="G1602" i="67"/>
  <c r="L935" i="67"/>
  <c r="J1046" i="67"/>
  <c r="F1120" i="67"/>
  <c r="K304" i="67"/>
  <c r="J898" i="67"/>
  <c r="M29" i="56"/>
  <c r="S6" i="75"/>
  <c r="O30" i="119"/>
  <c r="L1809" i="67"/>
  <c r="D108" i="2"/>
  <c r="K1380" i="67"/>
  <c r="G1046" i="67"/>
  <c r="AB26" i="1"/>
  <c r="H43" i="1"/>
  <c r="J29" i="56"/>
  <c r="J59" i="1"/>
  <c r="J1751" i="67"/>
  <c r="I1565" i="67"/>
  <c r="K1750" i="67"/>
  <c r="J1491" i="67"/>
  <c r="F1713" i="67"/>
  <c r="G861" i="67"/>
  <c r="K935" i="67"/>
  <c r="I1046" i="67"/>
  <c r="G1157" i="67"/>
  <c r="F1380" i="67"/>
  <c r="J1454" i="67"/>
  <c r="H1565" i="67"/>
  <c r="F1676" i="67"/>
  <c r="J1750" i="67"/>
  <c r="K824" i="67"/>
  <c r="I1750" i="67"/>
  <c r="L27" i="1"/>
  <c r="L603" i="67"/>
  <c r="I43" i="1"/>
  <c r="L48" i="1"/>
  <c r="L1344" i="67"/>
  <c r="L51" i="1"/>
  <c r="L1455" i="67"/>
  <c r="L1491" i="67"/>
  <c r="L37" i="1"/>
  <c r="L973" i="67"/>
  <c r="H602" i="67"/>
  <c r="J639" i="67"/>
  <c r="I676" i="67"/>
  <c r="K713" i="67"/>
  <c r="K750" i="67"/>
  <c r="K454" i="67"/>
  <c r="G565" i="67"/>
  <c r="I602" i="67"/>
  <c r="K639" i="67"/>
  <c r="J824" i="67"/>
  <c r="F1046" i="67"/>
  <c r="K1528" i="67"/>
  <c r="G1750" i="67"/>
  <c r="K972" i="67"/>
  <c r="J713" i="67"/>
  <c r="H824" i="67"/>
  <c r="F935" i="67"/>
  <c r="J1009" i="67"/>
  <c r="H1120" i="67"/>
  <c r="L304" i="67"/>
  <c r="AB304" i="67"/>
  <c r="L28" i="1"/>
  <c r="L640" i="67"/>
  <c r="J43" i="1"/>
  <c r="G59" i="1"/>
  <c r="K59" i="1"/>
  <c r="L38" i="1"/>
  <c r="L1010" i="67"/>
  <c r="L56" i="1"/>
  <c r="L1640" i="67"/>
  <c r="G7" i="120"/>
  <c r="H7" i="120"/>
  <c r="J7" i="120"/>
  <c r="F1194" i="67"/>
  <c r="K1194" i="67"/>
  <c r="G1528" i="67"/>
  <c r="I1713" i="67"/>
  <c r="H1454" i="67"/>
  <c r="J1639" i="67"/>
  <c r="I824" i="67"/>
  <c r="G935" i="67"/>
  <c r="K1009" i="67"/>
  <c r="I1120" i="67"/>
  <c r="H1343" i="67"/>
  <c r="F1454" i="67"/>
  <c r="J1528" i="67"/>
  <c r="H1639" i="67"/>
  <c r="F1750" i="67"/>
  <c r="L29" i="1"/>
  <c r="L677" i="67"/>
  <c r="L713" i="67"/>
  <c r="L36" i="1"/>
  <c r="L936" i="67"/>
  <c r="L49" i="1"/>
  <c r="L1381" i="67"/>
  <c r="H69" i="1"/>
  <c r="H70" i="1"/>
  <c r="H787" i="67"/>
  <c r="K1676" i="67"/>
  <c r="I935" i="67"/>
  <c r="K1120" i="67"/>
  <c r="J787" i="67"/>
  <c r="H898" i="67"/>
  <c r="F1009" i="67"/>
  <c r="J1083" i="67"/>
  <c r="K1491" i="67"/>
  <c r="K30" i="119"/>
  <c r="G1565" i="67"/>
  <c r="L52" i="1"/>
  <c r="L1492" i="67"/>
  <c r="L1528" i="67"/>
  <c r="H59" i="1"/>
  <c r="H1751" i="67"/>
  <c r="H1787" i="67"/>
  <c r="L40" i="1"/>
  <c r="L1084" i="67"/>
  <c r="L1120" i="67"/>
  <c r="K1454" i="67"/>
  <c r="G1676" i="67"/>
  <c r="H1602" i="67"/>
  <c r="K787" i="67"/>
  <c r="I898" i="67"/>
  <c r="G1009" i="67"/>
  <c r="K1083" i="67"/>
  <c r="H1417" i="67"/>
  <c r="F1528" i="67"/>
  <c r="J1602" i="67"/>
  <c r="H1713" i="67"/>
  <c r="L62" i="2"/>
  <c r="D49" i="70"/>
  <c r="K17" i="1"/>
  <c r="K305" i="67"/>
  <c r="C43" i="50"/>
  <c r="I43" i="50"/>
  <c r="L17" i="1"/>
  <c r="L25" i="1"/>
  <c r="L30" i="1"/>
  <c r="L714" i="67"/>
  <c r="L42" i="1"/>
  <c r="L1158" i="67"/>
  <c r="L46" i="1"/>
  <c r="AB46" i="1"/>
  <c r="AB59" i="1"/>
  <c r="L1157" i="67"/>
  <c r="F5" i="115"/>
  <c r="G42" i="115"/>
  <c r="H935" i="67"/>
  <c r="J1120" i="67"/>
  <c r="F1306" i="67"/>
  <c r="G1454" i="67"/>
  <c r="I1639" i="67"/>
  <c r="G898" i="67"/>
  <c r="I1083" i="67"/>
  <c r="H1750" i="67"/>
  <c r="H1796" i="67"/>
  <c r="F787" i="67"/>
  <c r="J861" i="67"/>
  <c r="H972" i="67"/>
  <c r="F1083" i="67"/>
  <c r="J1157" i="67"/>
  <c r="HL108" i="2"/>
  <c r="K1639" i="67"/>
  <c r="AB27" i="1"/>
  <c r="AB14" i="1"/>
  <c r="L34" i="1"/>
  <c r="L862" i="67"/>
  <c r="L898" i="67"/>
  <c r="F43" i="1"/>
  <c r="L50" i="1"/>
  <c r="L1418" i="67"/>
  <c r="L1454" i="67"/>
  <c r="L53" i="1"/>
  <c r="L1529" i="67"/>
  <c r="I59" i="1"/>
  <c r="L58" i="1"/>
  <c r="L1714" i="67"/>
  <c r="I1417" i="67"/>
  <c r="K1602" i="67"/>
  <c r="I861" i="67"/>
  <c r="F1565" i="67"/>
  <c r="G787" i="67"/>
  <c r="K861" i="67"/>
  <c r="I972" i="67"/>
  <c r="G1083" i="67"/>
  <c r="K1157" i="67"/>
  <c r="J1380" i="67"/>
  <c r="H1491" i="67"/>
  <c r="F1602" i="67"/>
  <c r="J1676" i="67"/>
  <c r="O32" i="56"/>
  <c r="O1235" i="67"/>
  <c r="O16" i="56"/>
  <c r="O1296" i="67"/>
  <c r="N26" i="56"/>
  <c r="O1234" i="67"/>
  <c r="I31" i="119"/>
  <c r="N381" i="65"/>
  <c r="O44" i="14"/>
  <c r="N1251" i="67"/>
  <c r="Q37" i="56"/>
  <c r="O46" i="14"/>
  <c r="L197" i="65"/>
  <c r="AB197" i="65"/>
  <c r="AB46" i="59"/>
  <c r="AB59" i="59"/>
  <c r="I22" i="115"/>
  <c r="O675" i="67"/>
  <c r="N28" i="20"/>
  <c r="D23" i="71"/>
  <c r="J24" i="119"/>
  <c r="H28" i="119"/>
  <c r="I46" i="119"/>
  <c r="O44" i="56"/>
  <c r="I45" i="119"/>
  <c r="O1786" i="67"/>
  <c r="O644" i="67"/>
  <c r="N28" i="6"/>
  <c r="D9" i="71"/>
  <c r="L29" i="56"/>
  <c r="J66" i="1"/>
  <c r="J1195" i="67"/>
  <c r="K44" i="1"/>
  <c r="L30" i="119"/>
  <c r="F20" i="23"/>
  <c r="I17" i="119"/>
  <c r="I33" i="119"/>
  <c r="O647" i="67"/>
  <c r="N28" i="45"/>
  <c r="D48" i="71"/>
  <c r="O203" i="65"/>
  <c r="N28" i="27"/>
  <c r="D30" i="71"/>
  <c r="O536" i="65"/>
  <c r="O205" i="65"/>
  <c r="N28" i="29"/>
  <c r="D32" i="71"/>
  <c r="O650" i="67"/>
  <c r="N28" i="11"/>
  <c r="D14" i="71"/>
  <c r="L529" i="67"/>
  <c r="AB25" i="1"/>
  <c r="L1229" i="67"/>
  <c r="S43" i="44"/>
  <c r="F20" i="44"/>
  <c r="O28" i="44"/>
  <c r="L1225" i="67"/>
  <c r="O28" i="34"/>
  <c r="S43" i="34"/>
  <c r="F20" i="34"/>
  <c r="L66" i="34"/>
  <c r="L533" i="65"/>
  <c r="L539" i="65"/>
  <c r="S59" i="25"/>
  <c r="F20" i="25"/>
  <c r="O1245" i="67"/>
  <c r="O20" i="56"/>
  <c r="T47" i="61"/>
  <c r="O206" i="65"/>
  <c r="N28" i="30"/>
  <c r="D33" i="71"/>
  <c r="N28" i="42"/>
  <c r="D45" i="71"/>
  <c r="C63" i="50"/>
  <c r="C76" i="50"/>
  <c r="C66" i="50"/>
  <c r="O1250" i="67"/>
  <c r="L66" i="25"/>
  <c r="O666" i="67"/>
  <c r="N28" i="48"/>
  <c r="D51" i="71"/>
  <c r="O45" i="56"/>
  <c r="O1244" i="67"/>
  <c r="O17" i="56"/>
  <c r="I16" i="119"/>
  <c r="O15" i="56"/>
  <c r="O1252" i="67"/>
  <c r="O24" i="56"/>
  <c r="I63" i="50"/>
  <c r="O14" i="56"/>
  <c r="N28" i="21"/>
  <c r="D24" i="71"/>
  <c r="Q44" i="56"/>
  <c r="N1266" i="67"/>
  <c r="L1713" i="67"/>
  <c r="O44" i="33"/>
  <c r="Q24" i="56"/>
  <c r="N1250" i="67"/>
  <c r="L1009" i="67"/>
  <c r="H44" i="1"/>
  <c r="H1232" i="67"/>
  <c r="L175" i="65"/>
  <c r="AB175" i="65"/>
  <c r="L1750" i="67"/>
  <c r="L164" i="65"/>
  <c r="AB164" i="65"/>
  <c r="H66" i="1"/>
  <c r="H1195" i="67"/>
  <c r="AB85" i="65"/>
  <c r="L230" i="65"/>
  <c r="L153" i="65"/>
  <c r="L1676" i="67"/>
  <c r="L1417" i="67"/>
  <c r="N1261" i="67"/>
  <c r="L142" i="65"/>
  <c r="AB142" i="65"/>
  <c r="L208" i="65"/>
  <c r="L43" i="18"/>
  <c r="F66" i="17"/>
  <c r="L59" i="22"/>
  <c r="L43" i="13"/>
  <c r="AB27" i="46"/>
  <c r="AB43" i="46"/>
  <c r="AB26" i="39"/>
  <c r="K99" i="67"/>
  <c r="K118" i="67"/>
  <c r="AB119" i="67"/>
  <c r="AB11" i="59"/>
  <c r="L43" i="10"/>
  <c r="L554" i="67"/>
  <c r="L460" i="67"/>
  <c r="E45" i="120"/>
  <c r="E65" i="120"/>
  <c r="I1287" i="67"/>
  <c r="I1306" i="67"/>
  <c r="H11" i="120"/>
  <c r="J11" i="120"/>
  <c r="I43" i="18"/>
  <c r="I475" i="67"/>
  <c r="I491" i="67"/>
  <c r="H565" i="67"/>
  <c r="F620" i="67"/>
  <c r="I1175" i="67"/>
  <c r="L42" i="59"/>
  <c r="O13" i="59"/>
  <c r="K13" i="59"/>
  <c r="L174" i="67"/>
  <c r="L193" i="67"/>
  <c r="G59" i="15"/>
  <c r="G1353" i="67"/>
  <c r="G1380" i="67"/>
  <c r="K1694" i="67"/>
  <c r="K1713" i="67"/>
  <c r="L57" i="59"/>
  <c r="L1694" i="67"/>
  <c r="G47" i="59"/>
  <c r="G542" i="65"/>
  <c r="I1583" i="67"/>
  <c r="I1602" i="67"/>
  <c r="L54" i="59"/>
  <c r="L1583" i="67"/>
  <c r="L1602" i="67"/>
  <c r="I48" i="59"/>
  <c r="I542" i="65"/>
  <c r="K38" i="59"/>
  <c r="K541" i="65"/>
  <c r="K543" i="65"/>
  <c r="I768" i="67"/>
  <c r="I787" i="67"/>
  <c r="L31" i="59"/>
  <c r="L768" i="67"/>
  <c r="L787" i="67"/>
  <c r="I27" i="59"/>
  <c r="I541" i="65"/>
  <c r="J22" i="59"/>
  <c r="J541" i="65"/>
  <c r="J543" i="65"/>
  <c r="J544" i="65"/>
  <c r="F1417" i="67"/>
  <c r="F1796" i="67"/>
  <c r="J1546" i="67"/>
  <c r="J1565" i="67"/>
  <c r="L53" i="59"/>
  <c r="L1546" i="67"/>
  <c r="L1565" i="67"/>
  <c r="J953" i="67"/>
  <c r="J972" i="67"/>
  <c r="L36" i="59"/>
  <c r="L953" i="67"/>
  <c r="L972" i="67"/>
  <c r="H33" i="59"/>
  <c r="H546" i="67"/>
  <c r="L25" i="59"/>
  <c r="G1398" i="67"/>
  <c r="G1417" i="67"/>
  <c r="L49" i="59"/>
  <c r="L1398" i="67"/>
  <c r="G676" i="67"/>
  <c r="G491" i="67"/>
  <c r="F565" i="67"/>
  <c r="I59" i="15"/>
  <c r="I1316" i="67"/>
  <c r="I1343" i="67"/>
  <c r="G454" i="67"/>
  <c r="G43" i="59"/>
  <c r="G472" i="67"/>
  <c r="J1194" i="67"/>
  <c r="K1279" i="67"/>
  <c r="K1306" i="67"/>
  <c r="H14" i="115"/>
  <c r="H42" i="115"/>
  <c r="K59" i="15"/>
  <c r="I43" i="17"/>
  <c r="I434" i="67"/>
  <c r="I454" i="67"/>
  <c r="H471" i="67"/>
  <c r="F20" i="120"/>
  <c r="F45" i="120"/>
  <c r="G582" i="67"/>
  <c r="G602" i="67"/>
  <c r="AB602" i="67"/>
  <c r="G43" i="17"/>
  <c r="H676" i="67"/>
  <c r="G1287" i="67"/>
  <c r="G1306" i="67"/>
  <c r="D22" i="115"/>
  <c r="D42" i="115"/>
  <c r="E42" i="115"/>
  <c r="K14" i="59"/>
  <c r="L211" i="67"/>
  <c r="L230" i="67"/>
  <c r="H35" i="120"/>
  <c r="J35" i="120"/>
  <c r="J30" i="120"/>
  <c r="G737" i="67"/>
  <c r="G750" i="67"/>
  <c r="G43" i="16"/>
  <c r="H1194" i="67"/>
  <c r="G1713" i="67"/>
  <c r="J491" i="67"/>
  <c r="I528" i="67"/>
  <c r="K676" i="67"/>
  <c r="F42" i="115"/>
  <c r="H20" i="120"/>
  <c r="J20" i="120"/>
  <c r="K43" i="16"/>
  <c r="K478" i="67"/>
  <c r="I43" i="16"/>
  <c r="I700" i="67"/>
  <c r="I713" i="67"/>
  <c r="I1194" i="67"/>
  <c r="F1768" i="67"/>
  <c r="F1787" i="67"/>
  <c r="F43" i="59"/>
  <c r="F472" i="67"/>
  <c r="F491" i="67"/>
  <c r="C42" i="115"/>
  <c r="K62" i="67"/>
  <c r="K81" i="67"/>
  <c r="AB81" i="67"/>
  <c r="AB9" i="59"/>
  <c r="G657" i="67"/>
  <c r="F43" i="15"/>
  <c r="F723" i="67"/>
  <c r="F750" i="67"/>
  <c r="H656" i="67"/>
  <c r="G20" i="120"/>
  <c r="G45" i="120"/>
  <c r="G512" i="67"/>
  <c r="G528" i="67"/>
  <c r="G43" i="18"/>
  <c r="K491" i="67"/>
  <c r="F639" i="67"/>
  <c r="K25" i="67"/>
  <c r="K44" i="67"/>
  <c r="AB44" i="67"/>
  <c r="AB8" i="59"/>
  <c r="D45" i="120"/>
  <c r="D65" i="120"/>
  <c r="H8" i="120"/>
  <c r="J464" i="67"/>
  <c r="J43" i="15"/>
  <c r="H43" i="15"/>
  <c r="H686" i="67"/>
  <c r="H713" i="67"/>
  <c r="J59" i="16"/>
  <c r="J1330" i="67"/>
  <c r="J1343" i="67"/>
  <c r="K43" i="17"/>
  <c r="K508" i="67"/>
  <c r="K528" i="67"/>
  <c r="D18" i="120"/>
  <c r="H18" i="120"/>
  <c r="G69" i="15"/>
  <c r="H70" i="15"/>
  <c r="F50" i="120"/>
  <c r="H147" i="65"/>
  <c r="H153" i="65"/>
  <c r="K377" i="65"/>
  <c r="K384" i="65"/>
  <c r="N44" i="57"/>
  <c r="Q15" i="75"/>
  <c r="L43" i="75"/>
  <c r="L54" i="75"/>
  <c r="Q10" i="75"/>
  <c r="L69" i="16"/>
  <c r="L70" i="16" s="1"/>
  <c r="L69" i="37"/>
  <c r="O1757" i="67" s="1"/>
  <c r="L69" i="12"/>
  <c r="O1779" i="67" s="1"/>
  <c r="L69" i="6"/>
  <c r="O1755" i="67" s="1"/>
  <c r="R33" i="56"/>
  <c r="P1246" i="67"/>
  <c r="P1250" i="67"/>
  <c r="R44" i="56"/>
  <c r="L79" i="65"/>
  <c r="L85" i="65"/>
  <c r="D64" i="70"/>
  <c r="H202" i="65"/>
  <c r="H208" i="65"/>
  <c r="H28" i="59"/>
  <c r="H657" i="67"/>
  <c r="H69" i="25"/>
  <c r="H70" i="25"/>
  <c r="G50" i="120"/>
  <c r="G61" i="120"/>
  <c r="O23" i="119"/>
  <c r="M22" i="56"/>
  <c r="S17" i="75"/>
  <c r="O43" i="119"/>
  <c r="S29" i="75"/>
  <c r="S21" i="75"/>
  <c r="M32" i="56"/>
  <c r="O46" i="121"/>
  <c r="O44" i="121"/>
  <c r="AB43" i="121"/>
  <c r="K73" i="119"/>
  <c r="R69" i="56"/>
  <c r="R23" i="56"/>
  <c r="O17" i="90"/>
  <c r="I24" i="75"/>
  <c r="E22" i="75"/>
  <c r="K49" i="88"/>
  <c r="K51" i="88"/>
  <c r="K52" i="88"/>
  <c r="K10" i="88"/>
  <c r="K24" i="88"/>
  <c r="O9" i="88"/>
  <c r="O22" i="88"/>
  <c r="N22" i="75"/>
  <c r="N43" i="75"/>
  <c r="N54" i="75"/>
  <c r="O14" i="84"/>
  <c r="O5" i="84"/>
  <c r="E5" i="84"/>
  <c r="K49" i="84"/>
  <c r="K51" i="84"/>
  <c r="K52" i="84"/>
  <c r="K24" i="84"/>
  <c r="H18" i="75"/>
  <c r="H43" i="75"/>
  <c r="H54" i="75"/>
  <c r="O23" i="84"/>
  <c r="P18" i="75"/>
  <c r="P43" i="75"/>
  <c r="P54" i="75"/>
  <c r="C16" i="75"/>
  <c r="K49" i="82"/>
  <c r="K51" i="82"/>
  <c r="K52" i="82"/>
  <c r="K66" i="57"/>
  <c r="K366" i="65"/>
  <c r="K373" i="65"/>
  <c r="K546" i="65"/>
  <c r="AB118" i="65"/>
  <c r="L18" i="59"/>
  <c r="S39" i="75"/>
  <c r="M19" i="56"/>
  <c r="O20" i="119"/>
  <c r="S25" i="75"/>
  <c r="M46" i="56"/>
  <c r="O47" i="119"/>
  <c r="AB22" i="116"/>
  <c r="AB43" i="116"/>
  <c r="L43" i="116"/>
  <c r="L43" i="57"/>
  <c r="L212" i="65"/>
  <c r="L219" i="65"/>
  <c r="G66" i="57"/>
  <c r="H44" i="57"/>
  <c r="H377" i="65"/>
  <c r="H384" i="65"/>
  <c r="I366" i="65"/>
  <c r="I373" i="65"/>
  <c r="I546" i="65"/>
  <c r="M73" i="119"/>
  <c r="I66" i="57"/>
  <c r="L397" i="67"/>
  <c r="L24" i="50"/>
  <c r="L43" i="50"/>
  <c r="O5" i="90"/>
  <c r="E5" i="90"/>
  <c r="J83" i="56"/>
  <c r="O26" i="62"/>
  <c r="N26" i="62"/>
  <c r="L64" i="62"/>
  <c r="L66" i="62"/>
  <c r="L67" i="62"/>
  <c r="S41" i="62"/>
  <c r="F18" i="62"/>
  <c r="K23" i="50"/>
  <c r="L364" i="67"/>
  <c r="F49" i="70"/>
  <c r="F60" i="70"/>
  <c r="G60" i="70"/>
  <c r="G49" i="70"/>
  <c r="O44" i="119"/>
  <c r="S23" i="75"/>
  <c r="M43" i="56"/>
  <c r="Q19" i="75"/>
  <c r="L43" i="58"/>
  <c r="AB22" i="58"/>
  <c r="AB43" i="58"/>
  <c r="K66" i="58"/>
  <c r="K44" i="58"/>
  <c r="N44" i="58"/>
  <c r="L83" i="56"/>
  <c r="AB41" i="62"/>
  <c r="L47" i="50"/>
  <c r="L59" i="50"/>
  <c r="L123" i="65"/>
  <c r="L129" i="65"/>
  <c r="K19" i="50"/>
  <c r="S33" i="75"/>
  <c r="M20" i="56"/>
  <c r="O21" i="119"/>
  <c r="O18" i="119"/>
  <c r="M17" i="56"/>
  <c r="O41" i="119"/>
  <c r="M40" i="56"/>
  <c r="K10" i="90"/>
  <c r="K24" i="90"/>
  <c r="C24" i="75"/>
  <c r="F24" i="75"/>
  <c r="Q24" i="75"/>
  <c r="K49" i="90"/>
  <c r="K51" i="90"/>
  <c r="K52" i="90"/>
  <c r="O18" i="88"/>
  <c r="J22" i="75"/>
  <c r="J43" i="75"/>
  <c r="J54" i="75"/>
  <c r="K49" i="86"/>
  <c r="K51" i="86"/>
  <c r="K52" i="86"/>
  <c r="O12" i="86"/>
  <c r="O5" i="86"/>
  <c r="E5" i="86"/>
  <c r="G20" i="75"/>
  <c r="Q20" i="75"/>
  <c r="L73" i="119"/>
  <c r="S35" i="75"/>
  <c r="M11" i="56"/>
  <c r="O12" i="119"/>
  <c r="O17" i="82"/>
  <c r="O5" i="82"/>
  <c r="E5" i="82"/>
  <c r="I16" i="75"/>
  <c r="I100" i="119"/>
  <c r="O110" i="56"/>
  <c r="M62" i="2"/>
  <c r="E49" i="70"/>
  <c r="L43" i="121"/>
  <c r="H44" i="121"/>
  <c r="H66" i="116"/>
  <c r="L69" i="36"/>
  <c r="L70" i="36" s="1"/>
  <c r="H44" i="116"/>
  <c r="K100" i="119"/>
  <c r="J100" i="119"/>
  <c r="P100" i="119"/>
  <c r="F66" i="116"/>
  <c r="S32" i="75"/>
  <c r="O19" i="119"/>
  <c r="M18" i="56"/>
  <c r="L59" i="39"/>
  <c r="I32" i="115"/>
  <c r="AB46" i="39"/>
  <c r="AB59" i="39"/>
  <c r="L1297" i="67"/>
  <c r="AB43" i="39"/>
  <c r="L445" i="67"/>
  <c r="L43" i="39"/>
  <c r="K1796" i="67"/>
  <c r="I1778" i="67"/>
  <c r="I66" i="39"/>
  <c r="J18" i="56"/>
  <c r="G1222" i="67"/>
  <c r="K19" i="119"/>
  <c r="P19" i="119"/>
  <c r="G1778" i="67"/>
  <c r="G66" i="39"/>
  <c r="K1778" i="67"/>
  <c r="K66" i="39"/>
  <c r="L750" i="67"/>
  <c r="AB22" i="39"/>
  <c r="H44" i="39"/>
  <c r="H1259" i="67"/>
  <c r="K1259" i="67"/>
  <c r="N44" i="39"/>
  <c r="J34" i="120"/>
  <c r="I66" i="1"/>
  <c r="I1751" i="67"/>
  <c r="K1751" i="67"/>
  <c r="K66" i="1"/>
  <c r="I5" i="115"/>
  <c r="L59" i="1"/>
  <c r="L1270" i="67"/>
  <c r="L1306" i="67"/>
  <c r="AB42" i="1"/>
  <c r="AB43" i="1"/>
  <c r="G1751" i="67"/>
  <c r="G66" i="1"/>
  <c r="J1796" i="67"/>
  <c r="J30" i="119"/>
  <c r="P30" i="119"/>
  <c r="F1195" i="67"/>
  <c r="F66" i="1"/>
  <c r="I29" i="56"/>
  <c r="I1195" i="67"/>
  <c r="M30" i="119"/>
  <c r="K29" i="56"/>
  <c r="L43" i="1"/>
  <c r="H1797" i="67"/>
  <c r="F1797" i="67"/>
  <c r="L305" i="67"/>
  <c r="E30" i="55"/>
  <c r="E48" i="55"/>
  <c r="E76" i="55"/>
  <c r="N30" i="119"/>
  <c r="G30" i="119"/>
  <c r="S17" i="1"/>
  <c r="AB528" i="67"/>
  <c r="O34" i="119"/>
  <c r="S20" i="75"/>
  <c r="M33" i="56"/>
  <c r="S24" i="75"/>
  <c r="O45" i="119"/>
  <c r="M44" i="56"/>
  <c r="F1794" i="67"/>
  <c r="L66" i="58"/>
  <c r="L69" i="58"/>
  <c r="O28" i="58"/>
  <c r="N28" i="58"/>
  <c r="S43" i="58"/>
  <c r="F20" i="58"/>
  <c r="M16" i="56"/>
  <c r="O100" i="119"/>
  <c r="O17" i="119"/>
  <c r="O99" i="119"/>
  <c r="M109" i="56"/>
  <c r="S10" i="75"/>
  <c r="M110" i="56"/>
  <c r="I43" i="75"/>
  <c r="I54" i="75"/>
  <c r="L19" i="59"/>
  <c r="L396" i="67"/>
  <c r="L415" i="67"/>
  <c r="AB415" i="67"/>
  <c r="AB129" i="65"/>
  <c r="G43" i="75"/>
  <c r="G54" i="75"/>
  <c r="J1204" i="67"/>
  <c r="L22" i="119"/>
  <c r="J66" i="15"/>
  <c r="K44" i="15"/>
  <c r="L21" i="56"/>
  <c r="J22" i="119"/>
  <c r="I21" i="56"/>
  <c r="F66" i="15"/>
  <c r="F1204" i="67"/>
  <c r="F1212" i="67"/>
  <c r="G1211" i="67"/>
  <c r="K39" i="119"/>
  <c r="J38" i="56"/>
  <c r="G66" i="17"/>
  <c r="H44" i="17"/>
  <c r="H1248" i="67"/>
  <c r="I1760" i="67"/>
  <c r="I66" i="15"/>
  <c r="L546" i="67"/>
  <c r="AB25" i="59"/>
  <c r="K544" i="65"/>
  <c r="L1175" i="67"/>
  <c r="L1194" i="67"/>
  <c r="AB42" i="59"/>
  <c r="M25" i="119"/>
  <c r="K24" i="56"/>
  <c r="I66" i="18"/>
  <c r="I1215" i="67"/>
  <c r="L365" i="65"/>
  <c r="L66" i="13"/>
  <c r="O28" i="13"/>
  <c r="S43" i="13"/>
  <c r="F20" i="13"/>
  <c r="J69" i="56"/>
  <c r="J23" i="56"/>
  <c r="J84" i="56"/>
  <c r="H1204" i="67"/>
  <c r="H66" i="15"/>
  <c r="K22" i="119"/>
  <c r="H44" i="15"/>
  <c r="H1241" i="67"/>
  <c r="J21" i="56"/>
  <c r="L66" i="50"/>
  <c r="L63" i="50"/>
  <c r="O25" i="119"/>
  <c r="M24" i="56"/>
  <c r="S19" i="75"/>
  <c r="R47" i="56"/>
  <c r="O38" i="119"/>
  <c r="S15" i="75"/>
  <c r="M37" i="56"/>
  <c r="J18" i="120"/>
  <c r="F66" i="59"/>
  <c r="K1027" i="67"/>
  <c r="K1046" i="67"/>
  <c r="K1794" i="67"/>
  <c r="K43" i="59"/>
  <c r="L38" i="59"/>
  <c r="L1027" i="67"/>
  <c r="L1046" i="67"/>
  <c r="L1203" i="67"/>
  <c r="L66" i="10"/>
  <c r="L69" i="10"/>
  <c r="L70" i="10" s="1"/>
  <c r="S43" i="10"/>
  <c r="F20" i="10"/>
  <c r="O28" i="10"/>
  <c r="L1773" i="67"/>
  <c r="S59" i="22"/>
  <c r="F20" i="22"/>
  <c r="L66" i="22"/>
  <c r="O1251" i="67"/>
  <c r="I38" i="119"/>
  <c r="O37" i="56"/>
  <c r="F16" i="75"/>
  <c r="C43" i="75"/>
  <c r="C54" i="75"/>
  <c r="P73" i="119"/>
  <c r="K59" i="119"/>
  <c r="K74" i="119"/>
  <c r="J8" i="120"/>
  <c r="H45" i="120"/>
  <c r="G1215" i="67"/>
  <c r="K25" i="119"/>
  <c r="P25" i="119"/>
  <c r="H44" i="18"/>
  <c r="H1252" i="67"/>
  <c r="J24" i="56"/>
  <c r="G66" i="18"/>
  <c r="L28" i="59"/>
  <c r="L657" i="67"/>
  <c r="L676" i="67"/>
  <c r="K211" i="67"/>
  <c r="K230" i="67"/>
  <c r="AB230" i="67"/>
  <c r="AB14" i="59"/>
  <c r="H541" i="65"/>
  <c r="L27" i="59"/>
  <c r="L620" i="67"/>
  <c r="L639" i="67"/>
  <c r="S539" i="65"/>
  <c r="K1218" i="67"/>
  <c r="K66" i="16"/>
  <c r="L23" i="119"/>
  <c r="L22" i="56"/>
  <c r="K44" i="16"/>
  <c r="G1324" i="67"/>
  <c r="G1343" i="67"/>
  <c r="G1796" i="67"/>
  <c r="L47" i="59"/>
  <c r="L1324" i="67"/>
  <c r="L1343" i="67"/>
  <c r="L69" i="56"/>
  <c r="L23" i="56"/>
  <c r="L84" i="56"/>
  <c r="S43" i="57"/>
  <c r="F20" i="57"/>
  <c r="O28" i="57"/>
  <c r="L66" i="57"/>
  <c r="L366" i="65"/>
  <c r="O5" i="88"/>
  <c r="E5" i="88"/>
  <c r="L547" i="65"/>
  <c r="L15" i="59"/>
  <c r="K1211" i="67"/>
  <c r="K66" i="17"/>
  <c r="K44" i="17"/>
  <c r="L39" i="119"/>
  <c r="L38" i="56"/>
  <c r="AB1194" i="67"/>
  <c r="G1212" i="67"/>
  <c r="H842" i="67"/>
  <c r="H861" i="67"/>
  <c r="L33" i="59"/>
  <c r="L842" i="67"/>
  <c r="L861" i="67"/>
  <c r="J435" i="67"/>
  <c r="J454" i="67"/>
  <c r="J1794" i="67"/>
  <c r="J43" i="59"/>
  <c r="L22" i="59"/>
  <c r="I1361" i="67"/>
  <c r="I1380" i="67"/>
  <c r="I1796" i="67"/>
  <c r="L48" i="59"/>
  <c r="L1361" i="67"/>
  <c r="L1380" i="67"/>
  <c r="G1760" i="67"/>
  <c r="G66" i="15"/>
  <c r="L1215" i="67"/>
  <c r="O28" i="18"/>
  <c r="L66" i="18"/>
  <c r="S43" i="18"/>
  <c r="F20" i="18"/>
  <c r="L565" i="67"/>
  <c r="AB565" i="67"/>
  <c r="L66" i="121"/>
  <c r="L69" i="121"/>
  <c r="L70" i="121" s="1"/>
  <c r="S43" i="121"/>
  <c r="F20" i="121"/>
  <c r="O28" i="121"/>
  <c r="N28" i="121"/>
  <c r="O46" i="58"/>
  <c r="O44" i="58"/>
  <c r="O28" i="116"/>
  <c r="N28" i="116"/>
  <c r="S43" i="116"/>
  <c r="F20" i="116"/>
  <c r="L66" i="116"/>
  <c r="O44" i="57"/>
  <c r="O377" i="65"/>
  <c r="N377" i="65"/>
  <c r="N384" i="65"/>
  <c r="Q83" i="56"/>
  <c r="G1218" i="67"/>
  <c r="G66" i="16"/>
  <c r="K23" i="119"/>
  <c r="J22" i="56"/>
  <c r="H44" i="16"/>
  <c r="H1255" i="67"/>
  <c r="G59" i="59"/>
  <c r="I543" i="65"/>
  <c r="I544" i="65"/>
  <c r="I59" i="59"/>
  <c r="N44" i="1"/>
  <c r="K1232" i="67"/>
  <c r="L74" i="119"/>
  <c r="L59" i="119"/>
  <c r="L24" i="119"/>
  <c r="L359" i="67"/>
  <c r="L378" i="67"/>
  <c r="J1774" i="67"/>
  <c r="J1787" i="67"/>
  <c r="J1797" i="67"/>
  <c r="J66" i="16"/>
  <c r="M23" i="119"/>
  <c r="K22" i="56"/>
  <c r="I1218" i="67"/>
  <c r="I66" i="16"/>
  <c r="I66" i="17"/>
  <c r="I1211" i="67"/>
  <c r="I1231" i="67"/>
  <c r="M39" i="119"/>
  <c r="K38" i="56"/>
  <c r="I620" i="67"/>
  <c r="I639" i="67"/>
  <c r="I43" i="59"/>
  <c r="I1212" i="67"/>
  <c r="O1261" i="67"/>
  <c r="I29" i="119"/>
  <c r="O28" i="56"/>
  <c r="I76" i="50"/>
  <c r="O670" i="67"/>
  <c r="N28" i="34"/>
  <c r="D37" i="71"/>
  <c r="G65" i="120"/>
  <c r="G63" i="120"/>
  <c r="F61" i="120"/>
  <c r="H50" i="120"/>
  <c r="O674" i="67"/>
  <c r="N28" i="44"/>
  <c r="D47" i="71"/>
  <c r="Q18" i="75"/>
  <c r="K43" i="50"/>
  <c r="K63" i="50"/>
  <c r="M74" i="119"/>
  <c r="M59" i="119"/>
  <c r="M24" i="119"/>
  <c r="F22" i="75"/>
  <c r="Q22" i="75"/>
  <c r="E43" i="75"/>
  <c r="E54" i="75"/>
  <c r="P1268" i="67"/>
  <c r="R63" i="56"/>
  <c r="H23" i="59"/>
  <c r="AB153" i="65"/>
  <c r="AB1306" i="67"/>
  <c r="AB1787" i="67"/>
  <c r="K1760" i="67"/>
  <c r="K1787" i="67"/>
  <c r="K1797" i="67"/>
  <c r="K66" i="15"/>
  <c r="G1794" i="67"/>
  <c r="G543" i="65"/>
  <c r="L542" i="65"/>
  <c r="AB13" i="59"/>
  <c r="K174" i="67"/>
  <c r="K193" i="67"/>
  <c r="AB193" i="67"/>
  <c r="AB373" i="65"/>
  <c r="F38" i="55"/>
  <c r="O1289" i="67"/>
  <c r="N37" i="56"/>
  <c r="H38" i="119"/>
  <c r="L1778" i="67"/>
  <c r="S59" i="39"/>
  <c r="L66" i="39"/>
  <c r="N1259" i="67"/>
  <c r="O44" i="39"/>
  <c r="O46" i="39"/>
  <c r="H19" i="119" s="1"/>
  <c r="Q18" i="56"/>
  <c r="S43" i="39"/>
  <c r="F20" i="39"/>
  <c r="O28" i="39"/>
  <c r="L1222" i="67"/>
  <c r="AB639" i="67"/>
  <c r="I42" i="115"/>
  <c r="I1794" i="67"/>
  <c r="I1795" i="67"/>
  <c r="L1751" i="67"/>
  <c r="S59" i="1"/>
  <c r="L66" i="1"/>
  <c r="L1195" i="67"/>
  <c r="S43" i="1"/>
  <c r="F20" i="1"/>
  <c r="O28" i="1"/>
  <c r="O13" i="119"/>
  <c r="M12" i="56"/>
  <c r="S22" i="75"/>
  <c r="G544" i="65"/>
  <c r="H472" i="67"/>
  <c r="H491" i="67"/>
  <c r="H43" i="59"/>
  <c r="L23" i="59"/>
  <c r="L472" i="67"/>
  <c r="L491" i="67"/>
  <c r="AB23" i="59"/>
  <c r="O44" i="1"/>
  <c r="Q29" i="56"/>
  <c r="N1232" i="67"/>
  <c r="O12" i="59"/>
  <c r="L248" i="67"/>
  <c r="L267" i="67"/>
  <c r="L1798" i="67"/>
  <c r="K15" i="59"/>
  <c r="L17" i="59"/>
  <c r="L76" i="50"/>
  <c r="L71" i="50"/>
  <c r="G1231" i="67"/>
  <c r="G1795" i="67"/>
  <c r="M48" i="119"/>
  <c r="K63" i="56"/>
  <c r="K47" i="56"/>
  <c r="M53" i="119"/>
  <c r="H543" i="65"/>
  <c r="H544" i="65"/>
  <c r="L541" i="65"/>
  <c r="F43" i="75"/>
  <c r="F54" i="75"/>
  <c r="Q16" i="75"/>
  <c r="F63" i="120"/>
  <c r="F65" i="120"/>
  <c r="AB378" i="67"/>
  <c r="L1800" i="67"/>
  <c r="O384" i="65"/>
  <c r="J1212" i="67"/>
  <c r="J1231" i="67"/>
  <c r="J1795" i="67"/>
  <c r="J66" i="59"/>
  <c r="L1796" i="67"/>
  <c r="J50" i="120"/>
  <c r="H61" i="120"/>
  <c r="Q84" i="56"/>
  <c r="Q69" i="56"/>
  <c r="Q23" i="56"/>
  <c r="L43" i="59"/>
  <c r="L435" i="67"/>
  <c r="L454" i="67"/>
  <c r="G66" i="59"/>
  <c r="G1768" i="67"/>
  <c r="G1787" i="67"/>
  <c r="G1797" i="67"/>
  <c r="L59" i="59"/>
  <c r="O660" i="67"/>
  <c r="N28" i="18"/>
  <c r="D21" i="71"/>
  <c r="AB22" i="59"/>
  <c r="K44" i="59"/>
  <c r="K1212" i="67"/>
  <c r="K66" i="59"/>
  <c r="F1231" i="67"/>
  <c r="K1248" i="67"/>
  <c r="N44" i="17"/>
  <c r="O201" i="65"/>
  <c r="N28" i="57"/>
  <c r="D53" i="71"/>
  <c r="K1255" i="67"/>
  <c r="N44" i="16"/>
  <c r="P74" i="119"/>
  <c r="O200" i="65"/>
  <c r="O208" i="65"/>
  <c r="O28" i="59"/>
  <c r="O657" i="67"/>
  <c r="N28" i="13"/>
  <c r="D16" i="71"/>
  <c r="I1768" i="67"/>
  <c r="I1787" i="67"/>
  <c r="I1797" i="67"/>
  <c r="I66" i="59"/>
  <c r="K1241" i="67"/>
  <c r="N44" i="15"/>
  <c r="K71" i="50"/>
  <c r="K76" i="50"/>
  <c r="K24" i="119"/>
  <c r="P24" i="119"/>
  <c r="P59" i="119"/>
  <c r="S18" i="75"/>
  <c r="M38" i="56"/>
  <c r="O39" i="119"/>
  <c r="M80" i="119"/>
  <c r="M83" i="119"/>
  <c r="P23" i="119"/>
  <c r="K1231" i="67"/>
  <c r="K1795" i="67"/>
  <c r="O648" i="67"/>
  <c r="N28" i="10"/>
  <c r="D13" i="71"/>
  <c r="L373" i="65"/>
  <c r="P39" i="119"/>
  <c r="P22" i="119"/>
  <c r="AB27" i="59"/>
  <c r="O667" i="67"/>
  <c r="N28" i="39"/>
  <c r="D42" i="71"/>
  <c r="F19" i="55"/>
  <c r="O1259" i="67"/>
  <c r="O18" i="56"/>
  <c r="I19" i="119"/>
  <c r="N28" i="1"/>
  <c r="D7" i="71"/>
  <c r="O640" i="67"/>
  <c r="O676" i="67"/>
  <c r="O46" i="15"/>
  <c r="F22" i="55" s="1"/>
  <c r="Q21" i="56"/>
  <c r="O44" i="15"/>
  <c r="N1241" i="67"/>
  <c r="S29" i="56"/>
  <c r="L543" i="65"/>
  <c r="L544" i="65"/>
  <c r="L63" i="56"/>
  <c r="L53" i="119"/>
  <c r="E57" i="55"/>
  <c r="S373" i="65"/>
  <c r="L546" i="65"/>
  <c r="I47" i="56"/>
  <c r="J53" i="119"/>
  <c r="I63" i="56"/>
  <c r="J48" i="119"/>
  <c r="J80" i="119"/>
  <c r="J83" i="119"/>
  <c r="AB43" i="59"/>
  <c r="L322" i="67"/>
  <c r="L341" i="67"/>
  <c r="S341" i="67"/>
  <c r="S17" i="59"/>
  <c r="O1232" i="67"/>
  <c r="I30" i="119"/>
  <c r="O29" i="56"/>
  <c r="Q22" i="56"/>
  <c r="O46" i="16"/>
  <c r="O1293" i="67" s="1"/>
  <c r="O44" i="16"/>
  <c r="N1255" i="67"/>
  <c r="O22" i="119"/>
  <c r="S16" i="75"/>
  <c r="M21" i="56"/>
  <c r="Q43" i="75"/>
  <c r="F1795" i="67"/>
  <c r="K248" i="67"/>
  <c r="K267" i="67"/>
  <c r="AB267" i="67"/>
  <c r="AB15" i="59"/>
  <c r="K17" i="59"/>
  <c r="K322" i="67"/>
  <c r="K341" i="67"/>
  <c r="L67" i="59"/>
  <c r="L1794" i="67"/>
  <c r="AB454" i="67"/>
  <c r="L1799" i="67"/>
  <c r="K1249" i="67"/>
  <c r="K1268" i="67"/>
  <c r="N44" i="59"/>
  <c r="L1768" i="67"/>
  <c r="L1787" i="67"/>
  <c r="L1797" i="67"/>
  <c r="L66" i="59"/>
  <c r="S59" i="59"/>
  <c r="S43" i="59"/>
  <c r="O11" i="59"/>
  <c r="O14" i="59"/>
  <c r="L1212" i="67"/>
  <c r="L1231" i="67"/>
  <c r="P230" i="67"/>
  <c r="E58" i="55"/>
  <c r="H1212" i="67"/>
  <c r="H1231" i="67"/>
  <c r="K53" i="119"/>
  <c r="H44" i="59"/>
  <c r="H1249" i="67"/>
  <c r="H1268" i="67"/>
  <c r="H66" i="59"/>
  <c r="M23" i="56"/>
  <c r="O24" i="119"/>
  <c r="N1248" i="67"/>
  <c r="Q38" i="56"/>
  <c r="O44" i="17"/>
  <c r="H1794" i="67"/>
  <c r="AB491" i="67"/>
  <c r="H63" i="120"/>
  <c r="H65" i="120"/>
  <c r="O48" i="119"/>
  <c r="O80" i="119"/>
  <c r="O83" i="119"/>
  <c r="H1795" i="67"/>
  <c r="J63" i="56"/>
  <c r="L48" i="119"/>
  <c r="L80" i="119"/>
  <c r="L83" i="119"/>
  <c r="L47" i="56"/>
  <c r="O44" i="59"/>
  <c r="N1249" i="67"/>
  <c r="N1268" i="67"/>
  <c r="J47" i="56"/>
  <c r="K48" i="119"/>
  <c r="K80" i="119"/>
  <c r="K83" i="119"/>
  <c r="N53" i="119"/>
  <c r="G48" i="119"/>
  <c r="S1231" i="67"/>
  <c r="G53" i="119"/>
  <c r="N48" i="119"/>
  <c r="N80" i="119"/>
  <c r="N83" i="119"/>
  <c r="E52" i="55"/>
  <c r="I71" i="50"/>
  <c r="O1248" i="67"/>
  <c r="I39" i="119"/>
  <c r="O38" i="56"/>
  <c r="AB1231" i="67"/>
  <c r="O1255" i="67"/>
  <c r="I23" i="119"/>
  <c r="O22" i="56"/>
  <c r="L1795" i="67"/>
  <c r="L1804" i="67"/>
  <c r="N22" i="56"/>
  <c r="F23" i="55"/>
  <c r="O1241" i="67"/>
  <c r="O21" i="56"/>
  <c r="I22" i="119"/>
  <c r="Q47" i="56"/>
  <c r="F20" i="59"/>
  <c r="M47" i="56"/>
  <c r="Q54" i="75"/>
  <c r="O53" i="119"/>
  <c r="M63" i="56"/>
  <c r="L1810" i="67"/>
  <c r="L1805" i="67"/>
  <c r="G4" i="71"/>
  <c r="O1268" i="67"/>
  <c r="Q63" i="56"/>
  <c r="I24" i="119"/>
  <c r="O1249" i="67"/>
  <c r="O69" i="56"/>
  <c r="O23" i="56"/>
  <c r="G80" i="119"/>
  <c r="P48" i="119"/>
  <c r="G83" i="119"/>
  <c r="O47" i="56"/>
  <c r="I48" i="119"/>
  <c r="I80" i="119"/>
  <c r="I83" i="119"/>
  <c r="P536" i="65" l="1"/>
  <c r="E32" i="71"/>
  <c r="L70" i="24"/>
  <c r="P1772" i="67" s="1"/>
  <c r="O1772" i="67"/>
  <c r="L70" i="19"/>
  <c r="P1765" i="67" s="1"/>
  <c r="O1781" i="67"/>
  <c r="L70" i="34"/>
  <c r="O1761" i="67"/>
  <c r="L70" i="11"/>
  <c r="P1761" i="67" s="1"/>
  <c r="L70" i="6"/>
  <c r="E9" i="71" s="1"/>
  <c r="L70" i="15"/>
  <c r="P1760" i="67" s="1"/>
  <c r="O1762" i="67"/>
  <c r="O1763" i="67"/>
  <c r="L70" i="38"/>
  <c r="E41" i="71" s="1"/>
  <c r="O1785" i="67"/>
  <c r="L70" i="44"/>
  <c r="O1759" i="67"/>
  <c r="L70" i="27"/>
  <c r="L70" i="37"/>
  <c r="P1757" i="67" s="1"/>
  <c r="F12" i="55"/>
  <c r="O1271" i="67"/>
  <c r="H12" i="119"/>
  <c r="H21" i="119"/>
  <c r="H27" i="119"/>
  <c r="O1374" i="67"/>
  <c r="O1283" i="67"/>
  <c r="H99" i="119"/>
  <c r="N109" i="56"/>
  <c r="F80" i="55"/>
  <c r="H41" i="119"/>
  <c r="F41" i="55"/>
  <c r="N40" i="56"/>
  <c r="O1300" i="67"/>
  <c r="F28" i="55"/>
  <c r="O46" i="38"/>
  <c r="N18" i="56"/>
  <c r="O1297" i="67"/>
  <c r="F27" i="55"/>
  <c r="O46" i="9"/>
  <c r="O1347" i="67"/>
  <c r="N28" i="56"/>
  <c r="H29" i="119"/>
  <c r="O46" i="37"/>
  <c r="F42" i="55"/>
  <c r="O1299" i="67"/>
  <c r="O388" i="65"/>
  <c r="N19" i="56"/>
  <c r="F15" i="55"/>
  <c r="O1277" i="67"/>
  <c r="N14" i="56"/>
  <c r="H15" i="119"/>
  <c r="H42" i="119"/>
  <c r="H43" i="119"/>
  <c r="O46" i="11"/>
  <c r="O1279" i="67"/>
  <c r="O46" i="1"/>
  <c r="H20" i="119"/>
  <c r="O46" i="6"/>
  <c r="N34" i="56" s="1"/>
  <c r="O1351" i="67"/>
  <c r="O396" i="65"/>
  <c r="O1301" i="67"/>
  <c r="F20" i="55"/>
  <c r="O46" i="24"/>
  <c r="O1291" i="67" s="1"/>
  <c r="O46" i="59"/>
  <c r="O1361" i="67"/>
  <c r="O46" i="5"/>
  <c r="O1346" i="67"/>
  <c r="H100" i="119"/>
  <c r="F81" i="55"/>
  <c r="N110" i="56"/>
  <c r="H22" i="119"/>
  <c r="F39" i="55"/>
  <c r="H33" i="119"/>
  <c r="N15" i="56"/>
  <c r="O46" i="18"/>
  <c r="N21" i="56"/>
  <c r="N38" i="56"/>
  <c r="H23" i="119"/>
  <c r="N32" i="56"/>
  <c r="O46" i="12"/>
  <c r="H39" i="119"/>
  <c r="F16" i="55"/>
  <c r="H16" i="119"/>
  <c r="N44" i="56"/>
  <c r="F45" i="55"/>
  <c r="N25" i="56"/>
  <c r="O1294" i="67"/>
  <c r="F26" i="55"/>
  <c r="O1771" i="67"/>
  <c r="L70" i="18"/>
  <c r="E21" i="71" s="1"/>
  <c r="L70" i="22"/>
  <c r="E25" i="71" s="1"/>
  <c r="O1773" i="67"/>
  <c r="L70" i="39"/>
  <c r="E42" i="71" s="1"/>
  <c r="O1778" i="67"/>
  <c r="L70" i="40"/>
  <c r="L70" i="30"/>
  <c r="L70" i="43"/>
  <c r="E46" i="71" s="1"/>
  <c r="P1758" i="67"/>
  <c r="E48" i="71"/>
  <c r="O1754" i="67"/>
  <c r="L70" i="9"/>
  <c r="P1754" i="67" s="1"/>
  <c r="L70" i="1"/>
  <c r="P1751" i="67" s="1"/>
  <c r="O1751" i="67"/>
  <c r="O1758" i="67"/>
  <c r="O1783" i="67"/>
  <c r="L70" i="17"/>
  <c r="L70" i="7"/>
  <c r="P1756" i="67" s="1"/>
  <c r="O1766" i="67"/>
  <c r="E23" i="71"/>
  <c r="E14" i="71"/>
  <c r="O1782" i="67"/>
  <c r="P1770" i="67"/>
  <c r="E17" i="71"/>
  <c r="O1753" i="67"/>
  <c r="L70" i="5"/>
  <c r="L70" i="13"/>
  <c r="O531" i="65"/>
  <c r="L70" i="23"/>
  <c r="E26" i="71" s="1"/>
  <c r="O1769" i="67"/>
  <c r="O1752" i="67"/>
  <c r="L70" i="42"/>
  <c r="L70" i="48"/>
  <c r="O1777" i="67"/>
  <c r="L70" i="33"/>
  <c r="O1780" i="67"/>
  <c r="E38" i="71"/>
  <c r="P1782" i="67"/>
  <c r="L70" i="25"/>
  <c r="P1784" i="67"/>
  <c r="L70" i="28"/>
  <c r="O1770" i="67"/>
  <c r="M97" i="56"/>
  <c r="M98" i="56"/>
  <c r="M99" i="56"/>
  <c r="M100" i="56"/>
  <c r="M101" i="56"/>
  <c r="D11" i="56"/>
  <c r="D49" i="56" s="1"/>
  <c r="J58" i="56"/>
  <c r="I51" i="56"/>
  <c r="I48" i="56"/>
  <c r="K54" i="56"/>
  <c r="M48" i="56"/>
  <c r="L57" i="56"/>
  <c r="I57" i="56"/>
  <c r="R51" i="56"/>
  <c r="Q53" i="56"/>
  <c r="M54" i="56"/>
  <c r="R52" i="56"/>
  <c r="P532" i="65"/>
  <c r="E53" i="71"/>
  <c r="E34" i="71"/>
  <c r="P538" i="65"/>
  <c r="P1774" i="67"/>
  <c r="E19" i="71"/>
  <c r="P1766" i="67"/>
  <c r="E24" i="71"/>
  <c r="E36" i="71"/>
  <c r="P1780" i="67"/>
  <c r="E13" i="71"/>
  <c r="P1759" i="67"/>
  <c r="P1783" i="67"/>
  <c r="E39" i="71"/>
  <c r="O529" i="65"/>
  <c r="L70" i="26"/>
  <c r="L70" i="41"/>
  <c r="O1776" i="67"/>
  <c r="L70" i="47"/>
  <c r="O1775" i="67"/>
  <c r="P1762" i="67"/>
  <c r="E49" i="71"/>
  <c r="M55" i="56"/>
  <c r="Q56" i="56"/>
  <c r="I55" i="56"/>
  <c r="J48" i="56"/>
  <c r="L54" i="56"/>
  <c r="L53" i="56"/>
  <c r="R53" i="56"/>
  <c r="R49" i="56"/>
  <c r="L56" i="56"/>
  <c r="R54" i="56"/>
  <c r="O538" i="65"/>
  <c r="E12" i="71"/>
  <c r="M58" i="56"/>
  <c r="O58" i="56"/>
  <c r="O54" i="56"/>
  <c r="J56" i="56"/>
  <c r="K53" i="56"/>
  <c r="K57" i="56"/>
  <c r="M57" i="56"/>
  <c r="Q50" i="56"/>
  <c r="M51" i="56"/>
  <c r="J49" i="56"/>
  <c r="O57" i="56"/>
  <c r="L70" i="12"/>
  <c r="D56" i="56"/>
  <c r="D58" i="56"/>
  <c r="K58" i="56"/>
  <c r="R56" i="56"/>
  <c r="L52" i="56"/>
  <c r="L58" i="56"/>
  <c r="R55" i="56"/>
  <c r="P1778" i="67"/>
  <c r="Q49" i="56"/>
  <c r="J50" i="56"/>
  <c r="K55" i="56"/>
  <c r="O532" i="65"/>
  <c r="M52" i="56"/>
  <c r="I56" i="56"/>
  <c r="J53" i="56"/>
  <c r="K50" i="56"/>
  <c r="J57" i="56"/>
  <c r="Q54" i="56"/>
  <c r="N54" i="56"/>
  <c r="Q58" i="56"/>
  <c r="K52" i="56"/>
  <c r="D57" i="56"/>
  <c r="L548" i="65"/>
  <c r="Q55" i="56"/>
  <c r="K51" i="56"/>
  <c r="J51" i="56"/>
  <c r="I49" i="56"/>
  <c r="M49" i="56"/>
  <c r="L50" i="56"/>
  <c r="D53" i="56"/>
  <c r="R48" i="56"/>
  <c r="I58" i="56"/>
  <c r="I50" i="56"/>
  <c r="Q57" i="56"/>
  <c r="N57" i="56"/>
  <c r="L49" i="56"/>
  <c r="Q52" i="56"/>
  <c r="Q51" i="56"/>
  <c r="M50" i="56"/>
  <c r="P1771" i="67"/>
  <c r="O53" i="56"/>
  <c r="J55" i="56"/>
  <c r="L51" i="56"/>
  <c r="K49" i="56"/>
  <c r="M53" i="56"/>
  <c r="N58" i="56"/>
  <c r="L48" i="56"/>
  <c r="K48" i="56"/>
  <c r="D55" i="56"/>
  <c r="R50" i="56"/>
  <c r="R58" i="56"/>
  <c r="I54" i="56"/>
  <c r="R57" i="56"/>
  <c r="E22" i="71"/>
  <c r="O1774" i="67"/>
  <c r="O55" i="56"/>
  <c r="O56" i="56"/>
  <c r="Q48" i="56"/>
  <c r="L55" i="56"/>
  <c r="K56" i="56"/>
  <c r="M56" i="56"/>
  <c r="J52" i="56"/>
  <c r="D54" i="56"/>
  <c r="I52" i="56"/>
  <c r="I53" i="56"/>
  <c r="J54" i="56"/>
  <c r="E18" i="71" l="1"/>
  <c r="E10" i="71"/>
  <c r="P1773" i="67"/>
  <c r="E27" i="71"/>
  <c r="P1763" i="67"/>
  <c r="P1755" i="67"/>
  <c r="P1781" i="67"/>
  <c r="E37" i="71"/>
  <c r="E30" i="71"/>
  <c r="P534" i="65"/>
  <c r="E40" i="71"/>
  <c r="P1785" i="67"/>
  <c r="E47" i="71"/>
  <c r="O1380" i="67"/>
  <c r="O1306" i="67" s="1"/>
  <c r="F18" i="55"/>
  <c r="O1282" i="67"/>
  <c r="H18" i="119"/>
  <c r="N17" i="56"/>
  <c r="O1276" i="67"/>
  <c r="H14" i="119"/>
  <c r="N13" i="56"/>
  <c r="F14" i="55"/>
  <c r="F17" i="55"/>
  <c r="N16" i="56"/>
  <c r="O1273" i="67"/>
  <c r="H17" i="119"/>
  <c r="N46" i="56"/>
  <c r="H47" i="119"/>
  <c r="H37" i="119"/>
  <c r="O1280" i="67"/>
  <c r="N36" i="56"/>
  <c r="F37" i="55"/>
  <c r="F47" i="55"/>
  <c r="H35" i="119"/>
  <c r="F35" i="55"/>
  <c r="O1274" i="67"/>
  <c r="N29" i="56"/>
  <c r="F30" i="55"/>
  <c r="H30" i="119"/>
  <c r="O1270" i="67"/>
  <c r="N24" i="56"/>
  <c r="N50" i="56" s="1"/>
  <c r="O1290" i="67"/>
  <c r="F25" i="55"/>
  <c r="H25" i="119"/>
  <c r="N39" i="56"/>
  <c r="N52" i="56" s="1"/>
  <c r="F40" i="55"/>
  <c r="O1298" i="67"/>
  <c r="H40" i="119"/>
  <c r="H31" i="119"/>
  <c r="F31" i="55"/>
  <c r="N30" i="56"/>
  <c r="O1272" i="67"/>
  <c r="N47" i="56"/>
  <c r="F48" i="55"/>
  <c r="H48" i="119"/>
  <c r="O1287" i="67"/>
  <c r="N69" i="56"/>
  <c r="N23" i="56" s="1"/>
  <c r="H59" i="119"/>
  <c r="H24" i="119" s="1"/>
  <c r="F59" i="55"/>
  <c r="F24" i="55" s="1"/>
  <c r="E43" i="71"/>
  <c r="P1764" i="67"/>
  <c r="E7" i="71"/>
  <c r="N1786" i="67"/>
  <c r="N1767" i="67"/>
  <c r="P537" i="65"/>
  <c r="E33" i="71"/>
  <c r="E20" i="71"/>
  <c r="P1767" i="67"/>
  <c r="E16" i="71"/>
  <c r="P531" i="65"/>
  <c r="S52" i="56"/>
  <c r="O52" i="56" s="1"/>
  <c r="N1777" i="67"/>
  <c r="P1769" i="67"/>
  <c r="E8" i="71"/>
  <c r="P1753" i="67"/>
  <c r="E31" i="71"/>
  <c r="P535" i="65"/>
  <c r="E51" i="71"/>
  <c r="P1777" i="67"/>
  <c r="P1752" i="67"/>
  <c r="E45" i="71"/>
  <c r="E28" i="71"/>
  <c r="P533" i="65"/>
  <c r="M102" i="56"/>
  <c r="M105" i="56" s="1"/>
  <c r="D50" i="56"/>
  <c r="D51" i="56"/>
  <c r="D52" i="56"/>
  <c r="D48" i="56"/>
  <c r="S48" i="56"/>
  <c r="O48" i="56" s="1"/>
  <c r="S51" i="56"/>
  <c r="O51" i="56" s="1"/>
  <c r="D101" i="56"/>
  <c r="D99" i="56"/>
  <c r="D97" i="56"/>
  <c r="D98" i="56"/>
  <c r="D100" i="56"/>
  <c r="S49" i="56"/>
  <c r="O49" i="56" s="1"/>
  <c r="M90" i="56"/>
  <c r="M93" i="56" s="1"/>
  <c r="I90" i="56"/>
  <c r="I93" i="56" s="1"/>
  <c r="L90" i="56"/>
  <c r="L93" i="56" s="1"/>
  <c r="L68" i="59"/>
  <c r="L69" i="59" s="1"/>
  <c r="L549" i="65"/>
  <c r="P1779" i="67"/>
  <c r="E15" i="71"/>
  <c r="P1775" i="67"/>
  <c r="E50" i="71"/>
  <c r="P1776" i="67"/>
  <c r="E44" i="71"/>
  <c r="K90" i="56"/>
  <c r="K93" i="56" s="1"/>
  <c r="E29" i="71"/>
  <c r="P529" i="65"/>
  <c r="S50" i="56"/>
  <c r="O50" i="56" s="1"/>
  <c r="O539" i="65"/>
  <c r="J90" i="56"/>
  <c r="J93" i="56" s="1"/>
  <c r="N49" i="56" l="1"/>
  <c r="N53" i="56"/>
  <c r="N51" i="56"/>
  <c r="H80" i="119"/>
  <c r="Q80" i="119" s="1"/>
  <c r="Q83" i="119" s="1"/>
  <c r="N56" i="56"/>
  <c r="N55" i="56"/>
  <c r="N48" i="56"/>
  <c r="D59" i="56"/>
  <c r="O90" i="56"/>
  <c r="O93" i="56" s="1"/>
  <c r="O543" i="65"/>
  <c r="F6" i="71" s="1"/>
  <c r="L550" i="65"/>
  <c r="G6" i="71" s="1"/>
  <c r="O1768" i="67"/>
  <c r="O1787" i="67" s="1"/>
  <c r="L70" i="59"/>
  <c r="N90" i="56" l="1"/>
  <c r="N93" i="56" s="1"/>
  <c r="H83" i="119"/>
  <c r="P1768" i="67"/>
  <c r="P1787" i="67" s="1"/>
  <c r="G5" i="71"/>
  <c r="O1804" i="67"/>
  <c r="N1809" i="67"/>
  <c r="O1790" i="67"/>
  <c r="F4" i="71" s="1"/>
  <c r="Q90" i="56" l="1"/>
  <c r="Q93" i="56" s="1"/>
</calcChain>
</file>

<file path=xl/comments1.xml><?xml version="1.0" encoding="utf-8"?>
<comments xmlns="http://schemas.openxmlformats.org/spreadsheetml/2006/main">
  <authors>
    <author>..</author>
  </authors>
  <commentList>
    <comment ref="C19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TAMU Only for Space Model
</t>
        </r>
      </text>
    </comment>
  </commentList>
</comments>
</file>

<file path=xl/comments10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1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2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3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4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5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6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7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8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9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.xml><?xml version="1.0" encoding="utf-8"?>
<comments xmlns="http://schemas.openxmlformats.org/spreadsheetml/2006/main">
  <authors>
    <author>..</author>
  </authors>
  <commentList>
    <comment ref="O24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O31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20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1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2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3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4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5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6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7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8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9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.xml><?xml version="1.0" encoding="utf-8"?>
<comments xmlns="http://schemas.openxmlformats.org/spreadsheetml/2006/main">
  <authors>
    <author>..</author>
  </authors>
  <commentList>
    <comment ref="M23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M30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30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1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2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3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4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5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6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7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8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9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.xml><?xml version="1.0" encoding="utf-8"?>
<comments xmlns="http://schemas.openxmlformats.org/spreadsheetml/2006/main">
  <authors>
    <author>..</author>
  </authors>
  <commentList>
    <comment ref="O1343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0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1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2.xml><?xml version="1.0" encoding="utf-8"?>
<comments xmlns="http://schemas.openxmlformats.org/spreadsheetml/2006/main">
  <authors>
    <author>..</author>
  </authors>
  <commentList>
    <comment ref="O40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3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4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5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6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7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8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9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0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1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2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3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4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5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6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7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8.xml><?xml version="1.0" encoding="utf-8"?>
<comments xmlns="http://schemas.openxmlformats.org/spreadsheetml/2006/main">
  <authors>
    <author>..</author>
  </authors>
  <commentList>
    <comment ref="HL59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HM59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HN59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L60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M60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N60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O60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Deduct Research Foundation - not used
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E6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L6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M6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N6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O6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B99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Do not include UHS research  - Per Dale C.</t>
        </r>
      </text>
    </comment>
  </commentList>
</comments>
</file>

<file path=xl/comments59.xml><?xml version="1.0" encoding="utf-8"?>
<comments xmlns="http://schemas.openxmlformats.org/spreadsheetml/2006/main">
  <authors>
    <author>..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Peer Groups for CC started in FY 2006.  FY 2006 is used to classify prior years.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0.xml><?xml version="1.0" encoding="utf-8"?>
<comments xmlns="http://schemas.openxmlformats.org/spreadsheetml/2006/main">
  <authors>
    <author>..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1.xml><?xml version="1.0" encoding="utf-8"?>
<comments xmlns="http://schemas.openxmlformats.org/spreadsheetml/2006/main">
  <authors>
    <author>..</author>
  </authors>
  <commentList>
    <comment ref="O4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2.xml><?xml version="1.0" encoding="utf-8"?>
<comments xmlns="http://schemas.openxmlformats.org/spreadsheetml/2006/main">
  <authors>
    <author>..</author>
  </authors>
  <commentList>
    <comment ref="O45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7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8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9.xml><?xml version="1.0" encoding="utf-8"?>
<comments xmlns="http://schemas.openxmlformats.org/spreadsheetml/2006/main">
  <authors>
    <author>..</author>
  </authors>
  <commentList>
    <comment ref="O47" authorId="0" shapeId="0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sharedStrings.xml><?xml version="1.0" encoding="utf-8"?>
<sst xmlns="http://schemas.openxmlformats.org/spreadsheetml/2006/main" count="8654" uniqueCount="1710">
  <si>
    <t>Zoom % should be at 75%.</t>
  </si>
  <si>
    <t>Summary of R &amp; D Expenditures</t>
  </si>
  <si>
    <t>Overall Total</t>
  </si>
  <si>
    <t>Defined For Survey</t>
  </si>
  <si>
    <t>R &amp; D Expenses as defined for the Research Expenditure Survey</t>
  </si>
  <si>
    <t>Difference</t>
  </si>
  <si>
    <r>
      <t xml:space="preserve">R &amp; D Expenses </t>
    </r>
    <r>
      <rPr>
        <b/>
        <sz val="10"/>
        <rFont val="Arial"/>
        <family val="2"/>
      </rPr>
      <t>not</t>
    </r>
    <r>
      <rPr>
        <sz val="10"/>
        <rFont val="Arial"/>
        <family val="2"/>
      </rPr>
      <t xml:space="preserve"> meeting the narrow definition of R &amp; D used in the Research Expenditures Survey</t>
    </r>
  </si>
  <si>
    <t>Total Expenses for R &amp; D as reported on the Statement of Revenues, Expenses and Changes in Net Assets</t>
  </si>
  <si>
    <t>Other Research-related Equipment Expenditures (noncurrent fund expenditures, etc. - do not include R &amp; D plant expenses or construction)</t>
  </si>
  <si>
    <t>Indirect Costs associated with Expenses for R &amp; D as defined for this survey</t>
  </si>
  <si>
    <t>Capital Outlay for research equipment (do not include R &amp; D plant expenses or construction)</t>
  </si>
  <si>
    <t>Expenditures for conduct of R &amp; D made by institution's research foundation or 501© corporation on behalf of the institution and not report in institution AFR, including indirect costs not reported above</t>
  </si>
  <si>
    <t>Pass-throughs from Texas Engineering Experiment Station not reported in R &amp; D Expenditures as defined for the Research Expenditure Survey</t>
  </si>
  <si>
    <t>Total R &amp; D Expenditures</t>
  </si>
  <si>
    <t>R &amp; D Expenditures By Funding Source</t>
  </si>
  <si>
    <t>Federal</t>
  </si>
  <si>
    <t>State Appropriations</t>
  </si>
  <si>
    <t>State Contracts/Grants</t>
  </si>
  <si>
    <t>Institution Resources</t>
  </si>
  <si>
    <t>Private                  For-Profit</t>
  </si>
  <si>
    <t>Private                     Non-Profit</t>
  </si>
  <si>
    <t>Total</t>
  </si>
  <si>
    <t>Agricultural Sciences</t>
  </si>
  <si>
    <t>Biological and Other Life Sciences</t>
  </si>
  <si>
    <t>Computer Science</t>
  </si>
  <si>
    <t>Engineering</t>
  </si>
  <si>
    <t>Environmental Sciences</t>
  </si>
  <si>
    <t>Mathematical Sciences</t>
  </si>
  <si>
    <t>Medical Sciences</t>
  </si>
  <si>
    <t>Physical Sciences</t>
  </si>
  <si>
    <t>Psychology</t>
  </si>
  <si>
    <t>Social Sciences</t>
  </si>
  <si>
    <t>Other Sciences not classified above</t>
  </si>
  <si>
    <t>Arts and Humanities</t>
  </si>
  <si>
    <t>Business Administration</t>
  </si>
  <si>
    <t>Education</t>
  </si>
  <si>
    <t>Law</t>
  </si>
  <si>
    <t>Field of Study - Future Use 1</t>
  </si>
  <si>
    <t>Field of Study - Future Use 2</t>
  </si>
  <si>
    <t>Field of Study - Future Use 3</t>
  </si>
  <si>
    <t>Field of Study - Future Use 4</t>
  </si>
  <si>
    <t>Field of Study - Future Use 5</t>
  </si>
  <si>
    <t>Other Non-Science Activities</t>
  </si>
  <si>
    <t>Total R &amp; D Expenditures By Funding Source</t>
  </si>
  <si>
    <t>R &amp; D Expenditures - Select Areas of Special Interest</t>
  </si>
  <si>
    <t>Aerospace Technology</t>
  </si>
  <si>
    <t>Biotechnology</t>
  </si>
  <si>
    <t>Cancer Research</t>
  </si>
  <si>
    <t>Energy</t>
  </si>
  <si>
    <t>Manufacturing Technology</t>
  </si>
  <si>
    <t>Materials Science</t>
  </si>
  <si>
    <t>Microelectronics and Computer Technology</t>
  </si>
  <si>
    <t>Water Resources</t>
  </si>
  <si>
    <t>Univ Special Interest - Future Use 1</t>
  </si>
  <si>
    <t>Univ Special Interest - Future Use 2</t>
  </si>
  <si>
    <t>Univ Special Interest - Future Use 3</t>
  </si>
  <si>
    <t>Univ Special Interest - Future Use 4</t>
  </si>
  <si>
    <t>Univ Special Interest - Future Use 5</t>
  </si>
  <si>
    <t>Total R &amp; D Expenditures - Select Areas of Special Interest</t>
  </si>
  <si>
    <t xml:space="preserve"> </t>
  </si>
  <si>
    <t>The University of Texas at Arlington</t>
  </si>
  <si>
    <t>University Institutions:</t>
  </si>
  <si>
    <t>F23</t>
  </si>
  <si>
    <t>F24</t>
  </si>
  <si>
    <t>F25</t>
  </si>
  <si>
    <t>F31</t>
  </si>
  <si>
    <t>F34</t>
  </si>
  <si>
    <t>F35</t>
  </si>
  <si>
    <t>F36</t>
  </si>
  <si>
    <t>F37</t>
  </si>
  <si>
    <t>F38</t>
  </si>
  <si>
    <t>F39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</si>
  <si>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</si>
  <si>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</si>
  <si>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</si>
  <si>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</si>
  <si>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</si>
  <si>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</si>
  <si>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</si>
  <si>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</si>
  <si>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</si>
  <si>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G23</t>
  </si>
  <si>
    <t>G24</t>
  </si>
  <si>
    <t>G25</t>
  </si>
  <si>
    <t>G31</t>
  </si>
  <si>
    <t>G34</t>
  </si>
  <si>
    <t>G35</t>
  </si>
  <si>
    <t>G36</t>
  </si>
  <si>
    <t>G37</t>
  </si>
  <si>
    <t>G38</t>
  </si>
  <si>
    <t>G39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</si>
  <si>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</si>
  <si>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</si>
  <si>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</si>
  <si>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</si>
  <si>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</si>
  <si>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</si>
  <si>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</si>
  <si>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</si>
  <si>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</si>
  <si>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H23</t>
  </si>
  <si>
    <t>H24</t>
  </si>
  <si>
    <t>H25</t>
  </si>
  <si>
    <t>H31</t>
  </si>
  <si>
    <t>H34</t>
  </si>
  <si>
    <t>H35</t>
  </si>
  <si>
    <t>H36</t>
  </si>
  <si>
    <t>H37</t>
  </si>
  <si>
    <t>H38</t>
  </si>
  <si>
    <t>H39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</si>
  <si>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</si>
  <si>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</si>
  <si>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</si>
  <si>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</si>
  <si>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</si>
  <si>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</si>
  <si>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</si>
  <si>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</si>
  <si>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</si>
  <si>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I23</t>
  </si>
  <si>
    <t>I24</t>
  </si>
  <si>
    <t>I25</t>
  </si>
  <si>
    <t>I31</t>
  </si>
  <si>
    <t>I34</t>
  </si>
  <si>
    <t>I35</t>
  </si>
  <si>
    <t>I36</t>
  </si>
  <si>
    <t>I37</t>
  </si>
  <si>
    <t>I38</t>
  </si>
  <si>
    <t>I39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</si>
  <si>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</si>
  <si>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</si>
  <si>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</si>
  <si>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</si>
  <si>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</si>
  <si>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</si>
  <si>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</si>
  <si>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</si>
  <si>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</si>
  <si>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J23</t>
  </si>
  <si>
    <t>J24</t>
  </si>
  <si>
    <t>J25</t>
  </si>
  <si>
    <t>J31</t>
  </si>
  <si>
    <t>J34</t>
  </si>
  <si>
    <t>J35</t>
  </si>
  <si>
    <t>J36</t>
  </si>
  <si>
    <t>J37</t>
  </si>
  <si>
    <t>J38</t>
  </si>
  <si>
    <t>J39</t>
  </si>
  <si>
    <t>J46</t>
  </si>
  <si>
    <t>J47</t>
  </si>
  <si>
    <t>J48</t>
  </si>
  <si>
    <t>J49</t>
  </si>
  <si>
    <t>J50</t>
  </si>
  <si>
    <t>J51</t>
  </si>
  <si>
    <t>J52</t>
  </si>
  <si>
    <t>J53</t>
  </si>
  <si>
    <t>J54</t>
  </si>
  <si>
    <t>K12</t>
  </si>
  <si>
    <t>K23</t>
  </si>
  <si>
    <t>K24</t>
  </si>
  <si>
    <t>K25</t>
  </si>
  <si>
    <t>K31</t>
  </si>
  <si>
    <t>K34</t>
  </si>
  <si>
    <t>K35</t>
  </si>
  <si>
    <t>K36</t>
  </si>
  <si>
    <t>K37</t>
  </si>
  <si>
    <t>K38</t>
  </si>
  <si>
    <t>K39</t>
  </si>
  <si>
    <t>K46</t>
  </si>
  <si>
    <t>K47</t>
  </si>
  <si>
    <t>K48</t>
  </si>
  <si>
    <t>K49</t>
  </si>
  <si>
    <t>K50</t>
  </si>
  <si>
    <t>K51</t>
  </si>
  <si>
    <t>K52</t>
  </si>
  <si>
    <t>K53</t>
  </si>
  <si>
    <t>K54</t>
  </si>
  <si>
    <t>L13</t>
  </si>
  <si>
    <t>L14</t>
  </si>
  <si>
    <t>ARL</t>
  </si>
  <si>
    <t>The University of Texas at Austin</t>
  </si>
  <si>
    <t>AUS</t>
  </si>
  <si>
    <t>The University of Texas at Dallas</t>
  </si>
  <si>
    <t>DAL</t>
  </si>
  <si>
    <t>The University of Texas at El Paso</t>
  </si>
  <si>
    <t>E-P</t>
  </si>
  <si>
    <t>The University of Texas - Pan American</t>
  </si>
  <si>
    <t>P-A</t>
  </si>
  <si>
    <t>BRW</t>
  </si>
  <si>
    <t>The University of Texas of the Permian Basin</t>
  </si>
  <si>
    <t>P-B</t>
  </si>
  <si>
    <t>The University of Texas at San Antonio</t>
  </si>
  <si>
    <t>S-A</t>
  </si>
  <si>
    <t>The University of Texas at Tyler</t>
  </si>
  <si>
    <t>TYL</t>
  </si>
  <si>
    <t>Texas A&amp;M University</t>
  </si>
  <si>
    <t>TAMU</t>
  </si>
  <si>
    <t>Texas A&amp;M University at Galveston</t>
  </si>
  <si>
    <t>TAMUG</t>
  </si>
  <si>
    <t>Prairie View A &amp; M University</t>
  </si>
  <si>
    <t>PVAMU</t>
  </si>
  <si>
    <t>Tarleton State University</t>
  </si>
  <si>
    <t>TARLST</t>
  </si>
  <si>
    <t>Texas A&amp;M University - Corpus Christi</t>
  </si>
  <si>
    <t>TAMUCC</t>
  </si>
  <si>
    <t>Texas A&amp;M University - Kingsville</t>
  </si>
  <si>
    <t>TAMUK</t>
  </si>
  <si>
    <t>Texas A&amp;M International University</t>
  </si>
  <si>
    <t>TAMIU</t>
  </si>
  <si>
    <t>West Texas A&amp;M University</t>
  </si>
  <si>
    <t>WTAMU</t>
  </si>
  <si>
    <t>Texas A&amp;M University - Commerce</t>
  </si>
  <si>
    <t>TAMUC</t>
  </si>
  <si>
    <t>TAMUT</t>
  </si>
  <si>
    <t>Texas A&amp;M University - Central Texas</t>
  </si>
  <si>
    <t>TAMUCT</t>
  </si>
  <si>
    <t>Texas A&amp;M University - San Antonio</t>
  </si>
  <si>
    <t>TAMUSA</t>
  </si>
  <si>
    <t>University of Houston</t>
  </si>
  <si>
    <t>UH</t>
  </si>
  <si>
    <t>University of Houston - Clear Lake</t>
  </si>
  <si>
    <t>UHCL</t>
  </si>
  <si>
    <t>University of Houston - Downtown</t>
  </si>
  <si>
    <t>UHD</t>
  </si>
  <si>
    <t>University of Houston - Victoria</t>
  </si>
  <si>
    <t>UHV</t>
  </si>
  <si>
    <t xml:space="preserve">Lamar University </t>
  </si>
  <si>
    <t>LU</t>
  </si>
  <si>
    <t>Sam Houston State University</t>
  </si>
  <si>
    <t>SHSU</t>
  </si>
  <si>
    <t>TXST</t>
  </si>
  <si>
    <t>Sul Ross State University</t>
  </si>
  <si>
    <t>SRSU</t>
  </si>
  <si>
    <t>Texas Tech University</t>
  </si>
  <si>
    <t>TTU</t>
  </si>
  <si>
    <t>Angelo State University</t>
  </si>
  <si>
    <t>ASU</t>
  </si>
  <si>
    <t>University of North Texas</t>
  </si>
  <si>
    <t>UNT</t>
  </si>
  <si>
    <t>University of North Texas at Dallas</t>
  </si>
  <si>
    <t>UNTD</t>
  </si>
  <si>
    <t>Midwestern State University</t>
  </si>
  <si>
    <t>MidWST</t>
  </si>
  <si>
    <t>Stephen F. Austin State University</t>
  </si>
  <si>
    <t>SFA</t>
  </si>
  <si>
    <t>Texas Southern University</t>
  </si>
  <si>
    <t>TSU</t>
  </si>
  <si>
    <t>Texas Woman's University</t>
  </si>
  <si>
    <t>TWU</t>
  </si>
  <si>
    <t>Lamar/TSTC</t>
  </si>
  <si>
    <t>Lamar Institute of Technology</t>
  </si>
  <si>
    <t>LIT</t>
  </si>
  <si>
    <t>Lamar State College - Orange</t>
  </si>
  <si>
    <t>LSCO</t>
  </si>
  <si>
    <t>Lamar State College - Port Arthur</t>
  </si>
  <si>
    <t>LSCPA</t>
  </si>
  <si>
    <t>Texas State Technical College - Harlingen</t>
  </si>
  <si>
    <t>TSTCH</t>
  </si>
  <si>
    <t>Texas State Technical College – West Texas</t>
  </si>
  <si>
    <t>TSTCWTX</t>
  </si>
  <si>
    <t>Texas State Technical College - Marshall</t>
  </si>
  <si>
    <t>TSTCM</t>
  </si>
  <si>
    <t>Texas State Technical College - Waco</t>
  </si>
  <si>
    <t>TSTCW</t>
  </si>
  <si>
    <t>Date Input Area for Complete Report</t>
  </si>
  <si>
    <t>Checksum</t>
  </si>
  <si>
    <t>FICE</t>
  </si>
  <si>
    <t>K9</t>
  </si>
  <si>
    <t>L8</t>
  </si>
  <si>
    <t>L15</t>
  </si>
  <si>
    <t>L16</t>
  </si>
  <si>
    <t>F22</t>
  </si>
  <si>
    <t>G22</t>
  </si>
  <si>
    <t>H22</t>
  </si>
  <si>
    <t>I22</t>
  </si>
  <si>
    <t>J22</t>
  </si>
  <si>
    <t>K22</t>
  </si>
  <si>
    <t>F26</t>
  </si>
  <si>
    <t>G26</t>
  </si>
  <si>
    <t>H26</t>
  </si>
  <si>
    <t>I26</t>
  </si>
  <si>
    <t>J26</t>
  </si>
  <si>
    <t>K26</t>
  </si>
  <si>
    <t>F27</t>
  </si>
  <si>
    <t>G27</t>
  </si>
  <si>
    <t>H27</t>
  </si>
  <si>
    <t>I27</t>
  </si>
  <si>
    <t>J27</t>
  </si>
  <si>
    <t>K27</t>
  </si>
  <si>
    <t>F28</t>
  </si>
  <si>
    <t>G28</t>
  </si>
  <si>
    <t>H28</t>
  </si>
  <si>
    <t>I28</t>
  </si>
  <si>
    <t>J28</t>
  </si>
  <si>
    <t>K28</t>
  </si>
  <si>
    <t>F29</t>
  </si>
  <si>
    <t>G29</t>
  </si>
  <si>
    <t>H29</t>
  </si>
  <si>
    <t>I29</t>
  </si>
  <si>
    <t>J29</t>
  </si>
  <si>
    <t>K29</t>
  </si>
  <si>
    <t>F30</t>
  </si>
  <si>
    <t>G30</t>
  </si>
  <si>
    <t>H30</t>
  </si>
  <si>
    <t>I30</t>
  </si>
  <si>
    <t>J30</t>
  </si>
  <si>
    <t>K30</t>
  </si>
  <si>
    <t>F32</t>
  </si>
  <si>
    <t>G32</t>
  </si>
  <si>
    <t>H32</t>
  </si>
  <si>
    <t>I32</t>
  </si>
  <si>
    <t>J32</t>
  </si>
  <si>
    <t>K32</t>
  </si>
  <si>
    <t>F33</t>
  </si>
  <si>
    <t>G33</t>
  </si>
  <si>
    <t>H33</t>
  </si>
  <si>
    <t>I33</t>
  </si>
  <si>
    <t>J33</t>
  </si>
  <si>
    <t>K33</t>
  </si>
  <si>
    <t>F40</t>
  </si>
  <si>
    <t>G40</t>
  </si>
  <si>
    <t>H40</t>
  </si>
  <si>
    <t>I40</t>
  </si>
  <si>
    <t>J40</t>
  </si>
  <si>
    <t>K40</t>
  </si>
  <si>
    <t>F55</t>
  </si>
  <si>
    <t>G55</t>
  </si>
  <si>
    <t>H55</t>
  </si>
  <si>
    <t>I55</t>
  </si>
  <si>
    <t>J55</t>
  </si>
  <si>
    <t>K55</t>
  </si>
  <si>
    <t>F56</t>
  </si>
  <si>
    <t>G56</t>
  </si>
  <si>
    <t>H56</t>
  </si>
  <si>
    <t>I56</t>
  </si>
  <si>
    <t>J56</t>
  </si>
  <si>
    <t>K56</t>
  </si>
  <si>
    <t>Statements of Sources and Uses</t>
  </si>
  <si>
    <t>Universities, Health-Related Institutions, Lamar State Colleges, and TSTC</t>
  </si>
  <si>
    <t>File and Tab Naming Conventions/ Authorized Amounts</t>
  </si>
  <si>
    <t>New Additions</t>
  </si>
  <si>
    <t>Institution Name</t>
  </si>
  <si>
    <t>Assigned Excel File</t>
  </si>
  <si>
    <t>Name on Returned File</t>
  </si>
  <si>
    <t>FICE Code</t>
  </si>
  <si>
    <t>30 - Reserved for Summary</t>
  </si>
  <si>
    <t>The University of Texas System</t>
  </si>
  <si>
    <t>UTS</t>
  </si>
  <si>
    <t>Texas A&amp;M University System</t>
  </si>
  <si>
    <t>TAMUS</t>
  </si>
  <si>
    <t>003632</t>
  </si>
  <si>
    <t>Texas AgriLife Research</t>
  </si>
  <si>
    <t>TAR</t>
  </si>
  <si>
    <t>000556</t>
  </si>
  <si>
    <t>Texas AgriLife Extension Service</t>
  </si>
  <si>
    <t>TAES</t>
  </si>
  <si>
    <t>000555</t>
  </si>
  <si>
    <t>Texas Engineering Experiment Station</t>
  </si>
  <si>
    <t>TEES1</t>
  </si>
  <si>
    <t>000712</t>
  </si>
  <si>
    <t>Texas Engineering Extension Service</t>
  </si>
  <si>
    <t>TEES2</t>
  </si>
  <si>
    <t>000716</t>
  </si>
  <si>
    <t>Texas Forest Service</t>
  </si>
  <si>
    <t>TFS</t>
  </si>
  <si>
    <t>000576</t>
  </si>
  <si>
    <t>Texas Transportation Institute</t>
  </si>
  <si>
    <t>TTI</t>
  </si>
  <si>
    <t>000727</t>
  </si>
  <si>
    <t>Texas Vet. Medical Diagnostic Laboratory</t>
  </si>
  <si>
    <t>TVMDL</t>
  </si>
  <si>
    <t>000557</t>
  </si>
  <si>
    <t>Texas A&amp;M Research Foundation</t>
  </si>
  <si>
    <t>TAMRF</t>
  </si>
  <si>
    <t>000518</t>
  </si>
  <si>
    <t>University of Houston System</t>
  </si>
  <si>
    <t>University of Houston – Downtown</t>
  </si>
  <si>
    <t>University of Houston – Victoria</t>
  </si>
  <si>
    <t>Texas State System</t>
  </si>
  <si>
    <t>TXSTS</t>
  </si>
  <si>
    <t>Texas Tech University System</t>
  </si>
  <si>
    <t>TTUS</t>
  </si>
  <si>
    <t>University of North Texas System</t>
  </si>
  <si>
    <t>UNTS</t>
  </si>
  <si>
    <t>Health-Related Institutions:</t>
  </si>
  <si>
    <t>380 - Reserved for Summary</t>
  </si>
  <si>
    <t>SWM</t>
  </si>
  <si>
    <t>The University of Texas Medical Branch at Galveston</t>
  </si>
  <si>
    <t>MBG</t>
  </si>
  <si>
    <t>The University of Texas Health Science Center at Houston</t>
  </si>
  <si>
    <t>HSH</t>
  </si>
  <si>
    <t>The University of Texas Health Science Center at San Antonio</t>
  </si>
  <si>
    <t>HSSA</t>
  </si>
  <si>
    <t>The University of Texas M.D. Anderson Cancer Center</t>
  </si>
  <si>
    <t>MDA</t>
  </si>
  <si>
    <t>THC</t>
  </si>
  <si>
    <t>Texas A&amp;M University System Health Science Center</t>
  </si>
  <si>
    <t>TAMHSC</t>
  </si>
  <si>
    <t>University of North Texas Health Science Center at Fort Worth</t>
  </si>
  <si>
    <t>UNTHSC</t>
  </si>
  <si>
    <t>Texas Tech University Health Sciences Center</t>
  </si>
  <si>
    <t>TTUHSC</t>
  </si>
  <si>
    <t>Tab Name</t>
  </si>
  <si>
    <t>Number</t>
  </si>
  <si>
    <t>S40</t>
  </si>
  <si>
    <t>S130</t>
  </si>
  <si>
    <t>S230</t>
  </si>
  <si>
    <t>S270</t>
  </si>
  <si>
    <t>S310</t>
  </si>
  <si>
    <t>S330</t>
  </si>
  <si>
    <t>Academic Institutions</t>
  </si>
  <si>
    <t>Institution</t>
  </si>
  <si>
    <t>Texas A&amp;M University - Texarkana</t>
  </si>
  <si>
    <t>R &amp; D Not Meeting the Definition of the Research Exp. Survey</t>
  </si>
  <si>
    <t>Capital Outlay for Research</t>
  </si>
  <si>
    <t>Indirect Costs Associated w/ R &amp; D</t>
  </si>
  <si>
    <t>Institution's Research Foundation Expenditures for R &amp; D</t>
  </si>
  <si>
    <t>Texas A&amp;M University &amp; Agencies</t>
  </si>
  <si>
    <t>Summary of All University Institutions</t>
  </si>
  <si>
    <t>Texas State Technical College - System</t>
  </si>
  <si>
    <t>TSTCS</t>
  </si>
  <si>
    <t>Research Expenditure Survey</t>
  </si>
  <si>
    <t>Year</t>
  </si>
  <si>
    <t>Sul Ross State  - RGC</t>
  </si>
  <si>
    <t>In SR - Alpine</t>
  </si>
  <si>
    <t xml:space="preserve">State </t>
  </si>
  <si>
    <t>Private</t>
  </si>
  <si>
    <t>Institutional</t>
  </si>
  <si>
    <t>37 Ok</t>
  </si>
  <si>
    <t>Cents?</t>
  </si>
  <si>
    <t>Prairie View A&amp;M University</t>
  </si>
  <si>
    <t>Total w/o Agencies</t>
  </si>
  <si>
    <t>Total Research Expenditures As Determined by Research Survey</t>
  </si>
  <si>
    <t>003629</t>
  </si>
  <si>
    <t>Values for All Cells</t>
  </si>
  <si>
    <t>Total Agencies and System Only</t>
  </si>
  <si>
    <t>Texas A&amp;M Agencies &amp; System</t>
  </si>
  <si>
    <t>Total All Institutions w/ System &amp; Agencies</t>
  </si>
  <si>
    <t>Texas A&amp;M University w/ System &amp; Agencies</t>
  </si>
  <si>
    <t>TUMUS included</t>
  </si>
  <si>
    <t>A&amp;M System is Included.</t>
  </si>
  <si>
    <t>Return to Index</t>
  </si>
  <si>
    <t>S &amp; U Order</t>
  </si>
  <si>
    <t>Accountability Groups</t>
  </si>
  <si>
    <t>Load Year</t>
  </si>
  <si>
    <t>Name</t>
  </si>
  <si>
    <t>Phone Number</t>
  </si>
  <si>
    <t>Email</t>
  </si>
  <si>
    <t>Expenditures</t>
  </si>
  <si>
    <t>ExpendPerFTE</t>
  </si>
  <si>
    <t>ResPercGenRev</t>
  </si>
  <si>
    <t>Master's</t>
  </si>
  <si>
    <t>Doctoral</t>
  </si>
  <si>
    <t>Comprehensive</t>
  </si>
  <si>
    <t>Emerging Research</t>
  </si>
  <si>
    <t>Research</t>
  </si>
  <si>
    <t>Statewide Total</t>
  </si>
  <si>
    <t>Note: Accountability Data excludes all Auxiliary Revenue &amp; Expenditures.</t>
  </si>
  <si>
    <t xml:space="preserve">         Accountability Data excludes all Public Service Expenditures.</t>
  </si>
  <si>
    <t>Contact</t>
  </si>
  <si>
    <t>Phone No.</t>
  </si>
  <si>
    <t>O92</t>
  </si>
  <si>
    <t>Q92</t>
  </si>
  <si>
    <t>T92</t>
  </si>
  <si>
    <t>State Approp.</t>
  </si>
  <si>
    <t>T/TT Fall Fac FTE teach</t>
  </si>
  <si>
    <t>To Accountability</t>
  </si>
  <si>
    <t>Sources &amp; Uses</t>
  </si>
  <si>
    <t>Pvt. Total</t>
  </si>
  <si>
    <t>State Total</t>
  </si>
  <si>
    <t>Federal &amp; Private</t>
  </si>
  <si>
    <t>Sul Ross Rio Grande</t>
  </si>
  <si>
    <t>For Research</t>
  </si>
  <si>
    <t>FTSE Used</t>
  </si>
  <si>
    <t>Full-Time</t>
  </si>
  <si>
    <t xml:space="preserve">For S&amp;U </t>
  </si>
  <si>
    <t>S &amp; U</t>
  </si>
  <si>
    <t>Lower</t>
  </si>
  <si>
    <t>Upper</t>
  </si>
  <si>
    <t>Under-</t>
  </si>
  <si>
    <t>Special-</t>
  </si>
  <si>
    <t>Student</t>
  </si>
  <si>
    <t>Order</t>
  </si>
  <si>
    <t>Division</t>
  </si>
  <si>
    <t>graduate</t>
  </si>
  <si>
    <t>Professional</t>
  </si>
  <si>
    <t>Optometry</t>
  </si>
  <si>
    <r>
      <t>Equivalents</t>
    </r>
    <r>
      <rPr>
        <vertAlign val="superscript"/>
        <sz val="10"/>
        <rFont val="Arial"/>
        <family val="2"/>
      </rPr>
      <t>1</t>
    </r>
  </si>
  <si>
    <t>FTFE-Annual</t>
  </si>
  <si>
    <t>FTSE- state funded</t>
  </si>
  <si>
    <t>T/TT Fall Fac FTE</t>
  </si>
  <si>
    <t>As of Fall xxxxx</t>
  </si>
  <si>
    <t>Federal &amp; Private As a % of St. Approp.</t>
  </si>
  <si>
    <t>Hash Totals</t>
  </si>
  <si>
    <t>Accountability</t>
  </si>
  <si>
    <t>Data</t>
  </si>
  <si>
    <t>University Institutions - Summary</t>
  </si>
  <si>
    <t>Independent Institutions</t>
  </si>
  <si>
    <t>Input Schedules</t>
  </si>
  <si>
    <t xml:space="preserve">FTSE &amp; FTFE </t>
  </si>
  <si>
    <t>Names Schedule</t>
  </si>
  <si>
    <t>Template Input Schedule</t>
  </si>
  <si>
    <t>Output Schedules</t>
  </si>
  <si>
    <t>Almanac</t>
  </si>
  <si>
    <t>Research Expenditures</t>
  </si>
  <si>
    <t>Links to Institution Tabs</t>
  </si>
  <si>
    <t>Click Here</t>
  </si>
  <si>
    <t>Texas A&amp;M University (Incl. A&amp;M Agencies)</t>
  </si>
  <si>
    <t>Individual A&amp;M Agencies Included w/ Texas A&amp;M</t>
  </si>
  <si>
    <t>Institution Point of Contact for Sources &amp; Uses Package</t>
  </si>
  <si>
    <t>HJ Final Column</t>
  </si>
  <si>
    <t>P42</t>
  </si>
  <si>
    <t>U:tility Survey Ordering</t>
  </si>
  <si>
    <t>Texas State Technical College - West Texas</t>
  </si>
  <si>
    <t>Individual Check sums</t>
  </si>
  <si>
    <t>Individual check totals</t>
  </si>
  <si>
    <t>Not Used for Research</t>
  </si>
  <si>
    <t>Total Research Expenditures Per T/TT FTE</t>
  </si>
  <si>
    <t>N/A</t>
  </si>
  <si>
    <t>`</t>
  </si>
  <si>
    <t>See Sul Ross</t>
  </si>
  <si>
    <t>Estimate of Restricted Research</t>
  </si>
  <si>
    <t>Less: St Approp&amp;IR</t>
  </si>
  <si>
    <t>Plus: Indirect</t>
  </si>
  <si>
    <t>Research for Medical Programs</t>
  </si>
  <si>
    <t>L18</t>
  </si>
  <si>
    <t>L19</t>
  </si>
  <si>
    <t>F41</t>
  </si>
  <si>
    <t>G41</t>
  </si>
  <si>
    <t>H41</t>
  </si>
  <si>
    <t>I41</t>
  </si>
  <si>
    <t>J41</t>
  </si>
  <si>
    <t>K41</t>
  </si>
  <si>
    <t>F42</t>
  </si>
  <si>
    <t>G42</t>
  </si>
  <si>
    <t>H42</t>
  </si>
  <si>
    <t>I42</t>
  </si>
  <si>
    <t>J42</t>
  </si>
  <si>
    <t>K42</t>
  </si>
  <si>
    <t>F57</t>
  </si>
  <si>
    <t>G57</t>
  </si>
  <si>
    <t>H57</t>
  </si>
  <si>
    <t>I57</t>
  </si>
  <si>
    <t>J57</t>
  </si>
  <si>
    <t>K57</t>
  </si>
  <si>
    <t>F58</t>
  </si>
  <si>
    <t>G58</t>
  </si>
  <si>
    <t>H58</t>
  </si>
  <si>
    <t>I58</t>
  </si>
  <si>
    <t>J58</t>
  </si>
  <si>
    <t>K58</t>
  </si>
  <si>
    <t>Human Stem Cell - Adult</t>
  </si>
  <si>
    <t>Human Stem Cell - Embryonic</t>
  </si>
  <si>
    <t>Amount of Total R &amp; D Expenditures your institution passed through to Subrecipients</t>
  </si>
  <si>
    <t>Human Stem Cells - Adult</t>
  </si>
  <si>
    <t>Human Stem Cells - Embryonic</t>
  </si>
  <si>
    <t>Amount Passed Through To Subrecipients</t>
  </si>
  <si>
    <t>Academic Space Model</t>
  </si>
  <si>
    <t>Res. Exp.</t>
  </si>
  <si>
    <t>E&amp;G Exp.</t>
  </si>
  <si>
    <t>X61</t>
  </si>
  <si>
    <t>X68</t>
  </si>
  <si>
    <t>W/O Agencies</t>
  </si>
  <si>
    <t>TTUHSCEP</t>
  </si>
  <si>
    <t>Checked Ok</t>
  </si>
  <si>
    <t>Texas A&amp;M AgriLife Research</t>
  </si>
  <si>
    <t>Texas A&amp;M AgriLife Extension Service</t>
  </si>
  <si>
    <t>Texas A&amp;M Engineering Experiment Station</t>
  </si>
  <si>
    <t>Texas A&amp;M Engineering Extension Service</t>
  </si>
  <si>
    <t>Texas A&amp;M Forest Service</t>
  </si>
  <si>
    <t>Texas A&amp;M Transportation Institute</t>
  </si>
  <si>
    <t>Texas A&amp;M Vet. Medical Diagnostic Laboratory</t>
  </si>
  <si>
    <t>Texas State University</t>
  </si>
  <si>
    <t>UHS</t>
  </si>
  <si>
    <t>Sul Ross State University - Rio Grande</t>
  </si>
  <si>
    <t>S&amp;U Order</t>
  </si>
  <si>
    <t>Excluded from the published number for Research Expenditures - due to duplication</t>
  </si>
  <si>
    <t>This tab consolidates into the Summary - It is not used due to duplication.</t>
  </si>
  <si>
    <t>Sort Order</t>
  </si>
  <si>
    <t>Source:  Research Expenditure Workbook</t>
  </si>
  <si>
    <t>Source: Sources &amp; Uses</t>
  </si>
  <si>
    <t xml:space="preserve">FICE </t>
  </si>
  <si>
    <t>Institutions</t>
  </si>
  <si>
    <t>501(c)(3)</t>
  </si>
  <si>
    <t>TEES Pass-through</t>
  </si>
  <si>
    <t>Current E &amp; G Expenditures</t>
  </si>
  <si>
    <t>Totals</t>
  </si>
  <si>
    <t xml:space="preserve">The University of Texas at Brownsville </t>
  </si>
  <si>
    <t>The University of Texas Southwestern Medical Center</t>
  </si>
  <si>
    <t>Texas A&amp;M System Office of Sponsored Research Services</t>
  </si>
  <si>
    <t>TAMSRS</t>
  </si>
  <si>
    <t xml:space="preserve">Texas A&amp;M System Office of Technology and Commercialization </t>
  </si>
  <si>
    <t>TAMTC</t>
  </si>
  <si>
    <t>Balancing Schedule</t>
  </si>
  <si>
    <t>Report</t>
  </si>
  <si>
    <t>TSTCWT</t>
  </si>
  <si>
    <t>For Accountability Use; Source Victor</t>
  </si>
  <si>
    <t>Univ. moved to end of semester reporting, so use prior year data.</t>
  </si>
  <si>
    <t>TAMU Only for Space Model</t>
  </si>
  <si>
    <t>Not Used due to duplication.</t>
  </si>
  <si>
    <t>Amount of Total R &amp; D Expenditures your institution received as a Subrecipient</t>
  </si>
  <si>
    <t>Values from E46</t>
  </si>
  <si>
    <t>Formula</t>
  </si>
  <si>
    <t>Values r 64</t>
  </si>
  <si>
    <t>Checksum for List tab &amp; Smmy</t>
  </si>
  <si>
    <t>Total Checksum for TAMU Smmy</t>
  </si>
  <si>
    <t>Check total excludes RF</t>
  </si>
  <si>
    <t>Within Sheet</t>
  </si>
  <si>
    <t>Balanced w/ Inputs</t>
  </si>
  <si>
    <t>TAMU Smmy</t>
  </si>
  <si>
    <t>For Institution Specific Questions, Please Contact the Institution Point of Contact</t>
  </si>
  <si>
    <t>Pass Throughs From TX Eng. Exp. Station</t>
  </si>
  <si>
    <t>Amount Received As a Subrecipient</t>
  </si>
  <si>
    <t>635 - S &amp; U - FY 2015 - TAMRF.xlsx</t>
  </si>
  <si>
    <t>SRECNP Res. Exp.</t>
  </si>
  <si>
    <t>Res. Not From Rest. Res. Fnd Group</t>
  </si>
  <si>
    <t>Exp. Not SAM</t>
  </si>
  <si>
    <t>Hackerman</t>
  </si>
  <si>
    <t>Federal PT</t>
  </si>
  <si>
    <t>State PT</t>
  </si>
  <si>
    <t>Adj1</t>
  </si>
  <si>
    <t>Adj2</t>
  </si>
  <si>
    <t>Adj3</t>
  </si>
  <si>
    <t>Explain1</t>
  </si>
  <si>
    <t>Explain2</t>
  </si>
  <si>
    <t>Explain3</t>
  </si>
  <si>
    <t>RR K 7</t>
  </si>
  <si>
    <t>RR K 8</t>
  </si>
  <si>
    <t>RR K 12</t>
  </si>
  <si>
    <t>RR K 14</t>
  </si>
  <si>
    <t>RR K 17</t>
  </si>
  <si>
    <t>RR K 18</t>
  </si>
  <si>
    <t>RR K 21</t>
  </si>
  <si>
    <t>RR K 22</t>
  </si>
  <si>
    <t>RR K 23</t>
  </si>
  <si>
    <t>RR E 21</t>
  </si>
  <si>
    <t>RR E 22</t>
  </si>
  <si>
    <t>RR E 23</t>
  </si>
  <si>
    <t>Restricted Research Expenditures</t>
  </si>
  <si>
    <t>Less research expenses not from the restricted funds group</t>
  </si>
  <si>
    <t>Add back capital outlay for restricted funds programs coded research</t>
  </si>
  <si>
    <t>Restricted Research including Capital Outlay from the AFR</t>
  </si>
  <si>
    <t>Less amounts of expenses that do not meet SAMs restricted research standards (enter as negative)</t>
  </si>
  <si>
    <t>Add expenditures from the Norman Hackerman Advanced Research Program</t>
  </si>
  <si>
    <t xml:space="preserve">Other Adjustments </t>
  </si>
  <si>
    <t>Explanation:</t>
  </si>
  <si>
    <t>Other 1  (e.g. - other added back amounts)</t>
  </si>
  <si>
    <t>Other 2 (e.g. - internal audit adjustments)</t>
  </si>
  <si>
    <t>Other 3 (All other adjustments)</t>
  </si>
  <si>
    <t>Restricted Research Meeting the Definition of Standards and Accounting Methods (SAMs)</t>
  </si>
  <si>
    <t>Less Federal Pass-throughs (enter as negative)</t>
  </si>
  <si>
    <t>Less State Pass-throughs (enter as negative)</t>
  </si>
  <si>
    <t>Less pass-through expenses to institutions eligible for either the Texas Comprehensive Research Fund (TCRF) or the Core Research Support Fund (CRSF):</t>
  </si>
  <si>
    <t>Cap Outlay</t>
  </si>
  <si>
    <t>RR K9</t>
  </si>
  <si>
    <t>Capital Outlay for Restricted Funds Programs Coded Research</t>
  </si>
  <si>
    <t>Expenditures from the Norman Hackerman Advanced Research Program</t>
  </si>
  <si>
    <t>Less Pass-Throughs for TCRF or CRSF</t>
  </si>
  <si>
    <t>Federal Pass-Throughs</t>
  </si>
  <si>
    <t>State Pass-Throughs</t>
  </si>
  <si>
    <t>Other Adjustments</t>
  </si>
  <si>
    <t>Total Restricted Research Expenditures</t>
  </si>
  <si>
    <t>Amounts That Do Not Meet Restricted Research Standards</t>
  </si>
  <si>
    <t>Hash RR</t>
  </si>
  <si>
    <t>Restricted</t>
  </si>
  <si>
    <t xml:space="preserve">Texas State University </t>
  </si>
  <si>
    <t>Texas A&amp;M Office of Sponsored Research Services</t>
  </si>
  <si>
    <t>TAMSR</t>
  </si>
  <si>
    <t>637 - S &amp; U - FY 2015 - TAMSR.xlsx</t>
  </si>
  <si>
    <t>Texas A&amp;M office of Technology &amp; Commercialization</t>
  </si>
  <si>
    <t>639 - S &amp; U - FY 2015 - TAMTC.xlsx</t>
  </si>
  <si>
    <t>Texas A&amp;M Office of Technology &amp; Commercialization</t>
  </si>
  <si>
    <t>No submission for FY 16</t>
  </si>
  <si>
    <t>Part of A&amp;M for FY 16</t>
  </si>
  <si>
    <t>Restricted Research</t>
  </si>
  <si>
    <t>RR</t>
  </si>
  <si>
    <t>Input D66</t>
  </si>
  <si>
    <t>Includes RR</t>
  </si>
  <si>
    <t>The University of Texas Health Science Center at Tyler</t>
  </si>
  <si>
    <t>Input - HL-HO</t>
  </si>
  <si>
    <t>Note:  Copy and paste Column E values to Univ S&amp;U, Almanac Tab 1, cols P &amp; Q.  Do not send separately.</t>
  </si>
  <si>
    <t>Research Expenditures Per SRECNP</t>
  </si>
  <si>
    <t>HEF</t>
  </si>
  <si>
    <t>Higher Education Fund - As Adjusted</t>
  </si>
  <si>
    <t>Total Expenses for R &amp; D as reported on the Schedule of Revenues, Expenses, and Changes in Net Position</t>
  </si>
  <si>
    <t>Private
 For-Profit</t>
  </si>
  <si>
    <t>Private
Non-Profit</t>
  </si>
  <si>
    <t>Total R&amp;D as Reported on SRECNP</t>
  </si>
  <si>
    <t>Expenditures for conduct of R &amp; D made by institution's research foundation or 501© corporation on behalf of the institution and not reported in the institution's AFR, including indirect costs not reported above</t>
  </si>
  <si>
    <t>The University of Texas RGV - Academic &amp; Health (A+H)</t>
  </si>
  <si>
    <t>The University of Texas at Austin -  All Disciplines (A+H+M)</t>
  </si>
  <si>
    <t>The University of Texas at Austin - Academic &amp; Health (A+H)</t>
  </si>
  <si>
    <t>AUS1</t>
  </si>
  <si>
    <t>The University of Texas RGV - All Disciplines (A+H+M)</t>
  </si>
  <si>
    <t>RGV</t>
  </si>
  <si>
    <t>RGV1</t>
  </si>
  <si>
    <t>Texas Tech University Health Sciences Center at El Paso</t>
  </si>
  <si>
    <t>The University of Texas at Austin Medical School (M)</t>
  </si>
  <si>
    <t>AUSM</t>
  </si>
  <si>
    <t>The University of Texas Rio Grande Valley Medical School (M)</t>
  </si>
  <si>
    <t>RGVM</t>
  </si>
  <si>
    <t>The University of Texas at Austin - Medical School &amp; Health Prof (M+H)</t>
  </si>
  <si>
    <t>AUS2</t>
  </si>
  <si>
    <t>501 - S &amp; U - FY 2016 - AUS2.xlsx</t>
  </si>
  <si>
    <t>The University of Texas RGV - Medical School&amp; Health Prof (M+H)</t>
  </si>
  <si>
    <t>RGV2</t>
  </si>
  <si>
    <t>511 - S &amp; U - FY 2016 - RGV2.xlsx</t>
  </si>
  <si>
    <t>The University of Texas at Austin - Academic Only (A)</t>
  </si>
  <si>
    <t>52 - S &amp; U - FY 2016 - AUS2.xlsx</t>
  </si>
  <si>
    <t>The University of Texas RGV - Academic Only (A)</t>
  </si>
  <si>
    <t>93 - S &amp; U - FY 2016 - RGV2.xlsx</t>
  </si>
  <si>
    <t>The University of Texas at Austin - Academic + Health Professions (A+H)</t>
  </si>
  <si>
    <t>The University of Texas at Rio Grande Valley - Academic + Health Professions (A+H)</t>
  </si>
  <si>
    <t>Other Institution Data Not Included in Summary Totals</t>
  </si>
  <si>
    <t>36 Ok</t>
  </si>
  <si>
    <t>FY 2017- 2025</t>
  </si>
  <si>
    <t>Texas State Technical College - North Texas</t>
  </si>
  <si>
    <t>Texas State Technical College - Fort Bend</t>
  </si>
  <si>
    <t>Data Labels</t>
  </si>
  <si>
    <t>DimYear</t>
  </si>
  <si>
    <t>FedResExp</t>
  </si>
  <si>
    <t>STResExp</t>
  </si>
  <si>
    <t>InstResExp</t>
  </si>
  <si>
    <t>PriResExp</t>
  </si>
  <si>
    <t>ExpPerTTFTE</t>
  </si>
  <si>
    <t>FedPRIPerCentSTApprop</t>
  </si>
  <si>
    <t>RestResExp</t>
  </si>
  <si>
    <t>01</t>
  </si>
  <si>
    <t>InsttypeCode</t>
  </si>
  <si>
    <t>File</t>
  </si>
  <si>
    <t>FactResearchBasic</t>
  </si>
  <si>
    <t>FactResearchOther</t>
  </si>
  <si>
    <t>FactFedPriResPCT</t>
  </si>
  <si>
    <t>DimReshType</t>
  </si>
  <si>
    <t>ResOrderCode</t>
  </si>
  <si>
    <t>P00030</t>
  </si>
  <si>
    <t>P00031</t>
  </si>
  <si>
    <t>P00032</t>
  </si>
  <si>
    <t>P00033</t>
  </si>
  <si>
    <t>P00034</t>
  </si>
  <si>
    <t>Master Peer Group Table</t>
  </si>
  <si>
    <t>Peer Groups based on FY 2006</t>
  </si>
  <si>
    <t>Link to Key</t>
  </si>
  <si>
    <t>Source: H: …. Casey's Accountability Files/Data File Historical Peer Groups.xlxs</t>
  </si>
  <si>
    <t>Contact:  Diane E.</t>
  </si>
  <si>
    <t>FiceCode</t>
  </si>
  <si>
    <t>InstName</t>
  </si>
  <si>
    <t>Type</t>
  </si>
  <si>
    <t>FY2000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</si>
  <si>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</si>
  <si>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</si>
  <si>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</si>
  <si>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</si>
  <si>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</si>
  <si>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</si>
  <si>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</si>
  <si>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</si>
  <si>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FY2009</t>
  </si>
  <si>
    <t>FY2010</t>
  </si>
  <si>
    <t>FY2011</t>
  </si>
  <si>
    <t>FY2012</t>
  </si>
  <si>
    <t>FY2013</t>
  </si>
  <si>
    <t>FY2014</t>
  </si>
  <si>
    <t>FY2015</t>
  </si>
  <si>
    <t>FY2016</t>
  </si>
  <si>
    <t>FAKE IHE</t>
  </si>
  <si>
    <t>Z</t>
  </si>
  <si>
    <t>ALAMO CCD NE LAKEVIEW COLLEGE</t>
  </si>
  <si>
    <t>D</t>
  </si>
  <si>
    <t>P00011</t>
  </si>
  <si>
    <t>ALAMO CCD NW VISTA COLLEGE</t>
  </si>
  <si>
    <t>ALAMO CCD PALO ALTO COLLEGE</t>
  </si>
  <si>
    <t>ALAMO CCD SAN ANTONIO COLLEGE</t>
  </si>
  <si>
    <t>ALAMO CCD ST. PHILIPS COLLEGE</t>
  </si>
  <si>
    <t>ALAMO COMMUNITY COLLEGE DIST</t>
  </si>
  <si>
    <t>ALVIN COMMUNITY COLLEGE</t>
  </si>
  <si>
    <t>P00013</t>
  </si>
  <si>
    <t>AMARILLO COLLEGE</t>
  </si>
  <si>
    <t>P00012</t>
  </si>
  <si>
    <t>ANGELINA COLLEGE</t>
  </si>
  <si>
    <t>AUSTIN COMMUNITY COLLEGE</t>
  </si>
  <si>
    <t>BLINN COLLEGE</t>
  </si>
  <si>
    <t>BRAZOSPORT COLLEGE</t>
  </si>
  <si>
    <t>CENTRAL TEXAS COLLEGE</t>
  </si>
  <si>
    <t>CISCO COLLEGE</t>
  </si>
  <si>
    <t>CLARENDON COLLEGE</t>
  </si>
  <si>
    <t>P00015</t>
  </si>
  <si>
    <t>COASTAL BEND COLLEGE</t>
  </si>
  <si>
    <t>COLLEGE OF THE MAINLAND COMMUN</t>
  </si>
  <si>
    <t>COLLIN CO COMM COLL DISTRICT</t>
  </si>
  <si>
    <t>DALLAS CO COMMUNITY COLL DIST</t>
  </si>
  <si>
    <t>DCCCD BROOKHAVEN COLLEGE</t>
  </si>
  <si>
    <t>DCCCD CEDAR VALLEY COLLEGE</t>
  </si>
  <si>
    <t>DCCCD EASTFIELD COLLEGE</t>
  </si>
  <si>
    <t>DCCCD EL CENTRO COLLEGE</t>
  </si>
  <si>
    <t>DCCCD MOUNTAIN VIEW COLLEGE</t>
  </si>
  <si>
    <t>DCCCD NORTH LAKE COLLEGE</t>
  </si>
  <si>
    <t>DCCCD RICHLAND COLLEGE</t>
  </si>
  <si>
    <t>DEL MAR COLLEGE</t>
  </si>
  <si>
    <t>EL PASO COMMUNITY COLLEGE DIST</t>
  </si>
  <si>
    <t>FRANK PHILLIPS COLLEGE</t>
  </si>
  <si>
    <t>GALVESTON COLLEGE</t>
  </si>
  <si>
    <t>GRAYSON COLLEGE</t>
  </si>
  <si>
    <t>HILL COLLEGE</t>
  </si>
  <si>
    <t>HOUSTON COMMUNITY COLLEGE</t>
  </si>
  <si>
    <t>HOWARD CO JR COLL DISTRICT</t>
  </si>
  <si>
    <t>HOWARD COLLEGE</t>
  </si>
  <si>
    <t>KILGORE COLLEGE</t>
  </si>
  <si>
    <t>LAREDO COMMUNITY COLLEGE</t>
  </si>
  <si>
    <t>LEE COLLEGE</t>
  </si>
  <si>
    <t>LONE STAR COLLEGE - CY-FAIR</t>
  </si>
  <si>
    <t>LONE STAR COLLEGE - KINGWOOD</t>
  </si>
  <si>
    <t>LONE STAR COLLEGE - MONTGOMERY</t>
  </si>
  <si>
    <t>LONE STAR COLLEGE - N. HARRIS</t>
  </si>
  <si>
    <t>LONE STAR COLLEGE - TOMBALL</t>
  </si>
  <si>
    <t>LONE STAR COLLEGE - UNIV PARK</t>
  </si>
  <si>
    <t>LONE STAR COLLEGE SYSTEM DIST.</t>
  </si>
  <si>
    <t>MCLENNAN COMMUNITY COLLEGE</t>
  </si>
  <si>
    <t>MIDLAND COLLEGE</t>
  </si>
  <si>
    <t>NAVARRO COLLEGE</t>
  </si>
  <si>
    <t>NORTH CENTRAL TEXAS COLLEGE</t>
  </si>
  <si>
    <t>NORTH HARRIS CC-EAST CAMPUS</t>
  </si>
  <si>
    <t>NORTH HARRIS CC-SOUTH CAMPUS</t>
  </si>
  <si>
    <t>NORTHEAST TEXAS COMM COLLEGE</t>
  </si>
  <si>
    <t>ODESSA COLLEGE</t>
  </si>
  <si>
    <t>PANOLA COLLEGE</t>
  </si>
  <si>
    <t>PARIS JUNIOR COLLEGE</t>
  </si>
  <si>
    <t>RANGER COLLEGE</t>
  </si>
  <si>
    <t>SAN JACINTO COLLEGE CEN CAMPUS</t>
  </si>
  <si>
    <t>SAN JACINTO COLLEGE N CAMPUS</t>
  </si>
  <si>
    <t>SAN JACINTO COLLEGE S CAMPUS</t>
  </si>
  <si>
    <t>SAN JACINTO COMMUNITY COLLEGE</t>
  </si>
  <si>
    <t>SOUTH PLAINS COLLEGE</t>
  </si>
  <si>
    <t>SOUTH TEXAS COLLEGE</t>
  </si>
  <si>
    <t>SOUTHWEST COLLEGIATE INSTITUTE</t>
  </si>
  <si>
    <t>SOUTHWEST TEXAS JUNIOR COLLEGE</t>
  </si>
  <si>
    <t>TARRANT CO NORTHEAST CAMPUS</t>
  </si>
  <si>
    <t>TARRANT CO NORTHWEST CAMPUS</t>
  </si>
  <si>
    <t>TARRANT CO SOUTH CAMPUS</t>
  </si>
  <si>
    <t>TARRANT CO SOUTHEAST CAMPUS</t>
  </si>
  <si>
    <t>TARRANT CO TRINITY RIVR CAMPUS</t>
  </si>
  <si>
    <t>TARRANT COUNTY COLLEGE DIST</t>
  </si>
  <si>
    <t>TEMPLE COLLEGE</t>
  </si>
  <si>
    <t>TEXARKANA COLLEGE</t>
  </si>
  <si>
    <t>TEXAS SOUTHMOST COLLEGE</t>
  </si>
  <si>
    <t>TRINITY VALLEY CC-ANDERSON</t>
  </si>
  <si>
    <t>TRINITY VALLEY CC-ATHENS</t>
  </si>
  <si>
    <t>TRINITY VALLEY CC-KAUFMAN</t>
  </si>
  <si>
    <t>TRINITY VALLEY COMM COLLEGE</t>
  </si>
  <si>
    <t>TYLER JUNIOR COLLEGE</t>
  </si>
  <si>
    <t>VERNON COLLEGE</t>
  </si>
  <si>
    <t>VICTORIA COLLEGE</t>
  </si>
  <si>
    <t>WEATHERFORD COLLEGE</t>
  </si>
  <si>
    <t>WESTERN TEXAS COLLEGE</t>
  </si>
  <si>
    <t>WHARTON COUNTY JUNIOR COLLEGE</t>
  </si>
  <si>
    <t>ANGELO STATE UNIVERSITY</t>
  </si>
  <si>
    <t>MIDWESTERN STATE UNIVERSITY</t>
  </si>
  <si>
    <t>SUL ROSS STATE UNIVERSITY</t>
  </si>
  <si>
    <t>SUL ROSS STATE UNIVERSITY RIO GRANDE COLLEGE</t>
  </si>
  <si>
    <t>TEXAS A&amp;M UNIV AT GALVESTON</t>
  </si>
  <si>
    <t>TEXAS A&amp;M UNIV-CENTRAL TEXAS</t>
  </si>
  <si>
    <t>F</t>
  </si>
  <si>
    <t>G</t>
  </si>
  <si>
    <t>TEXAS A&amp;M UNIVERSITY-TEXARKANA</t>
  </si>
  <si>
    <t>TEXAS A&amp;M UNIV-SAN ANTONIO</t>
  </si>
  <si>
    <t>U. OF HOUSTON-CLEAR LAKE</t>
  </si>
  <si>
    <t>U. OF HOUSTON-DOWNTOWN</t>
  </si>
  <si>
    <t>U. OF HOUSTON-VICTORIA</t>
  </si>
  <si>
    <t>U. OF TEXAS AT BROWNSVILLE</t>
  </si>
  <si>
    <t>U. OF TEXAS AT TYLER</t>
  </si>
  <si>
    <t>U. OF TEXAS-PERMIAN BASIN</t>
  </si>
  <si>
    <t>UNIV. OF NORTH TEXAS AT DALLAS</t>
  </si>
  <si>
    <t>LAMAR UNIVERSITY</t>
  </si>
  <si>
    <t>PRAIRIE VIEW A&amp;M UNIVERSITY</t>
  </si>
  <si>
    <t>STEPHEN F. AUSTIN STATE UNIV</t>
  </si>
  <si>
    <t>TARLETON STATE UNIVERSITY</t>
  </si>
  <si>
    <t>TEXAS A&amp;M INTERNATIONAL UNIV</t>
  </si>
  <si>
    <t>WEST TEXAS A&amp;M UNIVERSITY</t>
  </si>
  <si>
    <t>SAM HOUSTON STATE UNIVERSITY</t>
  </si>
  <si>
    <t>TEXAS A&amp;M UNIV-CORPUS CHRISTI</t>
  </si>
  <si>
    <t>TEXAS A&amp;M UNIVERSITY-COMMERCE</t>
  </si>
  <si>
    <t>TEXAS A&amp;M UNIV-KINGSVILLE</t>
  </si>
  <si>
    <t>TEXAS SOUTHERN UNIVERSITY</t>
  </si>
  <si>
    <t>TEXAS WOMAN'S UNIVERSITY</t>
  </si>
  <si>
    <t>U. OF TEXAS-PAN AMERICAN</t>
  </si>
  <si>
    <t>TEXAS STATE UNIVERSITY</t>
  </si>
  <si>
    <t>TEXAS TECH UNIVERSITY</t>
  </si>
  <si>
    <t>U. OF TEXAS AT ARLINGTON</t>
  </si>
  <si>
    <t>U. OF TEXAS AT DALLAS</t>
  </si>
  <si>
    <t>U. OF TEXAS AT EL PASO</t>
  </si>
  <si>
    <t>U. OF TEXAS AT SAN ANTONIO</t>
  </si>
  <si>
    <t>UNIVERSITY OF HOUSTON</t>
  </si>
  <si>
    <t>UNIVERSITY OF NORTH TEXAS</t>
  </si>
  <si>
    <t>TEXAS A&amp;M UNIVERSITY</t>
  </si>
  <si>
    <t>U. OF TEXAS AT AUSTIN</t>
  </si>
  <si>
    <t>ABILENE CHRISTIAN UNIVERSITY</t>
  </si>
  <si>
    <t>ACADEMY ORIENTAL MED. AUSTIN</t>
  </si>
  <si>
    <t>ALLIED HEALTH CAREERS-AUSTIN</t>
  </si>
  <si>
    <t>AM COL ACUP AND ORIENT MED-HOU</t>
  </si>
  <si>
    <t>AMBERTON UNIVERSITY</t>
  </si>
  <si>
    <t>AMERICAN COLLEGE OF EDUCATION</t>
  </si>
  <si>
    <t>AMERICAN INTERCONTINENTAL UNIV</t>
  </si>
  <si>
    <t>ANAMARC COLLEGE-EL PASO</t>
  </si>
  <si>
    <t>ANAMARC COLLEGE-SANTA TERESA N</t>
  </si>
  <si>
    <t>ANTHEM COLLEGE-IRVING</t>
  </si>
  <si>
    <t>ARGOSY UNIVERSITY-DALLAS</t>
  </si>
  <si>
    <t>ARIZONA STATE UNIVERSITY</t>
  </si>
  <si>
    <t>ARKANSAS STATE UNIVERSITY</t>
  </si>
  <si>
    <t>ARLINGTON BAPTIST COLLEGE-ARL.</t>
  </si>
  <si>
    <t>ASBURY THEOLOGICAL SEMINARY</t>
  </si>
  <si>
    <t>ASHFORD UNIVERSITY</t>
  </si>
  <si>
    <t>ASHFORD UNIVERSITY-DALLAS</t>
  </si>
  <si>
    <t>ASHFORD UNIVERSITY-HOUSTON</t>
  </si>
  <si>
    <t>ASHFORD UNIVERSITY-SAN ANTONIO</t>
  </si>
  <si>
    <t>ATI CAREER TRAINING CENTER-DAL</t>
  </si>
  <si>
    <t>ATI CAREER TRAINING CENTER-NRH</t>
  </si>
  <si>
    <t>AUSTIN COLLEGE</t>
  </si>
  <si>
    <t>AUSTIN GRADUATE SCHOOL OF THEO</t>
  </si>
  <si>
    <t>AUSTIN PEAY STATE UNIVERSITY</t>
  </si>
  <si>
    <t>AUSTIN PRESBYTERIAN THEO. SEM.</t>
  </si>
  <si>
    <t>BAPTIST HEALTH SYSTEM (SA)</t>
  </si>
  <si>
    <t>BAPTIST HLTH SYS SCH HLTH PROF</t>
  </si>
  <si>
    <t>BAPTIST HOSP SE TX SC RAD TECH</t>
  </si>
  <si>
    <t>BAPTIST MISSION ASSOC. THEO. S</t>
  </si>
  <si>
    <t>BARRY UNIVERSITY</t>
  </si>
  <si>
    <t>BAYLOR COLL MED-GRAD BIOMED SC</t>
  </si>
  <si>
    <t>BAYLOR COLL MED-MEDICAL SCHOOL</t>
  </si>
  <si>
    <t>BAYLOR COLL OF MEDICINE/ACAD</t>
  </si>
  <si>
    <t>BAYLOR COLLEGE OF MEDICINE</t>
  </si>
  <si>
    <t>BAYLOR U ARMY MEDICAL SERV SCH</t>
  </si>
  <si>
    <t>BAYLOR UNIV MED CTR (DALLAS)</t>
  </si>
  <si>
    <t>BAYLOR UNIVERSITY</t>
  </si>
  <si>
    <t>BELHAVEN UNIVERSITY-HOUSTON</t>
  </si>
  <si>
    <t>BENEDICTINE UNIVERSITY</t>
  </si>
  <si>
    <t>BEXAR COUNTY MEDICAL EXAMINER</t>
  </si>
  <si>
    <t>BRANDMAN UNIVERISTY</t>
  </si>
  <si>
    <t>BROWN MACKIE COLLEGE - DALLAS</t>
  </si>
  <si>
    <t>BROWN MACKIE COLLEGE - FORT WO</t>
  </si>
  <si>
    <t>BROWN MACKIE COLLEGE-SAN ANTON</t>
  </si>
  <si>
    <t>CAPELLA UNIVERSITY</t>
  </si>
  <si>
    <t>CAPITOL CITY CAREERS-AUSTIN</t>
  </si>
  <si>
    <t>CAREER POINT COLLEGE-SAN ANTON</t>
  </si>
  <si>
    <t>CARRINGTON COLLEGE-MESQUITE</t>
  </si>
  <si>
    <t>CASE WESTERN RESERVE UNIV.</t>
  </si>
  <si>
    <t>CHAMBERLAIN COLLEGE OF NURSING</t>
  </si>
  <si>
    <t>CHRISTUS SANTA ROSA (SAN ANT)</t>
  </si>
  <si>
    <t>CMWLTH INST FUNERAL SERVICE-HO</t>
  </si>
  <si>
    <t>COLLEGE OF BIBLICAL STUDIES-H</t>
  </si>
  <si>
    <t>CONCORDE CAREER COLLEGE-DALLAS</t>
  </si>
  <si>
    <t>CONCORDE CAREER COLLEGE-SAN AN</t>
  </si>
  <si>
    <t>CONCORDE CAREER INSTITUTE-ARL</t>
  </si>
  <si>
    <t>CONCORDIA UNIVERSITY TEXAS</t>
  </si>
  <si>
    <t>CONROE MEDICAL FOUNDATION</t>
  </si>
  <si>
    <t>COSSATOT COMMUNITY COLLEGE</t>
  </si>
  <si>
    <t>COURT REPORTING INST - HOUSTON</t>
  </si>
  <si>
    <t>COURT REPORTING INST OF DALLAS</t>
  </si>
  <si>
    <t>COVENANT SCH. OF NURSING (LUB)</t>
  </si>
  <si>
    <t>COVENANT SCHOOL OF NURSING</t>
  </si>
  <si>
    <t>CREIGHTON UNIVERSITY</t>
  </si>
  <si>
    <t>CTR FOR ADVANCED LEGAL STUDIES</t>
  </si>
  <si>
    <t>CULINARY INSTITUTE LENOTRE</t>
  </si>
  <si>
    <t>CULINARY INSTITUTE OF AMERICA</t>
  </si>
  <si>
    <t>DALLAS BAPTIST UNIVERSITY</t>
  </si>
  <si>
    <t>DALLAS INST OF FUNERAL SERVICE</t>
  </si>
  <si>
    <t>DALLAS NURSING INSTITUTE</t>
  </si>
  <si>
    <t>DEVRY UNIVERSITY-AUSTIN</t>
  </si>
  <si>
    <t>DEVRY UNIVERSITY-FORT WORTH</t>
  </si>
  <si>
    <t>DEVRY UNIVERSITY-HOUSTON</t>
  </si>
  <si>
    <t>DEVRY UNIVERSITY-HOUSTON G CTR</t>
  </si>
  <si>
    <t>DEVRY UNIVERSITY-IRVING</t>
  </si>
  <si>
    <t>DEVRY UNIVERSITY-RICHARDSON</t>
  </si>
  <si>
    <t>DEVRY UNIVERSITY-SAN ANTONIO</t>
  </si>
  <si>
    <t>DEVRY UNIVERSITY-SUGAR LAND</t>
  </si>
  <si>
    <t>DEVRY UNIVERSITY-TEXAS</t>
  </si>
  <si>
    <t>DRISCOLL CHILDRENS HOSPITAL</t>
  </si>
  <si>
    <t>EAST CENTRAL UNIVERSITY</t>
  </si>
  <si>
    <t>EAST TEXAS BAPTIST UNIVERSITY</t>
  </si>
  <si>
    <t>ECOTECH INSTITUTE</t>
  </si>
  <si>
    <t>EMBRY-RIDDLE AERO UNIV-AMARILL</t>
  </si>
  <si>
    <t>EMBRY-RIDDLE AERO UNIV-FTWORTH</t>
  </si>
  <si>
    <t>EMBRY-RIDDLE AERO UNIV-HOUSTON</t>
  </si>
  <si>
    <t>EPISCOPAL THEO SEMINARY OF SW</t>
  </si>
  <si>
    <t>EVEREST COLLEGE-ARLINGTON</t>
  </si>
  <si>
    <t>EVEREST COLLEGE-DALLAS</t>
  </si>
  <si>
    <t>EVEREST COLLEGE-FORT WORTH</t>
  </si>
  <si>
    <t>EVEREST COLLEGE-FORTH WORTH S.</t>
  </si>
  <si>
    <t>EVEREST INSTITUTE-AUSTIN</t>
  </si>
  <si>
    <t>EVEREST INSTITUTE-HOUSTON GRSP</t>
  </si>
  <si>
    <t>EVEREST INSTITUTE-HOUSTON HOBB</t>
  </si>
  <si>
    <t>FORTIS COLLEGE-HOUSTON</t>
  </si>
  <si>
    <t>FRANKLIN COLLEGE-EL PASO EAST</t>
  </si>
  <si>
    <t>FRANKLIN COLLEGE-EL PASO WEST</t>
  </si>
  <si>
    <t>GALEN COLLEGE OF NURSING - SA</t>
  </si>
  <si>
    <t>GALLAUDET UNIVERSITY</t>
  </si>
  <si>
    <t>GOLF ACADEMY OF AMERICA-DALLAS</t>
  </si>
  <si>
    <t>GONZAGA UNIVERSITY</t>
  </si>
  <si>
    <t>GRAD INST APPLIED LINGUISTICS</t>
  </si>
  <si>
    <t>GRAND CANYON UNIVERSITY</t>
  </si>
  <si>
    <t>GRANTHAM UNIVERSITY</t>
  </si>
  <si>
    <t>HALLMARK COLLEGE OF AERONAUTI</t>
  </si>
  <si>
    <t>HALLMARK COLLEGE OF TECHNOLOGY</t>
  </si>
  <si>
    <t>HARDIN-SIMMONS UNIVERSITY</t>
  </si>
  <si>
    <t>HARRIS COUNTY MEDICAL EXAMINER</t>
  </si>
  <si>
    <t>HARTFORD SEMINARY</t>
  </si>
  <si>
    <t>HOUSTON BAPTIST UNIVERSITY</t>
  </si>
  <si>
    <t>HOWARD PAYNE UNIVERSITY</t>
  </si>
  <si>
    <t>HUSTON-TILLOTSON UNIVERSITY</t>
  </si>
  <si>
    <t>INDEPENDENCE UNIVERSITY</t>
  </si>
  <si>
    <t>INDIANA STATE UNIVERSITY</t>
  </si>
  <si>
    <t>INDIANA WESLEYAN UNIVERSITY</t>
  </si>
  <si>
    <t>INST ESTUDIOS DE MONTERREY-HOU</t>
  </si>
  <si>
    <t>INST TECHNOLOGICO DE MONTERREY</t>
  </si>
  <si>
    <t>INTERACTIVE COL OF TECH-HILCRO</t>
  </si>
  <si>
    <t>INTERACTIVE COL OF TECH-N HOUS</t>
  </si>
  <si>
    <t>INTERACTIVE COL OF TECH-PASADN</t>
  </si>
  <si>
    <t>INTERNATL ACAD DESIGN &amp; TECH</t>
  </si>
  <si>
    <t>ITT TECH INSTITUTE-ARLINGTON</t>
  </si>
  <si>
    <t>ITT TECH INSTITUTE-HOUSTON N</t>
  </si>
  <si>
    <t>ITT TECH INSTITUTE-HOUSTON W</t>
  </si>
  <si>
    <t>ITT TECH INSTITUTE-RICHARDSON</t>
  </si>
  <si>
    <t>ITT TECH INSTITUTE-SAN ANTONIO</t>
  </si>
  <si>
    <t>ITT TECH INSTITUTE-WEBSTER</t>
  </si>
  <si>
    <t>ITT TECHNICAL INST.-DE SOTO</t>
  </si>
  <si>
    <t>ITT TECHNICAL INSTITUTE AUSTIN</t>
  </si>
  <si>
    <t>ITT TECHNICAL INSTITUTE HDQRTS</t>
  </si>
  <si>
    <t>ITT TECHNICAL INSTITUTE-WACO</t>
  </si>
  <si>
    <t>JACKSONVILLE COLLEGE</t>
  </si>
  <si>
    <t>JARVIS CHRISTIAN COLLEGE</t>
  </si>
  <si>
    <t>JOHN BROWN UNIVERSITY</t>
  </si>
  <si>
    <t>JOHN PETER SMITH HOSPITAL (FW)</t>
  </si>
  <si>
    <t>JONES INTERNATIONAL UNIVERSITY</t>
  </si>
  <si>
    <t>KAPLAN COLLEGE - BEAUMONT</t>
  </si>
  <si>
    <t>KAPLAN COLLEGE - DALLAS</t>
  </si>
  <si>
    <t>KAPLAN COLLEGE - FORT WORTH</t>
  </si>
  <si>
    <t>KAPLAN COLLEGE - LAREDO</t>
  </si>
  <si>
    <t>KAPLAN COLLEGE - LUBBOCK</t>
  </si>
  <si>
    <t>KAPLAN COLLEGE - McAllen</t>
  </si>
  <si>
    <t>KAPLAN COLLEGE - MIDLAND</t>
  </si>
  <si>
    <t>KAPLAN COLLEGE - SAN ANTONIO</t>
  </si>
  <si>
    <t>KAPLAN COLLEGE-ARLINGTON</t>
  </si>
  <si>
    <t>KAPLAN COLLEGE-BROWNSVILLE</t>
  </si>
  <si>
    <t>KAPLAN COLLEGE-CORPUS CHRISTI</t>
  </si>
  <si>
    <t>KAPLAN COLLEGE-EL PASO</t>
  </si>
  <si>
    <t>KAPLAN COLLEGE-SAN ANTONIO</t>
  </si>
  <si>
    <t>KAPLAN UNIVERSITY</t>
  </si>
  <si>
    <t>KD COLLEGE-DALLAS</t>
  </si>
  <si>
    <t>KENDALL COLLEGE</t>
  </si>
  <si>
    <t>KIRTLAND COMMUNITY COLLEGE</t>
  </si>
  <si>
    <t>LA COLLEGE INTERNATIONAL</t>
  </si>
  <si>
    <t>LAKE ERIE COLL OSTEOPATHIC MED</t>
  </si>
  <si>
    <t>LAKE FOREST GRAD SCH OF MGMT</t>
  </si>
  <si>
    <t>LAMAR INSTITUTE OF TECHNOLOGY</t>
  </si>
  <si>
    <t>LAMAR STATE COLL-ORANGE</t>
  </si>
  <si>
    <t>LAMAR STATE COLL-PORT ARTHUR</t>
  </si>
  <si>
    <t>LE CORD BLEU COL OF CUL-ART AU</t>
  </si>
  <si>
    <t>LE CORD BLEU COL OF CUL-ART-D</t>
  </si>
  <si>
    <t>LETOURNEAU UNIVERSITY</t>
  </si>
  <si>
    <t>LIGHTHOUSE COLLEGE-DALLAS</t>
  </si>
  <si>
    <t>LINCOLN CL OF TECH-GRAND PRAIR</t>
  </si>
  <si>
    <t>LON MORRIS COLLEGE</t>
  </si>
  <si>
    <t>LOYOLA UNIVERSITY NEW ORLEANS</t>
  </si>
  <si>
    <t>LUBBOCK CHRISTIAN UNIVERSITY</t>
  </si>
  <si>
    <t>MCLENNAN CTY MED ED &amp; RES FOUN</t>
  </si>
  <si>
    <t>MCMURRY UNIVERSITY</t>
  </si>
  <si>
    <t>MCNEESE STATE UNIVERSITY</t>
  </si>
  <si>
    <t>MEMORIAL HERMANN HOSPITAL SYST</t>
  </si>
  <si>
    <t>MESSENGER COLLEGE</t>
  </si>
  <si>
    <t>METHODIST HOSPITAL (HOUSTON)</t>
  </si>
  <si>
    <t>METHODIST HOSPITALS OF DALLAS</t>
  </si>
  <si>
    <t>MIDDLE TENN SCHOOL ANESTHESIA</t>
  </si>
  <si>
    <t>MIDWESTERN UNIVERSITY-DG</t>
  </si>
  <si>
    <t>MINNESOTA STATE UNIV MOORHEAD</t>
  </si>
  <si>
    <t>MINOT STATE UNIVERSITY</t>
  </si>
  <si>
    <t>NATIONAL AMERICAN U-AUSTIN SOU</t>
  </si>
  <si>
    <t>NATIONAL AMERICAN U-GEORGETOWN</t>
  </si>
  <si>
    <t>NATIONAL AMERICAN U-LEWISVILLE</t>
  </si>
  <si>
    <t>NATIONAL AMERICAN U-MESQUITE</t>
  </si>
  <si>
    <t>NATIONAL AMERICAN UNIVERSITY</t>
  </si>
  <si>
    <t>NATIONAL AMERICAN U-RICHARDSON</t>
  </si>
  <si>
    <t>NATIONAL UNIVERSITY</t>
  </si>
  <si>
    <t>NATIONAL UNIVERSITY-DALLAS</t>
  </si>
  <si>
    <t>NATIONAL UNIVERSITY-HOUSTON</t>
  </si>
  <si>
    <t>NATL GRAD SCH OF QUAL MANAGE</t>
  </si>
  <si>
    <t>NEUMANN UNIVERSITY</t>
  </si>
  <si>
    <t>NO CEN TX MED FOUND-WICH FALLS</t>
  </si>
  <si>
    <t>NORTH AMERICAN COLLEGE-HOUSTON</t>
  </si>
  <si>
    <t>NORTHCENTRAL UNIVERSITY</t>
  </si>
  <si>
    <t>NORTHWESTERN COLLEGE-IOWA</t>
  </si>
  <si>
    <t>NORTHWESTERN OKLAHOMA STATE U</t>
  </si>
  <si>
    <t>NORTHWESTERN STATE UNIVERSITY</t>
  </si>
  <si>
    <t>NORTHWESTERN UNIVERSITY</t>
  </si>
  <si>
    <t>NORTHWOOD UNIVERSITY-CEDAR HIL</t>
  </si>
  <si>
    <t>NOVA SOUTHEASTERN UNIV-DALLAS</t>
  </si>
  <si>
    <t>NOVA SOUTHEASTERN UNIVERSITY</t>
  </si>
  <si>
    <t>NOVA SOUTHEASTERN UNIV-JUSTIN</t>
  </si>
  <si>
    <t>OBLATE SCH OF THEOLOGY-SAN ANT</t>
  </si>
  <si>
    <t>OHIO UNIVERSITY</t>
  </si>
  <si>
    <t>ORAL ROBERTS UNIVERSITY</t>
  </si>
  <si>
    <t>OREGON INSTITUTE OF TECHNOLOGY</t>
  </si>
  <si>
    <t>OREGON STATE UNIVERSITY</t>
  </si>
  <si>
    <t>OUR LADY OF THE LAKE UNIV/SA</t>
  </si>
  <si>
    <t>PACIFIC UNIVERSITY</t>
  </si>
  <si>
    <t>PARK UNIVERSITY</t>
  </si>
  <si>
    <t>PARK UNIVERSITY-AUSTIN</t>
  </si>
  <si>
    <t>PARKER UNIVERSITY</t>
  </si>
  <si>
    <t>PAUL QUINN COLLEGE</t>
  </si>
  <si>
    <t>PIMA MEDICAL INSTITUTE-HOUSTON</t>
  </si>
  <si>
    <t>PITTSBURGH INST MORTUARY SCIEN</t>
  </si>
  <si>
    <t>PLANO ORTHO &amp; SPORTS MED CTR</t>
  </si>
  <si>
    <t>PLATT COLLEGE-DALLAS</t>
  </si>
  <si>
    <t>POST UNIVERSITY</t>
  </si>
  <si>
    <t>PRESBYTERIAN HOSPITAL (DALLAS)</t>
  </si>
  <si>
    <t>QUEST COLLEGE-SAN ANTONIO</t>
  </si>
  <si>
    <t>REFORMED THEOLOGICAL SEMINARY</t>
  </si>
  <si>
    <t>REMINGTON COLLEGE DALLAS</t>
  </si>
  <si>
    <t>REMINGTON COLLEGE HOUSTON N</t>
  </si>
  <si>
    <t>REMINGTON COLLEGE HOUSTON SE</t>
  </si>
  <si>
    <t>REMINGTON COLLEGE HOUSTON WEST</t>
  </si>
  <si>
    <t>REMINGTON COLLEGE-FORT WORTH</t>
  </si>
  <si>
    <t>RICE UNIVERSITY</t>
  </si>
  <si>
    <t>RIO GRANDE BIBLE INSTITUTE</t>
  </si>
  <si>
    <t>RIVER CITY COLLEGE ON-LINE DIV</t>
  </si>
  <si>
    <t>RIVERLAND COMMUNITY COLLEGE</t>
  </si>
  <si>
    <t>ROSEMAN UNIV HEALTH SCIENCES</t>
  </si>
  <si>
    <t>RUSH UNIVERSITY</t>
  </si>
  <si>
    <t>SAINT JOSEPHS COLLEGE MAINE</t>
  </si>
  <si>
    <t>SAINT LEO UNIVERSITY</t>
  </si>
  <si>
    <t>SAINT LEO UNIVERSITY-CORPUS CH</t>
  </si>
  <si>
    <t>SAINT LOUIS UNIVERSITY</t>
  </si>
  <si>
    <t>SAN ANTONIO ART INSTITUTE</t>
  </si>
  <si>
    <t>SAN JACINTO METHODIST HOSPITAL</t>
  </si>
  <si>
    <t>SANFORD-BROWN COLLEGE-DALLAS</t>
  </si>
  <si>
    <t>SANFORD-BROWN COLLEGE-HOUST NL</t>
  </si>
  <si>
    <t>SANFORD-BROWN COLLEGE-HOUSTON</t>
  </si>
  <si>
    <t>SANFORD-BROWN COLLEGE-SAN ANT</t>
  </si>
  <si>
    <t>SANFORD-BROWN INSTITUTE-AUSTIN</t>
  </si>
  <si>
    <t>SCHOOL OF AUTO MACHINISTS-HOUS</t>
  </si>
  <si>
    <t>SCHREINER UNIVERSITY</t>
  </si>
  <si>
    <t>SOUTH PLAINS COLL DISTRICT</t>
  </si>
  <si>
    <t>SOUTH PLAINS COLL-LUBBOCK</t>
  </si>
  <si>
    <t>SOUTH TEXAS COLLEGE OF LAW</t>
  </si>
  <si>
    <t>SOUTH UNIVERSITY</t>
  </si>
  <si>
    <t>SOUTH UNIVERSITY-AUSTIN</t>
  </si>
  <si>
    <t>SOUTH UNIVERSITY-DALLAS</t>
  </si>
  <si>
    <t>SOUTHEASTERN OKLAHOMA ST. UNIV</t>
  </si>
  <si>
    <t>SOUTHERN ARKANSAS UNIVERSITY</t>
  </si>
  <si>
    <t>SOUTHERN METHODIST UNIVERSITY</t>
  </si>
  <si>
    <t>SOUTHWEST INSTITUTE OF TECH</t>
  </si>
  <si>
    <t>SOUTHWEST UNIVERSITY-EL PASO</t>
  </si>
  <si>
    <t>SOUTHWESTERN ADVENTIST UNIV</t>
  </si>
  <si>
    <t>SOUTHWESTERN ASSEM OF GOD UNIV</t>
  </si>
  <si>
    <t>SOUTHWESTERN CHRISTIAN COLLEGE</t>
  </si>
  <si>
    <t>SOUTHWESTERN INST FORENSIC SCI</t>
  </si>
  <si>
    <t>SOUTHWESTERN UNIVERSITY</t>
  </si>
  <si>
    <t>SPOHN MEMORIAL HOSPITAL (CC)</t>
  </si>
  <si>
    <t>SPRINGFIELD COLLEGE</t>
  </si>
  <si>
    <t>ST. EDWARD'S UNIVERSITY</t>
  </si>
  <si>
    <t>ST. MARY'S UNIVERSITY</t>
  </si>
  <si>
    <t>STONY BROOK UNIVERSITY</t>
  </si>
  <si>
    <t>STRAYER UNIVERSITY-AUSTIN 2</t>
  </si>
  <si>
    <t>STRAYER UNIVERSITY-CEDAR HILL</t>
  </si>
  <si>
    <t>STRAYER UNIVERSITY-IRVING</t>
  </si>
  <si>
    <t>STRAYER UNIVERSITY-KATY</t>
  </si>
  <si>
    <t>STRAYER UNIVERSITY-N AUSTIN</t>
  </si>
  <si>
    <t>STRAYER UNIVERSITY-N DALLAS</t>
  </si>
  <si>
    <t>STRAYER UNIVERSITY-NW HOUSTON</t>
  </si>
  <si>
    <t>STRAYER UNIVERSITY-PLANO</t>
  </si>
  <si>
    <t>STRAYER UNIVERSITY-SAN ANTONIO</t>
  </si>
  <si>
    <t>STRAYER UNIVERSITY-STAFFORD</t>
  </si>
  <si>
    <t>STRAYER UNIVERSITY-TEXAS</t>
  </si>
  <si>
    <t>STRAYER UNIVERSITY-VERIZON EP</t>
  </si>
  <si>
    <t>STRAYER UNIVERSITY-VERIZON HOU</t>
  </si>
  <si>
    <t>STRSC/SA</t>
  </si>
  <si>
    <t>TAMU COLLEGE OF VET MED/ACAD</t>
  </si>
  <si>
    <t>TAMU SYSTEM HLTH SCI CTR</t>
  </si>
  <si>
    <t>TAMUS HSC-AUSTIN</t>
  </si>
  <si>
    <t>TAMUS HSC-BAYLOR CL DEN ADV ED</t>
  </si>
  <si>
    <t>TAMUS HSC-BAYLOR CL DENTAL SCH</t>
  </si>
  <si>
    <t>TAMUS HSC-BAYLOR CL DN HYGIENE</t>
  </si>
  <si>
    <t>TAMUS HSC-BAYLOR COLL OF DEN</t>
  </si>
  <si>
    <t>TAMUS HSC-COL OF NURSING</t>
  </si>
  <si>
    <t>TAMUS HSC-COL OF PHARMACY</t>
  </si>
  <si>
    <t>TAMUS HSC-COL OF PHARMD-ACAD</t>
  </si>
  <si>
    <t>TAMUS HSC-COLLEGE OF MEDICINE</t>
  </si>
  <si>
    <t>TAMUS HSC-DALLAS CAMPUS</t>
  </si>
  <si>
    <t>TAMUS HSC-HOUSTON CAMPUS</t>
  </si>
  <si>
    <t>TAMUS HSC-INST BIOSCI AND TECH</t>
  </si>
  <si>
    <t>TAMUS HSC-KINGSVILLE CAMPUS</t>
  </si>
  <si>
    <t>TAMUS HSC-MCALLEN CAMPUS</t>
  </si>
  <si>
    <t>TAMUS HSC-ROUND ROCK CAMPUS</t>
  </si>
  <si>
    <t>TAMUS HSC-SCH OF GRAD STUDIES</t>
  </si>
  <si>
    <t>TAMUS HSC-SCH RURAL PUBLIC HLT</t>
  </si>
  <si>
    <t>TAMUS HSC-TEMPLE CAMPUS</t>
  </si>
  <si>
    <t>TARRANT CTY MED EXAM OFF</t>
  </si>
  <si>
    <t>TENNESSEE STATE UNIVERSITY</t>
  </si>
  <si>
    <t>TEX COL OSTEOPATHIC MEDICINE</t>
  </si>
  <si>
    <t>TEXAS A&amp;M RESEARCH FOUNDATION</t>
  </si>
  <si>
    <t>TEXAS A&amp;M UNIV COLL OF VET MED</t>
  </si>
  <si>
    <t>TEXAS A&amp;M UNIVERSITY SYSTEM</t>
  </si>
  <si>
    <t>TEXAS AgriLife RESEARCH</t>
  </si>
  <si>
    <t>TEXAS BACK INST RESEARCH FOUND</t>
  </si>
  <si>
    <t>TEXAS CHIROPRACTIC COLLEGE</t>
  </si>
  <si>
    <t>TEXAS CHRISTIAN UNIVERSITY</t>
  </si>
  <si>
    <t>TEXAS COLLEGE</t>
  </si>
  <si>
    <t>TEXAS DEPARTMENT OF HEALTH</t>
  </si>
  <si>
    <t>TEXAS HEART INSTITUTE</t>
  </si>
  <si>
    <t>TEXAS LUTHERAN UNIVERSITY</t>
  </si>
  <si>
    <t>TEXAS NATIONAL RES LAB COMM</t>
  </si>
  <si>
    <t>TEXAS STATE T. C. CENTRAL OFF.</t>
  </si>
  <si>
    <t>TEXAS STATE T. C. HARLINGEN</t>
  </si>
  <si>
    <t>TEXAS STATE T. C. MARSHALL</t>
  </si>
  <si>
    <t>TEXAS STATE T. C. WACO</t>
  </si>
  <si>
    <t>TEXAS STATE T. C. WEST TEXAS</t>
  </si>
  <si>
    <t>TEXAS STATE UNIVERSITY SYSTEM</t>
  </si>
  <si>
    <t>TEXAS TECH UNIV HLTH SCI CTR</t>
  </si>
  <si>
    <t>TEXAS TECH UNIVERSITY SYSTEM</t>
  </si>
  <si>
    <t>TEXAS WESLEYAN UNIVERSITY</t>
  </si>
  <si>
    <t>THE ART INSTITUTE OF AUSTIN</t>
  </si>
  <si>
    <t>THE ART INSTITUTE OF DALLAS</t>
  </si>
  <si>
    <t>THE ART INSTITUTE OF FT. WORTH</t>
  </si>
  <si>
    <t>THE ART INSTITUTE OF HOUSTON</t>
  </si>
  <si>
    <t>THE ART INSTITUTE OF HOUSTON-N</t>
  </si>
  <si>
    <t>THE ART INSTITUTE OF SAN ANTON</t>
  </si>
  <si>
    <t>THE COL OF HEALTH CARE PRO-AUS</t>
  </si>
  <si>
    <t>THE COL OF HEALTH CARE PRO-DAL</t>
  </si>
  <si>
    <t>THE COL OF HEALTH CARE PRO-FW</t>
  </si>
  <si>
    <t>THE COL OF HEALTH CARE PRO-HNW</t>
  </si>
  <si>
    <t>THE COL OF HEALTH CARE PRO-HSW</t>
  </si>
  <si>
    <t>THE COL OF HEALTH CARE PRO-SA</t>
  </si>
  <si>
    <t>THE COLLEGE OF ST. JOHN FISHER</t>
  </si>
  <si>
    <t>THE UNIVERSITY OF TEXAS SYSTEM</t>
  </si>
  <si>
    <t>THE UT SOUTHWESTRN MED CTR</t>
  </si>
  <si>
    <t>THUNDERBIRD SCH OF GLOBAL MGMT</t>
  </si>
  <si>
    <t>TRINITY UNIVERSITY</t>
  </si>
  <si>
    <t>TROY UNIVERSITY</t>
  </si>
  <si>
    <t>TROY UNIVERSITY-EL PASO</t>
  </si>
  <si>
    <t>TROY UNIVERSITY-SAN ANTONIO</t>
  </si>
  <si>
    <t>TTHSC GAYLE G HUNT SCH NURS</t>
  </si>
  <si>
    <t>TTHSC PAUL L FOSTER SCH OF MED</t>
  </si>
  <si>
    <t>TTU HSC GRAD SCH BIOMED SCI</t>
  </si>
  <si>
    <t>TTU HSC-DALLAS PHARM CLINIC PL</t>
  </si>
  <si>
    <t>TULANE UNIVERSITY</t>
  </si>
  <si>
    <t>TULANE UNIVERSITY-HOUSTON</t>
  </si>
  <si>
    <t>TX AgriLife EXTENSION SERVICE</t>
  </si>
  <si>
    <t>TX ENGINEER EXPERIMENT STATION</t>
  </si>
  <si>
    <t>TX ENGINEER EXTENSION SERVICE</t>
  </si>
  <si>
    <t>TX FOREST SERVICE</t>
  </si>
  <si>
    <t>TX HEALTH AND SCIENCE UNIV</t>
  </si>
  <si>
    <t>TX OFFC TECH COMMERCIALIZATION</t>
  </si>
  <si>
    <t>TX SCH OF BUSINESS-FRIENDSWOOD</t>
  </si>
  <si>
    <t>TX SCHOOL OF BUSINESS - HOU E</t>
  </si>
  <si>
    <t>TX SCHOOL OF BUSINESS - HOU N</t>
  </si>
  <si>
    <t>TX SCHOOL OF BUSINESS - HOU SW</t>
  </si>
  <si>
    <t>TX TECH HSC SCH OF ALLIED HLTH</t>
  </si>
  <si>
    <t>TX TECH HSC SCH OF PHARMACY</t>
  </si>
  <si>
    <t>TX TECH HSC SCH OF PHARMD-ACAD</t>
  </si>
  <si>
    <t>TX TECH HSC-ABILENE</t>
  </si>
  <si>
    <t>TX TECH HSC-AMARILLO</t>
  </si>
  <si>
    <t>TX TECH HSC-EL PASO</t>
  </si>
  <si>
    <t>TX TECH HSC-MIDLAND</t>
  </si>
  <si>
    <t>TX TECH HSC-ODESSA</t>
  </si>
  <si>
    <t>TX TECH U HSC SCH OF MEDICINE</t>
  </si>
  <si>
    <t>TX TECH U HSC SCH OF NURSING</t>
  </si>
  <si>
    <t>TX TRANSPORTATION INSTITUTE</t>
  </si>
  <si>
    <t>TX VET MED DIAGNOSTIC LAB</t>
  </si>
  <si>
    <t>UNIV OF ILLINOIS AT CHICAGO</t>
  </si>
  <si>
    <t>UNIV OF MARY HARDIN-BAYLOR</t>
  </si>
  <si>
    <t>UNIV OF MASSACHUSETTS BOSTON</t>
  </si>
  <si>
    <t>UNIV OF NORTH TEXAS SYSTEM</t>
  </si>
  <si>
    <t>UNIV OF THE INCARNATE WORD</t>
  </si>
  <si>
    <t>UNIV OF THE SCIENCES-PHIL C PH</t>
  </si>
  <si>
    <t>UNIVERSAL TECHNICAL INSTITUTE</t>
  </si>
  <si>
    <t>UNIVERSITY OF ARKANSAS FOR MED</t>
  </si>
  <si>
    <t>UNIVERSITY OF CINCINNATI</t>
  </si>
  <si>
    <t>UNIVERSITY OF DALLAS</t>
  </si>
  <si>
    <t>UNIVERSITY OF FLORIDA</t>
  </si>
  <si>
    <t>UNIVERSITY OF FLORIDA-HOUSTON</t>
  </si>
  <si>
    <t>UNIVERSITY OF HOUSTON SYSTEM</t>
  </si>
  <si>
    <t>UNIVERSITY OF MARYLAND-UNIV CO</t>
  </si>
  <si>
    <t>UNIVERSITY OF MISSOURI</t>
  </si>
  <si>
    <t>UNIVERSITY OF PENNSYLVANIA</t>
  </si>
  <si>
    <t>UNIVERSITY OF PHOENIX-ARL HILT</t>
  </si>
  <si>
    <t>UNIVERSITY OF PHOENIX-ARLINGTO</t>
  </si>
  <si>
    <t>UNIVERSITY OF PHOENIX-AUSTIN</t>
  </si>
  <si>
    <t>UNIVERSITY OF PHOENIX-DALLAS</t>
  </si>
  <si>
    <t>UNIVERSITY OF PHOENIX-EL PASO</t>
  </si>
  <si>
    <t>UNIVERSITY OF PHOENIX-EL PASO4</t>
  </si>
  <si>
    <t>UNIVERSITY OF PHOENIX-FW MBF</t>
  </si>
  <si>
    <t>UNIVERSITY OF PHOENIX-HOUST CL</t>
  </si>
  <si>
    <t>UNIVERSITY OF PHOENIX-HOUST NW</t>
  </si>
  <si>
    <t>UNIVERSITY OF PHOENIX-HOUST WL</t>
  </si>
  <si>
    <t>UNIVERSITY OF PHOENIX-HOUSTON</t>
  </si>
  <si>
    <t>UNIVERSITY OF PHOENIX-IRVING</t>
  </si>
  <si>
    <t>UNIVERSITY OF PHOENIX-KILLEEN</t>
  </si>
  <si>
    <t>UNIVERSITY OF PHOENIX-MCALL I</t>
  </si>
  <si>
    <t>UNIVERSITY OF PHOENIX-MCALL II</t>
  </si>
  <si>
    <t>UNIVERSITY OF PHOENIX-MCALLEN</t>
  </si>
  <si>
    <t>UNIVERSITY OF PHOENIX-MID CITI</t>
  </si>
  <si>
    <t>UNIVERSITY OF PHOENIX-ONLINE</t>
  </si>
  <si>
    <t>UNIVERSITY OF PHOENIX-SA</t>
  </si>
  <si>
    <t>UNIVERSITY OF PHOENIX-SUGAR LD</t>
  </si>
  <si>
    <t>UNIVERSITY OF PHOENIX-WIND PRK</t>
  </si>
  <si>
    <t>UNIVERSITY OF PHOENIX-WOODLAND</t>
  </si>
  <si>
    <t>UNIVERSITY OF SOUTH ALABAMA</t>
  </si>
  <si>
    <t>UNIVERSITY OF SOUTHERN CALIFOR</t>
  </si>
  <si>
    <t>UNIVERSITY OF ST THOMAS</t>
  </si>
  <si>
    <t>UNIVERSITY OF ST. AUGUSTINE HS</t>
  </si>
  <si>
    <t>UNIVERSITY OF UTAH</t>
  </si>
  <si>
    <t>UNIVERSITY OF WEST FLORIDA</t>
  </si>
  <si>
    <t>UNIVERSITY OF WISCONSIN - LA C</t>
  </si>
  <si>
    <t>UNT AT DALLAS LAW SCHOOL</t>
  </si>
  <si>
    <t>UNT GRAD SCH BIOMED SCIENCES</t>
  </si>
  <si>
    <t>UNT HEALTH SCIENCE CENTER</t>
  </si>
  <si>
    <t>UNT SCH OF HEALTH PROFESSIONS</t>
  </si>
  <si>
    <t>UNT SCHOOL OF PHARMACY</t>
  </si>
  <si>
    <t>UNT SCHOOL OF PUBLIC HEALTH</t>
  </si>
  <si>
    <t>UT DENTAL BRANCH/ACAD-HOUSTON</t>
  </si>
  <si>
    <t>UT DENTAL SCHOOL SAN ANTONIO</t>
  </si>
  <si>
    <t>UT DENTAL SCHOOL/ACADEMICS SA</t>
  </si>
  <si>
    <t>UT DENTAL SCHOOL-HOUSTON</t>
  </si>
  <si>
    <t>UT GRAD SCH BIOMED SCI/GALV</t>
  </si>
  <si>
    <t>UT GRAD SCH BIOMED SCI/HOUSTON</t>
  </si>
  <si>
    <t>UT GRAD SCH BIOMED SCI/SA</t>
  </si>
  <si>
    <t>UT HARRIS CTY PSYCHIATRIC CTR</t>
  </si>
  <si>
    <t>UT HEALTH SCI CENTER-HOUSTON</t>
  </si>
  <si>
    <t>UT HEALTH SCI CTR AT TYLER</t>
  </si>
  <si>
    <t>UT HEALTH SCIENCE CTR/SA</t>
  </si>
  <si>
    <t>UT HSC HOU - CL DENTAL HYGIEN</t>
  </si>
  <si>
    <t>UT HSC SA-EDINBURG RESEARCH DV</t>
  </si>
  <si>
    <t>UT HSC SA-HARLINGEN RESEARCH D</t>
  </si>
  <si>
    <t>UT HSC SA-LAREDO RESEARCH DIV</t>
  </si>
  <si>
    <t>UT HSC SA-MCALLEN RESEARCH DIV</t>
  </si>
  <si>
    <t>UT M.D. ANDERSON CANCER CENTER</t>
  </si>
  <si>
    <t>UT MD ANDERSON SPO SMITHVILLE</t>
  </si>
  <si>
    <t>UT MD ANDERSON VET SCI BASTROP</t>
  </si>
  <si>
    <t>UT MEDICAL BRANCH GALVESTON</t>
  </si>
  <si>
    <t>UT MEDICAL SCHOOL/ACADEMICS SA</t>
  </si>
  <si>
    <t>UT MEDICAL SCHOOL/ACAD-HOUSTON</t>
  </si>
  <si>
    <t>UT MEDICAL SCHOOL-GALVESTON</t>
  </si>
  <si>
    <t>UT MEDICAL SCHOOL-HOUSTON</t>
  </si>
  <si>
    <t>UT MEDICAL SCHOOL-SAN ANTONIO</t>
  </si>
  <si>
    <t>UT SCH BIOMED INFORMATICS/HOUS</t>
  </si>
  <si>
    <t>UT SCH OF HEALTH PROF/GALV</t>
  </si>
  <si>
    <t>UT SCH OF HEALTH PROF/SA</t>
  </si>
  <si>
    <t>UT SCH OF PUBLIC HLTH/HOUSTON</t>
  </si>
  <si>
    <t>UT SCHOOL OF NURSING/GALV</t>
  </si>
  <si>
    <t>UT SCHOOL OF NURSING/HOUSTON</t>
  </si>
  <si>
    <t>UT SCHOOL OF NURSING/SA</t>
  </si>
  <si>
    <t>UT SOUTHWESTERN MEDICAL SCHOOL</t>
  </si>
  <si>
    <t>UT SW GRAD SCH BIOMED SCI</t>
  </si>
  <si>
    <t>UT SW SCH OF HEALTH PROF</t>
  </si>
  <si>
    <t>UTHSC HOUSTON-AUSTIN</t>
  </si>
  <si>
    <t>UTHSC HOUSTON-BROWNSVILLE RAHC</t>
  </si>
  <si>
    <t>UTHSC HOUSTON-DALLAS</t>
  </si>
  <si>
    <t>UTHSC HOUSTON-EL PASO</t>
  </si>
  <si>
    <t>UTHSC HOUSTON-SAN ANTONIO</t>
  </si>
  <si>
    <t>UTMB GALVESTON-AUSTIN</t>
  </si>
  <si>
    <t>VALLEY BAPTIST MEDICAL CENTER</t>
  </si>
  <si>
    <t>VANDERBILT UNIVERSITY</t>
  </si>
  <si>
    <t>VATTEROT EDUCATION CENTER-DAL</t>
  </si>
  <si>
    <t>VET TECH INSTITUTE OF HOUSTON</t>
  </si>
  <si>
    <t>VIRGINIA COLLEGE-AUSTIN</t>
  </si>
  <si>
    <t>VIRGINIA COLLEGE-BIRMINGHAM AL</t>
  </si>
  <si>
    <t>VIRGINIA COLLEGE-LUBBOCK</t>
  </si>
  <si>
    <t>VISTA COLLEGE</t>
  </si>
  <si>
    <t>VISTA COLLEGE-AMARILLO</t>
  </si>
  <si>
    <t>VISTA COLLEGE-BEAUMONT</t>
  </si>
  <si>
    <t>VISTA COLLEGE-EL PASO</t>
  </si>
  <si>
    <t>VISTA COLLEGE-KILLEEN</t>
  </si>
  <si>
    <t>VISTA COLLEGE-LONGVIEW</t>
  </si>
  <si>
    <t>VISTA COLLEGE-LUBBOCK</t>
  </si>
  <si>
    <t>WADE COLLEGE-DALLAS</t>
  </si>
  <si>
    <t>WALDEN UNIVERSITY</t>
  </si>
  <si>
    <t>WARTBURG THEOLOGICAL SEMINARY</t>
  </si>
  <si>
    <t>WAYLAND BAPTIST UNIVERSITY</t>
  </si>
  <si>
    <t>WEBSTER UNIVERSITY</t>
  </si>
  <si>
    <t>WEST COAST UNIVERSITY-DALLAS</t>
  </si>
  <si>
    <t>WEST VIRIGINA UNIVERSITY</t>
  </si>
  <si>
    <t>WESTERN GOVERNORS UNIV TEXAS</t>
  </si>
  <si>
    <t>WESTERN KENTUCKY UNIVERSITY</t>
  </si>
  <si>
    <t>WESTERN MICHIGAN UNIVERSITY</t>
  </si>
  <si>
    <t>WESTERN TECH COLL-EL PASO DIAN</t>
  </si>
  <si>
    <t>WESTERN TECH COLL-EL PASO MAIN</t>
  </si>
  <si>
    <t>WESTMINSTER THEO SEM-DALLAS</t>
  </si>
  <si>
    <t>WESTWOOD COLLEGE-DALLAS</t>
  </si>
  <si>
    <t>WESTWOOD COLLEGE-FORT WORTH</t>
  </si>
  <si>
    <t>WESTWOOD COLLEGE-HOUSTON SOUTH</t>
  </si>
  <si>
    <t>WILEY COLLEGE</t>
  </si>
  <si>
    <t>WORLD CRANIOFACIAL FOUNDATION</t>
  </si>
  <si>
    <t>CODE BOOK</t>
  </si>
  <si>
    <t>Type: Column C</t>
  </si>
  <si>
    <t>Value</t>
  </si>
  <si>
    <t>Institution Type</t>
  </si>
  <si>
    <t>Peer Group Category</t>
  </si>
  <si>
    <t>University Public</t>
  </si>
  <si>
    <t>University Private</t>
  </si>
  <si>
    <t>Community College Public</t>
  </si>
  <si>
    <t>Community College Private</t>
  </si>
  <si>
    <t>Health-related Institute</t>
  </si>
  <si>
    <t>Satellite Learning Center</t>
  </si>
  <si>
    <t>Not Included Here</t>
  </si>
  <si>
    <t>Very Large College</t>
  </si>
  <si>
    <t>Career Schools</t>
  </si>
  <si>
    <t>Large Colleges</t>
  </si>
  <si>
    <t>IHE District Board</t>
  </si>
  <si>
    <t>Medium Colleges</t>
  </si>
  <si>
    <t>I</t>
  </si>
  <si>
    <t>Independent School District</t>
  </si>
  <si>
    <t>Small Colleges</t>
  </si>
  <si>
    <t>Not Applicable</t>
  </si>
  <si>
    <t>District grouped, not individual campuses</t>
  </si>
  <si>
    <t>Institution not yet founded</t>
  </si>
  <si>
    <t>Institution not yet grouped</t>
  </si>
  <si>
    <t>NOTES</t>
  </si>
  <si>
    <t>Peer Groups were first developed / assigned:</t>
  </si>
  <si>
    <t>FY 2005</t>
  </si>
  <si>
    <t>Universities and HRIs</t>
  </si>
  <si>
    <t>FY 2006</t>
  </si>
  <si>
    <t>Community Colleges</t>
  </si>
  <si>
    <t>Year = Fiscal Year</t>
  </si>
  <si>
    <t>Accountability system seems to use fall CBM data year, but criteria reference FY.</t>
  </si>
  <si>
    <t>Data Source</t>
  </si>
  <si>
    <t>Printed Accountability books in the filing cabinet.</t>
  </si>
  <si>
    <t>Lists on line are not consistent. Some are:</t>
  </si>
  <si>
    <t>Listed here</t>
  </si>
  <si>
    <t>http://www.thecb.state.tx.us/reports/PDF/3144.PDF?CFID=4700525&amp;CFTOKEN=58412805</t>
  </si>
  <si>
    <t>But not here</t>
  </si>
  <si>
    <t>http://www.txhighereddata.org/Interactive/Accountability/MastersReport.pdf</t>
  </si>
  <si>
    <t>Fake Record</t>
  </si>
  <si>
    <t>The first row is a fake record to force the FY columns to character values when the data is imported into SAS.</t>
  </si>
  <si>
    <t>U. OF TEXAS-RIO GRANDE VALLEY</t>
  </si>
  <si>
    <t>Universities</t>
  </si>
  <si>
    <t>N44</t>
  </si>
  <si>
    <t>P44</t>
  </si>
  <si>
    <t>Source: 0 - Univ - no28 - 29 FTE Faculty TenureGenEthFallxx - History 4.xlsx</t>
  </si>
  <si>
    <t xml:space="preserve">   </t>
  </si>
  <si>
    <t>This Tab is Provided for Information Only - It is not included in the Summary Tab</t>
  </si>
  <si>
    <t>Excluded from the published number for Research Expenditures - due to duplication - No Submission for FY16</t>
  </si>
  <si>
    <t>TARRANT CO CONNECT CAMPUS</t>
  </si>
  <si>
    <t>The University of Texas at Austin - All Disciplines (A+H+M)</t>
  </si>
  <si>
    <t>The University of Texas at Rio Grande Valley - All Disciplines  (A+H+M)</t>
  </si>
  <si>
    <t>Research Expenditures not from Restricted Funds Groups</t>
  </si>
  <si>
    <t>Data to UNIV_Research</t>
  </si>
  <si>
    <t>Total Research Expenditures</t>
  </si>
  <si>
    <t>Duplicate Total</t>
  </si>
  <si>
    <t>Check</t>
  </si>
  <si>
    <t>Univ_Research File Table Columns</t>
  </si>
  <si>
    <t>A</t>
  </si>
  <si>
    <t>B</t>
  </si>
  <si>
    <t>C</t>
  </si>
  <si>
    <t>E</t>
  </si>
  <si>
    <t>H</t>
  </si>
  <si>
    <t xml:space="preserve">I </t>
  </si>
  <si>
    <t>J</t>
  </si>
  <si>
    <t>K</t>
  </si>
  <si>
    <t>Univ_Research Data Labels</t>
  </si>
  <si>
    <t>Load_Year</t>
  </si>
  <si>
    <t>TResearch_Fed</t>
  </si>
  <si>
    <t>TResearch_State</t>
  </si>
  <si>
    <t>TResearch_Private</t>
  </si>
  <si>
    <t>TResearch_Inst</t>
  </si>
  <si>
    <t>TResearch_Total</t>
  </si>
  <si>
    <t>TResearch_Restricted</t>
  </si>
  <si>
    <t>Excluded from the published number for Research Expenditures - due to duplication - Submission not used for FY15</t>
  </si>
  <si>
    <t xml:space="preserve">Excluded from the published number for Research Expenditures - due to duplication - Submission not used. </t>
  </si>
  <si>
    <t>Joyce E. Jauer (Joy)</t>
  </si>
  <si>
    <t>Senior Data Analyst</t>
  </si>
  <si>
    <t>Data Analysis &amp; Transparency</t>
  </si>
  <si>
    <t>Texas Comptroller of Public Accounts</t>
  </si>
  <si>
    <t>512-936-8495  joyce.jauer@cpa.texas.gov</t>
  </si>
  <si>
    <t>Send this tab to Joy on an annual basis, when complete.</t>
  </si>
  <si>
    <t>TSTCNT</t>
  </si>
  <si>
    <t>TSTCFB</t>
  </si>
  <si>
    <t>OK</t>
  </si>
  <si>
    <t>mlowther@austin.utexas.edu</t>
  </si>
  <si>
    <t>lilia.stclair@utrgv.edu</t>
  </si>
  <si>
    <t>Monica Poehl</t>
  </si>
  <si>
    <t>979-458-6090</t>
  </si>
  <si>
    <t>mpoehl@tamus.edu</t>
  </si>
  <si>
    <t>0</t>
  </si>
  <si>
    <t>TEES Administered Awards on behalf of PVAMU</t>
  </si>
  <si>
    <t>TEES</t>
  </si>
  <si>
    <t>james.webb@tsus.edu</t>
  </si>
  <si>
    <t>Chris Stovall</t>
  </si>
  <si>
    <t>University of Houston System Administration</t>
  </si>
  <si>
    <t>No submission for FY 17</t>
  </si>
  <si>
    <t>Part of A&amp;M for FY 17</t>
  </si>
  <si>
    <t>Hash total Values 12/18/17</t>
  </si>
  <si>
    <t>Excluded from the published number for Research Expenditures - due to duplication - No Submission for FY17</t>
  </si>
  <si>
    <t>The University of Texas at Brownsville</t>
  </si>
  <si>
    <t xml:space="preserve">Copied to Almanac 1 tab </t>
  </si>
  <si>
    <t>Not consolidated for FY 15 - no research amounts - will move to A&amp;M in FY 2016</t>
  </si>
  <si>
    <t>Hash 
Total</t>
  </si>
  <si>
    <t>Fed and Priv Research Expenditures per T/TT  FTE Research</t>
  </si>
  <si>
    <t>S00110</t>
  </si>
  <si>
    <t>S03594</t>
  </si>
  <si>
    <t>S03629</t>
  </si>
  <si>
    <t>S03655</t>
  </si>
  <si>
    <t>S11721</t>
  </si>
  <si>
    <t>S39154</t>
  </si>
  <si>
    <t>Texas A&amp;M System</t>
  </si>
  <si>
    <t>University of Texas System</t>
  </si>
  <si>
    <t>Texas Tech System</t>
  </si>
  <si>
    <t>System Groups</t>
  </si>
  <si>
    <t>FY2017</t>
  </si>
  <si>
    <t>SUL ROSS RIO GRANDE COLLEGE</t>
  </si>
  <si>
    <t>UNT DALLAS COLLEGE OF LAW</t>
  </si>
  <si>
    <t>FY 2018 - Year Ended August 31, 2018</t>
  </si>
  <si>
    <t>FY 2018 Summary of Data for Academic Space Model</t>
  </si>
  <si>
    <t>FY 2018 Summary of Research Expenditures Data to Almanac Publication</t>
  </si>
  <si>
    <t>FY 18</t>
  </si>
  <si>
    <t>FY 2018 Summary of Research Expenditures By Source to Institutional Resume System</t>
  </si>
  <si>
    <t>FY 2018 Summary of Research Expenditures By Source to New Accountability System</t>
  </si>
  <si>
    <t>FY 2018 Summary of Healthcare Research for Comptrollers Healthcare Report</t>
  </si>
  <si>
    <t>FY 2018 Summary of Restricted Research Expenditures</t>
  </si>
  <si>
    <t>FY 2018 Summary of Research Expenditures</t>
  </si>
  <si>
    <t>For the Year Ended August 31, 2018</t>
  </si>
  <si>
    <t>FY 2018 Research Expenditure Survey</t>
  </si>
  <si>
    <t>FY 2018 Restricted Research Expenditure Survey</t>
  </si>
  <si>
    <t>Pass-throughs from other Texas A&amp;M members not reported in R &amp; D Expenditures as defined for the Research Expenditure Survey</t>
  </si>
  <si>
    <t>Add expenditures from competitively awarded grants and contracts funded by state appropriations specifically identified by the legislature as for research (e.g. NHARP).</t>
  </si>
  <si>
    <t>FY 2018</t>
  </si>
  <si>
    <t>S40 - S &amp; U - FY 2018 - UTS.xlsx</t>
  </si>
  <si>
    <t>40 - S &amp; U - FY 2018 - ARL.xlsx</t>
  </si>
  <si>
    <t>51 - S &amp; U - FY 2018 - AUS1.xlsx</t>
  </si>
  <si>
    <t>60 - S &amp; U - FY 2018 - DAL.xlsx</t>
  </si>
  <si>
    <t>70 - S &amp; U - FY 2018 - E-P.xlsx</t>
  </si>
  <si>
    <t>91 - S &amp; U - FY 2018 - RGV1.xlsx</t>
  </si>
  <si>
    <t>100 - S &amp; U - FY 2018 - P-B.xlsx</t>
  </si>
  <si>
    <t>110 - S &amp; U - FY 2018 - S-A.xlsx</t>
  </si>
  <si>
    <t>120 - S &amp; U - FY 2018 - TYL.xlsx</t>
  </si>
  <si>
    <t>S130 - S &amp; U - FY 2018 - TAMUS.xlsx</t>
  </si>
  <si>
    <t>130 - S &amp; U - FY 2018 - TAMU.xlsx</t>
  </si>
  <si>
    <t>140 - S &amp; U - FY 2018 - TAMUG.xlsx</t>
  </si>
  <si>
    <t>150 - S &amp; U - FY 2018 - PVAMU.xlsx</t>
  </si>
  <si>
    <t>160 - S &amp; U - FY 2018 - TARL ST.xlsx</t>
  </si>
  <si>
    <t>170 - S &amp; U - FY 2018 - TAMUCC.xlsx</t>
  </si>
  <si>
    <t>180 - S &amp; U - FY 2018 - TAMUK.xlsx</t>
  </si>
  <si>
    <t>190 - S &amp; U - FY 2018 - TAMIU.xlsx</t>
  </si>
  <si>
    <t>200 - S &amp; U - FY 2018 - WTAMU.xlsx</t>
  </si>
  <si>
    <t>210 - S &amp; U - FY 2018 - TAMUC.xlsx</t>
  </si>
  <si>
    <t>220 - S &amp; U - FY 2018 - TAMUT.xlsx</t>
  </si>
  <si>
    <t>223 - S &amp; U - FY 2018 - TAMUCT.xlsx</t>
  </si>
  <si>
    <t>226 - S &amp; U - FY 2018 - TAMUSA.xlsx</t>
  </si>
  <si>
    <t>600 - S &amp; U - FY 2018 - TAR.xlsx</t>
  </si>
  <si>
    <t>605 - S &amp; U - FY 2018 - TAES.xlsx</t>
  </si>
  <si>
    <t>610 - S &amp; U - FY 2018 - TEES1.xlsx</t>
  </si>
  <si>
    <t>615 - S &amp; U - FY 2018 - TEES2.xlsx</t>
  </si>
  <si>
    <t>620 - S &amp; U - FY 2018 - TFS.xlsx</t>
  </si>
  <si>
    <t>625 - S &amp; U - FY 2018 - TTI.xlsx</t>
  </si>
  <si>
    <t>630 - S &amp; U - FY 2018 - TVMDL.xlsx</t>
  </si>
  <si>
    <t>S230 - S &amp; U - FY 2018 - UTS.xlsx</t>
  </si>
  <si>
    <t>230 - S &amp; U - FY 2018 - UH.xlsx</t>
  </si>
  <si>
    <t>240 - S &amp; U - FY 2018 - UHCL.xlsx</t>
  </si>
  <si>
    <t>250 - S &amp; U - FY 2018 - UHD.xlsx</t>
  </si>
  <si>
    <t>260 - S &amp; U - FY 2018 - UHV.xlsx</t>
  </si>
  <si>
    <t>S270 - S &amp; U - FY 2018 - TXSTS.xlsx</t>
  </si>
  <si>
    <t>270 - S &amp; U - FY 2018 - LU.xlsx</t>
  </si>
  <si>
    <t>280 - S &amp; U - FY 2018 - SHSU.xlsx</t>
  </si>
  <si>
    <t>290 - S &amp; U - FY 2018 - TXST.xlsx</t>
  </si>
  <si>
    <t>300 - S &amp; U - FY 2018 - SRSU.xlsx</t>
  </si>
  <si>
    <t>S310 - S &amp; U - FY 2018 - TTUS.xlsx</t>
  </si>
  <si>
    <t>310 - S &amp; U - FY 2018 - TTU.xlsx</t>
  </si>
  <si>
    <t>320 - S &amp; U - FY 2018 - ASU.xlsx</t>
  </si>
  <si>
    <t>S330 - S &amp; U - FY 2018 - UNTS.xlsx</t>
  </si>
  <si>
    <t>330 - S &amp; U - FY 2018 - UNT.xlsx</t>
  </si>
  <si>
    <t>333 - S &amp; U - FY 2018 - UNTD.xlsx</t>
  </si>
  <si>
    <t>340 - S &amp; U - FY 2018 - MidWST.xlsx</t>
  </si>
  <si>
    <t>350 - S &amp; U - FY 2018 - SFA.xlsx</t>
  </si>
  <si>
    <t>360 - S &amp; U - FY 2018 - TSU.xlsx</t>
  </si>
  <si>
    <t>370 - S &amp; U - FY 2018 - TWU.xlsx</t>
  </si>
  <si>
    <t>490 - S &amp; U - FY 2018 - LIT.xlsx</t>
  </si>
  <si>
    <t>500 - S &amp; U - FY 2018 - LSCO.xlsx</t>
  </si>
  <si>
    <t>510 - S &amp; U - FY 2018 - LSCPA.xlsx</t>
  </si>
  <si>
    <t>520 - S &amp; U - FY 2018 - TSTCH.xlsx</t>
  </si>
  <si>
    <t>530 - S &amp; U - FY 2018 - TSTCWT.xlsx</t>
  </si>
  <si>
    <t>540 - S &amp; U - FY 2018 - TSTCM.xlsx</t>
  </si>
  <si>
    <t>550 - S &amp; U - FY 2018 - TSTCW.xlsx</t>
  </si>
  <si>
    <t>552 - S &amp; U - FY 2018 - TSTCNT.xlsx</t>
  </si>
  <si>
    <t>553 - S &amp; U - FY 2018 - TSTCFB.xlsx</t>
  </si>
  <si>
    <t>555 - S &amp; U - FY 2018 - TSTCS.xlsx</t>
  </si>
  <si>
    <t>390 - S &amp; U - FY 2018 - SWM.xlsx</t>
  </si>
  <si>
    <t>420 - S &amp; U - FY 2018 - HSSA.xlsx</t>
  </si>
  <si>
    <t>450 - S &amp; U - FY 2018 - TAMHSC.xlsx</t>
  </si>
  <si>
    <t>460 - S &amp; U - FY 2018 - UNTHSC.xlsx</t>
  </si>
  <si>
    <t>470 - S &amp; U - FY 2018 - TTUHSC.xlsx</t>
  </si>
  <si>
    <t>480 - S &amp; U - FY 2018 - TTUHSCEP.xlsx</t>
  </si>
  <si>
    <t>410 - S &amp; U - FY 2018 - HSH.xlsx</t>
  </si>
  <si>
    <t>430 - S &amp; U - FY 2018 - MDA.xlsx</t>
  </si>
  <si>
    <t>440 - S &amp; U - FY 2018 - THC.xlsx</t>
  </si>
  <si>
    <t>400 - S &amp; U - FY 2018 - MBG.xlsx</t>
  </si>
  <si>
    <t>500 - S &amp; U - FY 2018 - RGVM.xlsx</t>
  </si>
  <si>
    <t>510 - S &amp; U - FY 2018 - AUSM.xlsx</t>
  </si>
  <si>
    <t>50 - S &amp; U - FY 2018 - AUS.xlsx</t>
  </si>
  <si>
    <t>90 - S &amp; U - FY 2018 - RGV.xlsx</t>
  </si>
  <si>
    <t>FY2018</t>
  </si>
  <si>
    <t>940-397-4273</t>
  </si>
  <si>
    <t>chris.stovall@msutexas.edu</t>
  </si>
  <si>
    <t>Sharon Williamson</t>
  </si>
  <si>
    <t>806-834-4849</t>
  </si>
  <si>
    <t>sharon.williamson@ttu.edu</t>
  </si>
  <si>
    <t>Lori Eppler</t>
  </si>
  <si>
    <t>806-834-4640</t>
  </si>
  <si>
    <t>lori.eppler@ttu.edu</t>
  </si>
  <si>
    <t>$157,266 FY18 travel &amp; payroll paid FY19; $296,261 competitively awarded state appropriated grants.</t>
  </si>
  <si>
    <t>FY17 travel &amp; payroll paid FY18</t>
  </si>
  <si>
    <t>Janet Coleman</t>
  </si>
  <si>
    <t>325-942-2014</t>
  </si>
  <si>
    <t>janet.coleman@angelo.edu</t>
  </si>
  <si>
    <t>Cynthia Brown</t>
  </si>
  <si>
    <t>409-880-7925</t>
  </si>
  <si>
    <t>clbrown@lamar.edu</t>
  </si>
  <si>
    <t>Amanda Withers</t>
  </si>
  <si>
    <t>936-294-2289</t>
  </si>
  <si>
    <t>withers@shsu.edu</t>
  </si>
  <si>
    <t>Cindy Haley</t>
  </si>
  <si>
    <t>512-245-2087</t>
  </si>
  <si>
    <t>cindy.haley@txstate.edu</t>
  </si>
  <si>
    <t>John Young</t>
  </si>
  <si>
    <t>432-837-8180</t>
  </si>
  <si>
    <t>jyoung@sulross.edu</t>
  </si>
  <si>
    <t>James Webb</t>
  </si>
  <si>
    <t>(512) 463-6412</t>
  </si>
  <si>
    <t>TEES Expenditures not in AFR</t>
  </si>
  <si>
    <t>TEES restricted research</t>
  </si>
  <si>
    <t>June Nelson</t>
  </si>
  <si>
    <t>(361) 570-4873</t>
  </si>
  <si>
    <t>nelsonj@uhv.edu</t>
  </si>
  <si>
    <t>Bobby Kegresse</t>
  </si>
  <si>
    <t>281.283.2131</t>
  </si>
  <si>
    <t>kegresse@uhcl.edu</t>
  </si>
  <si>
    <t>Charlotte Hotz</t>
  </si>
  <si>
    <t>713-743-5296</t>
  </si>
  <si>
    <t>cahotz@uh.edu</t>
  </si>
  <si>
    <t>Expenditures from TRIP eligible gifts.</t>
  </si>
  <si>
    <t>Lila Murray</t>
  </si>
  <si>
    <t>713-221-8098</t>
  </si>
  <si>
    <t>murrayd@uhd.edu</t>
  </si>
  <si>
    <t>Lavonda Horn</t>
  </si>
  <si>
    <t>713-313-4222</t>
  </si>
  <si>
    <t>lavonda.horn@tsu.edu</t>
  </si>
  <si>
    <t>Leydi Carter</t>
  </si>
  <si>
    <t>940-369-5089</t>
  </si>
  <si>
    <t>Leydi.Carter@untsystem.edu</t>
  </si>
  <si>
    <t>Rafiu Fashina</t>
  </si>
  <si>
    <t>972-338-1405</t>
  </si>
  <si>
    <t>Rafiu.Fashina@untsystem.edu</t>
  </si>
  <si>
    <t>Wisdom, Brittany</t>
  </si>
  <si>
    <t>940.369.5524</t>
  </si>
  <si>
    <t>Brittany.Wisdom@untsystem.edu</t>
  </si>
  <si>
    <t>June Orth</t>
  </si>
  <si>
    <t>940-898-3522</t>
  </si>
  <si>
    <t>borth@twu.edu</t>
  </si>
  <si>
    <t>IDT's - Animal cage rental, posters and postage.</t>
  </si>
  <si>
    <t>Cindy Milligan</t>
  </si>
  <si>
    <t>(972) 883-2632</t>
  </si>
  <si>
    <t>cxm133830@utdallas.edu</t>
  </si>
  <si>
    <t>Remove business meals per NRUF audit</t>
  </si>
  <si>
    <t>Daniel Dominguez</t>
  </si>
  <si>
    <t>(915) 747-5083</t>
  </si>
  <si>
    <t>drdominguez@utep.edu</t>
  </si>
  <si>
    <t>Felecia Burns</t>
  </si>
  <si>
    <t>432-552-2712</t>
  </si>
  <si>
    <t>burns_f@utpb.edu</t>
  </si>
  <si>
    <t>Sheri Hardison</t>
  </si>
  <si>
    <t>210-458-6774</t>
  </si>
  <si>
    <t>sheri.hardison@utsa.edu</t>
  </si>
  <si>
    <t>Competitively awarded grants and contracts funded by state appropriations specifically identified by the legislature as for research</t>
  </si>
  <si>
    <t>Brenda Golemon</t>
  </si>
  <si>
    <t>903-566-7319</t>
  </si>
  <si>
    <t>Bgolemon@uttyler.edu</t>
  </si>
  <si>
    <t>Dana Malone</t>
  </si>
  <si>
    <t>512-499-4526</t>
  </si>
  <si>
    <t>dmalone@utsystem.edu</t>
  </si>
  <si>
    <t>Dannette Sales</t>
  </si>
  <si>
    <t>936-468-2354</t>
  </si>
  <si>
    <t>salesdl@sfasu.edu</t>
  </si>
  <si>
    <t>Research Scholarships</t>
  </si>
  <si>
    <t>Marcy Lowther</t>
  </si>
  <si>
    <t>512-471-2808</t>
  </si>
  <si>
    <t>Nicole L. Hebert-Hicks</t>
  </si>
  <si>
    <t>817-272-7489</t>
  </si>
  <si>
    <t>nicole.heberthicks@uta.edu</t>
  </si>
  <si>
    <t>Lilia M. St. Clair</t>
  </si>
  <si>
    <t>956-665-7906</t>
  </si>
  <si>
    <t xml:space="preserve"> December 14, 2018</t>
  </si>
  <si>
    <t>Sent to Reinold 12/14/18.</t>
  </si>
  <si>
    <t>Copied 12/14/2018</t>
  </si>
  <si>
    <t>Values 12/14/2018</t>
  </si>
  <si>
    <t>Sent to Reinold 12/14/2018</t>
  </si>
  <si>
    <t>Values 12-14-18</t>
  </si>
  <si>
    <t>FY 18 will use Fall FY 17 data.</t>
  </si>
  <si>
    <t>Fall 2017</t>
  </si>
  <si>
    <t>Version 2018-3</t>
  </si>
  <si>
    <t xml:space="preserve"> December 17, 2018</t>
  </si>
  <si>
    <t>Sent to Roland 12-17-18</t>
  </si>
  <si>
    <t>Values 12-17-18</t>
  </si>
  <si>
    <t>Hash total Values 12/17/18</t>
  </si>
  <si>
    <t>Copied to o-All sectors-Accountability Master Research-GME-8\Univ_Research NA tab.</t>
  </si>
  <si>
    <t>Summary Listing by Category</t>
  </si>
  <si>
    <t>Univ_Research</t>
  </si>
  <si>
    <t>Healthcare</t>
  </si>
  <si>
    <t>List RR</t>
  </si>
  <si>
    <t>List</t>
  </si>
  <si>
    <t>Areo</t>
  </si>
  <si>
    <t>Univ Research NA</t>
  </si>
  <si>
    <t>By Peer Group - Total Dollars</t>
  </si>
  <si>
    <t>For Almanac</t>
  </si>
  <si>
    <t>Adjustment not needed - Separate Ffaculty Reports submitted.</t>
  </si>
  <si>
    <t xml:space="preserve"> February 5,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</si>
</sst>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\ ;\(&quot;$&quot;#,##0\)"/>
    <numFmt numFmtId="166" formatCode="_(&quot;$&quot;* #,##0_);_(&quot;$&quot;* \(#,##0\);_(&quot;$&quot;* &quot;-&quot;??_);_(@_)"/>
    <numFmt numFmtId="167" formatCode="0.0%"/>
    <numFmt numFmtId="168" formatCode="0.00_);\(0.00\)"/>
    <numFmt numFmtId="169" formatCode="000000"/>
    <numFmt numFmtId="170" formatCode="0_);\(0\)"/>
    <numFmt numFmtId="171" formatCode="0_)"/>
    <numFmt numFmtId="172" formatCode="_(* #,##0.00_);_(* \(#,##0.00\);_(* &quot;-&quot;_);_(@_)"/>
  </numFmts>
  <fonts count="6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name val="TimesNewRomanPS"/>
    </font>
    <font>
      <sz val="10"/>
      <name val="Tahoma"/>
      <family val="2"/>
    </font>
    <font>
      <sz val="10"/>
      <color rgb="FF454545"/>
      <name val="Arial"/>
      <family val="2"/>
    </font>
    <font>
      <b/>
      <sz val="10"/>
      <name val="Tahoma"/>
      <family val="2"/>
    </font>
    <font>
      <sz val="8"/>
      <name val="Arial"/>
      <family val="2"/>
    </font>
    <font>
      <sz val="10"/>
      <color theme="0"/>
      <name val="Tahoma"/>
      <family val="2"/>
    </font>
    <font>
      <sz val="10"/>
      <color indexed="24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System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Tahoma"/>
      <family val="2"/>
    </font>
    <font>
      <sz val="11"/>
      <color indexed="8"/>
      <name val="Tahoma"/>
      <family val="2"/>
    </font>
    <font>
      <sz val="11"/>
      <name val="Tahoma"/>
      <family val="2"/>
    </font>
    <font>
      <b/>
      <sz val="11"/>
      <color indexed="8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u/>
      <sz val="9"/>
      <color indexed="12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rgb="FF1F497D"/>
      <name val="Georgia"/>
      <family val="1"/>
    </font>
    <font>
      <i/>
      <sz val="10"/>
      <color rgb="FF1F497D"/>
      <name val="Georgia"/>
      <family val="1"/>
    </font>
    <font>
      <sz val="10"/>
      <color rgb="FF1F497D"/>
      <name val="Georgia"/>
      <family val="1"/>
    </font>
    <font>
      <b/>
      <sz val="10"/>
      <name val="Verdana"/>
      <family val="2"/>
    </font>
  </fonts>
  <fills count="4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</borders>
  <cellStyleXfs count="92">
    <xf numFmtId="0" fontId="0" fillId="0" borderId="0"/>
    <xf numFmtId="43" fontId="6" fillId="0" borderId="0" applyFont="0" applyFill="0" applyBorder="0" applyAlignment="0" applyProtection="0"/>
    <xf numFmtId="0" fontId="6" fillId="0" borderId="0"/>
    <xf numFmtId="0" fontId="12" fillId="0" borderId="0"/>
    <xf numFmtId="43" fontId="6" fillId="0" borderId="0" applyFont="0" applyFill="0" applyAlignment="0" applyProtection="0"/>
    <xf numFmtId="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0"/>
    <xf numFmtId="0" fontId="21" fillId="2" borderId="3" applyNumberFormat="0" applyFont="0" applyAlignment="0" applyProtection="0"/>
    <xf numFmtId="0" fontId="22" fillId="0" borderId="4" applyNumberFormat="0" applyFill="0" applyAlignment="0" applyProtection="0"/>
    <xf numFmtId="0" fontId="23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8" borderId="0" applyNumberFormat="0" applyBorder="0" applyAlignment="0" applyProtection="0"/>
    <xf numFmtId="0" fontId="26" fillId="12" borderId="0" applyNumberFormat="0" applyBorder="0" applyAlignment="0" applyProtection="0"/>
    <xf numFmtId="0" fontId="27" fillId="29" borderId="16" applyNumberFormat="0" applyAlignment="0" applyProtection="0"/>
    <xf numFmtId="0" fontId="28" fillId="30" borderId="17" applyNumberFormat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30" fillId="13" borderId="0" applyNumberFormat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34" fillId="16" borderId="16" applyNumberFormat="0" applyAlignment="0" applyProtection="0"/>
    <xf numFmtId="0" fontId="35" fillId="0" borderId="19" applyNumberFormat="0" applyFill="0" applyAlignment="0" applyProtection="0"/>
    <xf numFmtId="0" fontId="36" fillId="31" borderId="0" applyNumberFormat="0" applyBorder="0" applyAlignment="0" applyProtection="0"/>
    <xf numFmtId="0" fontId="6" fillId="0" borderId="0"/>
    <xf numFmtId="0" fontId="37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39" fillId="29" borderId="20" applyNumberFormat="0" applyAlignment="0" applyProtection="0"/>
    <xf numFmtId="9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21" applyNumberFormat="0" applyFont="0" applyFill="0" applyAlignment="0" applyProtection="0"/>
    <xf numFmtId="0" fontId="41" fillId="0" borderId="0" applyNumberForma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3" fillId="0" borderId="0"/>
    <xf numFmtId="0" fontId="3" fillId="2" borderId="3" applyNumberFormat="0" applyFont="0" applyAlignment="0" applyProtection="0"/>
    <xf numFmtId="0" fontId="3" fillId="0" borderId="0"/>
    <xf numFmtId="0" fontId="3" fillId="0" borderId="0"/>
    <xf numFmtId="0" fontId="51" fillId="0" borderId="0"/>
    <xf numFmtId="0" fontId="6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6" fillId="0" borderId="0"/>
  </cellStyleXfs>
  <cellXfs count="1104">
    <xf numFmtId="0" fontId="0" fillId="0" borderId="0" xfId="0"/>
    <xf numFmtId="0" fontId="6" fillId="0" borderId="0" xfId="0" applyFont="1" applyAlignment="1">
      <alignment horizontal="center"/>
    </xf>
    <xf numFmtId="38" fontId="7" fillId="0" borderId="0" xfId="0" applyNumberFormat="1" applyFont="1" applyFill="1" applyAlignment="1"/>
    <xf numFmtId="0" fontId="6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8" fillId="0" borderId="0" xfId="0" applyFont="1" applyFill="1" applyAlignment="1">
      <alignment horizontal="left"/>
    </xf>
    <xf numFmtId="164" fontId="6" fillId="0" borderId="0" xfId="1" applyNumberFormat="1" applyFont="1" applyFill="1"/>
    <xf numFmtId="0" fontId="6" fillId="0" borderId="0" xfId="0" applyFont="1"/>
    <xf numFmtId="0" fontId="10" fillId="0" borderId="0" xfId="0" applyFont="1"/>
    <xf numFmtId="0" fontId="9" fillId="0" borderId="0" xfId="0" applyFont="1" applyFill="1" applyAlignment="1">
      <alignment horizontal="left"/>
    </xf>
    <xf numFmtId="0" fontId="9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9" fillId="5" borderId="6" xfId="0" applyFont="1" applyFill="1" applyBorder="1"/>
    <xf numFmtId="0" fontId="9" fillId="0" borderId="6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6" fillId="0" borderId="0" xfId="0" applyFont="1" applyFill="1" applyBorder="1"/>
    <xf numFmtId="0" fontId="9" fillId="4" borderId="0" xfId="0" applyFont="1" applyFill="1" applyBorder="1" applyAlignment="1">
      <alignment horizontal="center" wrapText="1"/>
    </xf>
    <xf numFmtId="0" fontId="6" fillId="4" borderId="0" xfId="0" applyFont="1" applyFill="1" applyBorder="1"/>
    <xf numFmtId="0" fontId="6" fillId="0" borderId="0" xfId="2" applyFont="1" applyFill="1"/>
    <xf numFmtId="38" fontId="6" fillId="4" borderId="0" xfId="0" applyNumberFormat="1" applyFont="1" applyFill="1"/>
    <xf numFmtId="42" fontId="6" fillId="0" borderId="7" xfId="0" applyNumberFormat="1" applyFont="1" applyFill="1" applyBorder="1"/>
    <xf numFmtId="42" fontId="6" fillId="3" borderId="7" xfId="0" applyNumberFormat="1" applyFont="1" applyFill="1" applyBorder="1"/>
    <xf numFmtId="38" fontId="6" fillId="0" borderId="0" xfId="0" applyNumberFormat="1" applyFont="1"/>
    <xf numFmtId="41" fontId="6" fillId="6" borderId="7" xfId="0" applyNumberFormat="1" applyFont="1" applyFill="1" applyBorder="1"/>
    <xf numFmtId="41" fontId="6" fillId="4" borderId="7" xfId="0" applyNumberFormat="1" applyFont="1" applyFill="1" applyBorder="1"/>
    <xf numFmtId="0" fontId="9" fillId="0" borderId="0" xfId="2" applyFont="1" applyFill="1" applyBorder="1"/>
    <xf numFmtId="38" fontId="6" fillId="4" borderId="0" xfId="0" applyNumberFormat="1" applyFont="1" applyFill="1" applyBorder="1"/>
    <xf numFmtId="38" fontId="11" fillId="4" borderId="0" xfId="0" applyNumberFormat="1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42" fontId="9" fillId="0" borderId="8" xfId="0" applyNumberFormat="1" applyFont="1" applyFill="1" applyBorder="1"/>
    <xf numFmtId="38" fontId="11" fillId="4" borderId="7" xfId="0" applyNumberFormat="1" applyFont="1" applyFill="1" applyBorder="1" applyAlignment="1">
      <alignment horizontal="center"/>
    </xf>
    <xf numFmtId="41" fontId="6" fillId="0" borderId="7" xfId="0" applyNumberFormat="1" applyFont="1" applyFill="1" applyBorder="1"/>
    <xf numFmtId="0" fontId="6" fillId="4" borderId="0" xfId="0" quotePrefix="1" applyFont="1" applyFill="1" applyBorder="1" applyAlignment="1">
      <alignment horizontal="left"/>
    </xf>
    <xf numFmtId="0" fontId="6" fillId="4" borderId="0" xfId="0" applyFont="1" applyFill="1" applyBorder="1" applyAlignment="1"/>
    <xf numFmtId="41" fontId="6" fillId="3" borderId="7" xfId="0" applyNumberFormat="1" applyFont="1" applyFill="1" applyBorder="1"/>
    <xf numFmtId="38" fontId="6" fillId="0" borderId="0" xfId="0" applyNumberFormat="1" applyFont="1" applyFill="1" applyBorder="1"/>
    <xf numFmtId="38" fontId="6" fillId="0" borderId="0" xfId="0" applyNumberFormat="1" applyFont="1" applyFill="1"/>
    <xf numFmtId="39" fontId="9" fillId="4" borderId="0" xfId="3" applyNumberFormat="1" applyFont="1" applyFill="1" applyBorder="1" applyProtection="1"/>
    <xf numFmtId="41" fontId="6" fillId="7" borderId="7" xfId="0" applyNumberFormat="1" applyFont="1" applyFill="1" applyBorder="1"/>
    <xf numFmtId="0" fontId="13" fillId="4" borderId="0" xfId="0" applyFont="1" applyFill="1" applyBorder="1" applyAlignment="1">
      <alignment horizontal="center"/>
    </xf>
    <xf numFmtId="0" fontId="9" fillId="4" borderId="0" xfId="3" applyFont="1" applyFill="1" applyBorder="1"/>
    <xf numFmtId="0" fontId="9" fillId="5" borderId="11" xfId="0" applyFont="1" applyFill="1" applyBorder="1"/>
    <xf numFmtId="38" fontId="6" fillId="0" borderId="11" xfId="0" applyNumberFormat="1" applyFont="1" applyFill="1" applyBorder="1"/>
    <xf numFmtId="42" fontId="6" fillId="0" borderId="5" xfId="0" applyNumberFormat="1" applyFont="1" applyFill="1" applyBorder="1"/>
    <xf numFmtId="42" fontId="9" fillId="0" borderId="5" xfId="0" applyNumberFormat="1" applyFont="1" applyFill="1" applyBorder="1"/>
    <xf numFmtId="38" fontId="6" fillId="4" borderId="0" xfId="2" applyNumberFormat="1" applyFont="1" applyFill="1" applyBorder="1" applyAlignment="1">
      <alignment horizontal="center" wrapText="1"/>
    </xf>
    <xf numFmtId="0" fontId="13" fillId="4" borderId="0" xfId="0" applyFont="1" applyFill="1" applyBorder="1" applyAlignment="1">
      <alignment horizontal="center" wrapText="1"/>
    </xf>
    <xf numFmtId="0" fontId="6" fillId="4" borderId="0" xfId="2" applyFont="1" applyFill="1" applyBorder="1" applyAlignment="1">
      <alignment horizontal="center" wrapText="1"/>
    </xf>
    <xf numFmtId="44" fontId="14" fillId="0" borderId="0" xfId="0" applyNumberFormat="1" applyFont="1"/>
    <xf numFmtId="41" fontId="13" fillId="4" borderId="0" xfId="3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wrapText="1"/>
    </xf>
    <xf numFmtId="38" fontId="6" fillId="0" borderId="6" xfId="0" applyNumberFormat="1" applyFont="1" applyFill="1" applyBorder="1"/>
    <xf numFmtId="38" fontId="6" fillId="0" borderId="6" xfId="0" applyNumberFormat="1" applyFont="1" applyFill="1" applyBorder="1" applyAlignment="1">
      <alignment horizontal="center" wrapText="1"/>
    </xf>
    <xf numFmtId="0" fontId="0" fillId="0" borderId="0" xfId="0" applyProtection="1"/>
    <xf numFmtId="42" fontId="6" fillId="3" borderId="0" xfId="2" applyNumberFormat="1" applyFont="1" applyFill="1"/>
    <xf numFmtId="42" fontId="6" fillId="4" borderId="0" xfId="0" applyNumberFormat="1" applyFont="1" applyFill="1"/>
    <xf numFmtId="42" fontId="6" fillId="4" borderId="0" xfId="2" applyNumberFormat="1" applyFont="1" applyFill="1" applyBorder="1"/>
    <xf numFmtId="42" fontId="13" fillId="4" borderId="0" xfId="4" applyNumberFormat="1" applyFont="1" applyFill="1" applyBorder="1"/>
    <xf numFmtId="42" fontId="15" fillId="4" borderId="0" xfId="0" applyNumberFormat="1" applyFont="1" applyFill="1" applyBorder="1"/>
    <xf numFmtId="42" fontId="13" fillId="4" borderId="0" xfId="0" applyNumberFormat="1" applyFont="1" applyFill="1" applyBorder="1"/>
    <xf numFmtId="39" fontId="16" fillId="4" borderId="0" xfId="3" applyNumberFormat="1" applyFont="1" applyFill="1" applyBorder="1" applyProtection="1"/>
    <xf numFmtId="5" fontId="0" fillId="0" borderId="0" xfId="0" applyNumberFormat="1" applyProtection="1"/>
    <xf numFmtId="41" fontId="6" fillId="3" borderId="0" xfId="2" applyNumberFormat="1" applyFont="1" applyFill="1"/>
    <xf numFmtId="41" fontId="6" fillId="4" borderId="0" xfId="0" applyNumberFormat="1" applyFont="1" applyFill="1"/>
    <xf numFmtId="38" fontId="6" fillId="4" borderId="0" xfId="2" applyNumberFormat="1" applyFont="1" applyFill="1" applyBorder="1"/>
    <xf numFmtId="41" fontId="13" fillId="4" borderId="0" xfId="4" applyNumberFormat="1" applyFont="1" applyFill="1" applyBorder="1"/>
    <xf numFmtId="41" fontId="15" fillId="4" borderId="0" xfId="0" applyNumberFormat="1" applyFont="1" applyFill="1" applyBorder="1"/>
    <xf numFmtId="41" fontId="13" fillId="4" borderId="0" xfId="0" applyNumberFormat="1" applyFont="1" applyFill="1" applyBorder="1"/>
    <xf numFmtId="41" fontId="6" fillId="4" borderId="0" xfId="2" applyNumberFormat="1" applyFont="1" applyFill="1" applyBorder="1"/>
    <xf numFmtId="41" fontId="9" fillId="4" borderId="0" xfId="2" applyNumberFormat="1" applyFont="1" applyFill="1" applyBorder="1"/>
    <xf numFmtId="41" fontId="13" fillId="4" borderId="0" xfId="0" applyNumberFormat="1" applyFont="1" applyFill="1" applyBorder="1" applyAlignment="1">
      <alignment horizontal="center"/>
    </xf>
    <xf numFmtId="41" fontId="15" fillId="4" borderId="8" xfId="4" applyNumberFormat="1" applyFont="1" applyFill="1" applyBorder="1" applyAlignment="1">
      <alignment horizontal="center"/>
    </xf>
    <xf numFmtId="41" fontId="15" fillId="4" borderId="0" xfId="0" applyNumberFormat="1" applyFont="1" applyFill="1" applyBorder="1" applyAlignment="1">
      <alignment horizontal="center"/>
    </xf>
    <xf numFmtId="42" fontId="15" fillId="4" borderId="10" xfId="4" applyNumberFormat="1" applyFont="1" applyFill="1" applyBorder="1"/>
    <xf numFmtId="0" fontId="6" fillId="0" borderId="0" xfId="2" applyFont="1" applyAlignment="1">
      <alignment horizontal="center"/>
    </xf>
    <xf numFmtId="0" fontId="6" fillId="0" borderId="0" xfId="2" applyProtection="1"/>
    <xf numFmtId="38" fontId="6" fillId="4" borderId="0" xfId="2" applyNumberFormat="1" applyFont="1" applyFill="1"/>
    <xf numFmtId="0" fontId="6" fillId="0" borderId="0" xfId="2" applyFont="1"/>
    <xf numFmtId="41" fontId="15" fillId="4" borderId="0" xfId="2" applyNumberFormat="1" applyFont="1" applyFill="1" applyBorder="1"/>
    <xf numFmtId="41" fontId="13" fillId="4" borderId="0" xfId="2" applyNumberFormat="1" applyFont="1" applyFill="1" applyBorder="1"/>
    <xf numFmtId="0" fontId="6" fillId="4" borderId="0" xfId="2" applyFont="1" applyFill="1" applyBorder="1"/>
    <xf numFmtId="38" fontId="6" fillId="0" borderId="0" xfId="2" applyNumberFormat="1" applyFont="1"/>
    <xf numFmtId="41" fontId="6" fillId="3" borderId="0" xfId="0" applyNumberFormat="1" applyFont="1" applyFill="1"/>
    <xf numFmtId="0" fontId="13" fillId="4" borderId="0" xfId="0" applyFont="1" applyFill="1" applyBorder="1"/>
    <xf numFmtId="42" fontId="6" fillId="0" borderId="11" xfId="0" applyNumberFormat="1" applyFont="1" applyFill="1" applyBorder="1"/>
    <xf numFmtId="42" fontId="9" fillId="0" borderId="11" xfId="0" applyNumberFormat="1" applyFont="1" applyFill="1" applyBorder="1"/>
    <xf numFmtId="38" fontId="13" fillId="4" borderId="0" xfId="0" applyNumberFormat="1" applyFont="1" applyFill="1" applyBorder="1" applyAlignment="1">
      <alignment horizontal="center"/>
    </xf>
    <xf numFmtId="42" fontId="17" fillId="4" borderId="0" xfId="0" applyNumberFormat="1" applyFont="1" applyFill="1" applyBorder="1"/>
    <xf numFmtId="0" fontId="13" fillId="4" borderId="0" xfId="0" applyFont="1" applyFill="1" applyBorder="1" applyAlignment="1">
      <alignment horizontal="right"/>
    </xf>
    <xf numFmtId="44" fontId="13" fillId="4" borderId="0" xfId="0" applyNumberFormat="1" applyFont="1" applyFill="1" applyBorder="1"/>
    <xf numFmtId="0" fontId="13" fillId="0" borderId="0" xfId="0" applyFont="1"/>
    <xf numFmtId="42" fontId="13" fillId="0" borderId="0" xfId="0" applyNumberFormat="1" applyFont="1"/>
    <xf numFmtId="41" fontId="6" fillId="0" borderId="0" xfId="0" applyNumberFormat="1" applyFont="1" applyBorder="1"/>
    <xf numFmtId="0" fontId="6" fillId="0" borderId="0" xfId="0" applyFont="1" applyBorder="1"/>
    <xf numFmtId="37" fontId="9" fillId="0" borderId="0" xfId="0" applyNumberFormat="1" applyFont="1" applyFill="1" applyBorder="1"/>
    <xf numFmtId="41" fontId="6" fillId="0" borderId="0" xfId="0" applyNumberFormat="1" applyFont="1" applyFill="1" applyBorder="1"/>
    <xf numFmtId="42" fontId="6" fillId="0" borderId="0" xfId="0" applyNumberFormat="1" applyFont="1"/>
    <xf numFmtId="37" fontId="6" fillId="0" borderId="0" xfId="0" applyNumberFormat="1" applyFont="1" applyFill="1" applyBorder="1"/>
    <xf numFmtId="0" fontId="13" fillId="0" borderId="0" xfId="0" applyFont="1" applyBorder="1"/>
    <xf numFmtId="41" fontId="13" fillId="0" borderId="0" xfId="0" applyNumberFormat="1" applyFont="1"/>
    <xf numFmtId="0" fontId="6" fillId="0" borderId="0" xfId="0" applyFont="1" applyProtection="1"/>
    <xf numFmtId="41" fontId="6" fillId="0" borderId="0" xfId="2" applyNumberFormat="1" applyFont="1" applyFill="1" applyBorder="1"/>
    <xf numFmtId="42" fontId="6" fillId="0" borderId="0" xfId="2" applyNumberFormat="1" applyFont="1"/>
    <xf numFmtId="42" fontId="13" fillId="0" borderId="0" xfId="2" applyNumberFormat="1" applyFont="1"/>
    <xf numFmtId="41" fontId="6" fillId="0" borderId="0" xfId="2" applyNumberFormat="1" applyFont="1" applyBorder="1"/>
    <xf numFmtId="0" fontId="6" fillId="0" borderId="0" xfId="2" applyFont="1" applyBorder="1"/>
    <xf numFmtId="37" fontId="6" fillId="0" borderId="0" xfId="2" applyNumberFormat="1" applyFont="1" applyFill="1" applyBorder="1"/>
    <xf numFmtId="41" fontId="13" fillId="0" borderId="0" xfId="2" applyNumberFormat="1" applyFont="1"/>
    <xf numFmtId="0" fontId="13" fillId="0" borderId="0" xfId="2" applyFont="1"/>
    <xf numFmtId="0" fontId="13" fillId="0" borderId="0" xfId="2" applyFont="1" applyBorder="1"/>
    <xf numFmtId="38" fontId="6" fillId="0" borderId="0" xfId="2" applyNumberFormat="1" applyFont="1" applyFill="1" applyAlignment="1"/>
    <xf numFmtId="0" fontId="6" fillId="0" borderId="0" xfId="0" applyFont="1" applyAlignment="1"/>
    <xf numFmtId="38" fontId="6" fillId="0" borderId="0" xfId="2" applyNumberFormat="1" applyFont="1" applyFill="1" applyBorder="1"/>
    <xf numFmtId="42" fontId="6" fillId="0" borderId="0" xfId="2" applyNumberFormat="1" applyFont="1" applyFill="1"/>
    <xf numFmtId="38" fontId="6" fillId="0" borderId="0" xfId="0" applyNumberFormat="1" applyFont="1" applyFill="1" applyBorder="1" applyAlignment="1">
      <alignment horizontal="center"/>
    </xf>
    <xf numFmtId="38" fontId="6" fillId="4" borderId="0" xfId="0" applyNumberFormat="1" applyFont="1" applyFill="1" applyBorder="1" applyAlignment="1">
      <alignment horizontal="center"/>
    </xf>
    <xf numFmtId="42" fontId="6" fillId="4" borderId="0" xfId="0" applyNumberFormat="1" applyFont="1" applyFill="1" applyBorder="1"/>
    <xf numFmtId="42" fontId="6" fillId="4" borderId="0" xfId="0" applyNumberFormat="1" applyFont="1" applyFill="1" applyBorder="1" applyAlignment="1"/>
    <xf numFmtId="0" fontId="10" fillId="0" borderId="0" xfId="0" applyFont="1" applyBorder="1"/>
    <xf numFmtId="0" fontId="10" fillId="8" borderId="12" xfId="2" applyFont="1" applyFill="1" applyBorder="1" applyAlignment="1">
      <alignment vertical="top" wrapText="1"/>
    </xf>
    <xf numFmtId="0" fontId="6" fillId="0" borderId="0" xfId="2" applyAlignment="1">
      <alignment horizontal="center"/>
    </xf>
    <xf numFmtId="0" fontId="6" fillId="0" borderId="0" xfId="2"/>
    <xf numFmtId="0" fontId="8" fillId="0" borderId="0" xfId="2" applyFont="1" applyBorder="1" applyAlignment="1">
      <alignment vertical="top" wrapText="1"/>
    </xf>
    <xf numFmtId="0" fontId="10" fillId="0" borderId="0" xfId="2" applyFont="1" applyBorder="1" applyAlignment="1">
      <alignment vertical="top" wrapText="1"/>
    </xf>
    <xf numFmtId="0" fontId="10" fillId="0" borderId="0" xfId="2" applyFont="1" applyBorder="1" applyAlignment="1">
      <alignment horizontal="center" vertical="top" wrapText="1"/>
    </xf>
    <xf numFmtId="0" fontId="10" fillId="0" borderId="12" xfId="2" applyFont="1" applyBorder="1" applyAlignment="1">
      <alignment vertical="top" wrapText="1"/>
    </xf>
    <xf numFmtId="0" fontId="10" fillId="0" borderId="15" xfId="2" applyFont="1" applyBorder="1" applyAlignment="1">
      <alignment vertical="top" wrapText="1"/>
    </xf>
    <xf numFmtId="0" fontId="10" fillId="0" borderId="12" xfId="2" applyFont="1" applyBorder="1" applyAlignment="1">
      <alignment horizontal="center" vertical="top" wrapText="1"/>
    </xf>
    <xf numFmtId="0" fontId="23" fillId="0" borderId="0" xfId="14"/>
    <xf numFmtId="0" fontId="23" fillId="0" borderId="0" xfId="14" applyAlignment="1">
      <alignment horizontal="center"/>
    </xf>
    <xf numFmtId="0" fontId="8" fillId="0" borderId="12" xfId="2" applyFont="1" applyBorder="1" applyAlignment="1">
      <alignment vertical="top" wrapText="1"/>
    </xf>
    <xf numFmtId="0" fontId="8" fillId="8" borderId="15" xfId="2" applyFont="1" applyFill="1" applyBorder="1" applyAlignment="1">
      <alignment vertical="top" wrapText="1"/>
    </xf>
    <xf numFmtId="0" fontId="10" fillId="8" borderId="12" xfId="2" applyFont="1" applyFill="1" applyBorder="1" applyAlignment="1">
      <alignment horizontal="center" vertical="top" wrapText="1"/>
    </xf>
    <xf numFmtId="0" fontId="6" fillId="0" borderId="0" xfId="2" applyAlignment="1">
      <alignment wrapText="1"/>
    </xf>
    <xf numFmtId="0" fontId="10" fillId="4" borderId="0" xfId="2" applyFont="1" applyFill="1" applyBorder="1" applyAlignment="1">
      <alignment vertical="top" wrapText="1"/>
    </xf>
    <xf numFmtId="0" fontId="10" fillId="4" borderId="0" xfId="2" applyFont="1" applyFill="1" applyBorder="1" applyAlignment="1">
      <alignment horizontal="center" vertical="top" wrapText="1"/>
    </xf>
    <xf numFmtId="0" fontId="10" fillId="4" borderId="0" xfId="2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6" fillId="0" borderId="0" xfId="0" applyNumberFormat="1" applyFont="1" applyAlignment="1">
      <alignment horizontal="center"/>
    </xf>
    <xf numFmtId="0" fontId="0" fillId="0" borderId="0" xfId="0" applyAlignment="1"/>
    <xf numFmtId="0" fontId="6" fillId="0" borderId="8" xfId="2" applyBorder="1" applyAlignment="1">
      <alignment horizontal="right"/>
    </xf>
    <xf numFmtId="0" fontId="6" fillId="0" borderId="0" xfId="2" applyFont="1" applyFill="1" applyBorder="1" applyAlignment="1">
      <alignment horizontal="center" wrapText="1"/>
    </xf>
    <xf numFmtId="0" fontId="9" fillId="4" borderId="0" xfId="2" applyFont="1" applyFill="1" applyBorder="1" applyAlignment="1">
      <alignment horizontal="center" vertical="top" wrapText="1"/>
    </xf>
    <xf numFmtId="0" fontId="9" fillId="8" borderId="0" xfId="2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42" fontId="10" fillId="0" borderId="0" xfId="2" applyNumberFormat="1" applyFont="1" applyBorder="1" applyAlignment="1">
      <alignment horizontal="center" vertical="top" wrapText="1"/>
    </xf>
    <xf numFmtId="42" fontId="6" fillId="0" borderId="0" xfId="2" applyNumberFormat="1" applyFont="1" applyBorder="1" applyAlignment="1">
      <alignment horizontal="center" vertical="top" wrapText="1"/>
    </xf>
    <xf numFmtId="42" fontId="10" fillId="8" borderId="0" xfId="2" applyNumberFormat="1" applyFont="1" applyFill="1" applyBorder="1" applyAlignment="1">
      <alignment horizontal="center" vertical="top" wrapText="1"/>
    </xf>
    <xf numFmtId="38" fontId="6" fillId="7" borderId="0" xfId="2" applyNumberFormat="1" applyFont="1" applyFill="1" applyBorder="1"/>
    <xf numFmtId="0" fontId="6" fillId="0" borderId="0" xfId="2" applyBorder="1"/>
    <xf numFmtId="42" fontId="6" fillId="0" borderId="26" xfId="2" applyNumberFormat="1" applyBorder="1"/>
    <xf numFmtId="0" fontId="10" fillId="4" borderId="28" xfId="2" applyFont="1" applyFill="1" applyBorder="1" applyAlignment="1">
      <alignment horizontal="center" vertical="top" wrapText="1"/>
    </xf>
    <xf numFmtId="0" fontId="10" fillId="0" borderId="30" xfId="2" applyFont="1" applyBorder="1" applyAlignment="1">
      <alignment vertical="top"/>
    </xf>
    <xf numFmtId="0" fontId="10" fillId="0" borderId="6" xfId="2" applyFont="1" applyBorder="1" applyAlignment="1">
      <alignment horizontal="center" vertical="top" wrapText="1"/>
    </xf>
    <xf numFmtId="49" fontId="0" fillId="0" borderId="0" xfId="0" applyNumberFormat="1" applyAlignment="1">
      <alignment horizontal="right"/>
    </xf>
    <xf numFmtId="0" fontId="10" fillId="10" borderId="33" xfId="2" applyFont="1" applyFill="1" applyBorder="1" applyAlignment="1">
      <alignment vertical="top" wrapText="1"/>
    </xf>
    <xf numFmtId="38" fontId="11" fillId="4" borderId="0" xfId="0" applyNumberFormat="1" applyFont="1" applyFill="1" applyBorder="1" applyAlignment="1">
      <alignment horizontal="center"/>
    </xf>
    <xf numFmtId="0" fontId="9" fillId="7" borderId="0" xfId="2" applyFont="1" applyFill="1" applyAlignment="1">
      <alignment horizontal="center"/>
    </xf>
    <xf numFmtId="0" fontId="9" fillId="0" borderId="0" xfId="14" applyFont="1" applyAlignment="1">
      <alignment horizontal="center" wrapText="1"/>
    </xf>
    <xf numFmtId="42" fontId="23" fillId="0" borderId="0" xfId="14" applyNumberFormat="1"/>
    <xf numFmtId="38" fontId="23" fillId="8" borderId="0" xfId="14" applyNumberFormat="1" applyFill="1"/>
    <xf numFmtId="41" fontId="23" fillId="0" borderId="0" xfId="14" applyNumberFormat="1"/>
    <xf numFmtId="41" fontId="23" fillId="4" borderId="0" xfId="14" applyNumberFormat="1" applyFill="1"/>
    <xf numFmtId="42" fontId="23" fillId="4" borderId="0" xfId="14" applyNumberFormat="1" applyFill="1"/>
    <xf numFmtId="0" fontId="9" fillId="0" borderId="0" xfId="14" applyFont="1" applyAlignment="1">
      <alignment horizontal="center"/>
    </xf>
    <xf numFmtId="0" fontId="9" fillId="5" borderId="0" xfId="0" applyFont="1" applyFill="1" applyBorder="1"/>
    <xf numFmtId="0" fontId="9" fillId="0" borderId="0" xfId="0" applyFont="1" applyFill="1" applyBorder="1" applyAlignment="1">
      <alignment horizontal="center" wrapText="1"/>
    </xf>
    <xf numFmtId="42" fontId="15" fillId="4" borderId="0" xfId="4" applyNumberFormat="1" applyFont="1" applyFill="1" applyBorder="1"/>
    <xf numFmtId="42" fontId="9" fillId="0" borderId="7" xfId="0" applyNumberFormat="1" applyFont="1" applyFill="1" applyBorder="1" applyAlignment="1">
      <alignment horizontal="center" wrapText="1"/>
    </xf>
    <xf numFmtId="42" fontId="6" fillId="6" borderId="7" xfId="0" applyNumberFormat="1" applyFont="1" applyFill="1" applyBorder="1"/>
    <xf numFmtId="42" fontId="6" fillId="7" borderId="7" xfId="0" applyNumberFormat="1" applyFont="1" applyFill="1" applyBorder="1"/>
    <xf numFmtId="42" fontId="6" fillId="0" borderId="0" xfId="0" applyNumberFormat="1" applyFont="1" applyFill="1" applyBorder="1" applyAlignment="1">
      <alignment horizontal="center" wrapText="1"/>
    </xf>
    <xf numFmtId="42" fontId="15" fillId="4" borderId="7" xfId="4" applyNumberFormat="1" applyFont="1" applyFill="1" applyBorder="1" applyAlignment="1">
      <alignment horizontal="center"/>
    </xf>
    <xf numFmtId="42" fontId="6" fillId="3" borderId="0" xfId="0" applyNumberFormat="1" applyFont="1" applyFill="1"/>
    <xf numFmtId="42" fontId="6" fillId="0" borderId="0" xfId="0" applyNumberFormat="1" applyFont="1" applyFill="1" applyBorder="1"/>
    <xf numFmtId="0" fontId="23" fillId="0" borderId="0" xfId="14" applyAlignment="1">
      <alignment horizontal="left"/>
    </xf>
    <xf numFmtId="42" fontId="6" fillId="0" borderId="0" xfId="0" applyNumberFormat="1" applyFont="1" applyFill="1"/>
    <xf numFmtId="0" fontId="10" fillId="0" borderId="34" xfId="2" applyFont="1" applyBorder="1" applyAlignment="1">
      <alignment vertical="top" wrapText="1"/>
    </xf>
    <xf numFmtId="0" fontId="10" fillId="0" borderId="34" xfId="2" applyFont="1" applyBorder="1" applyAlignment="1">
      <alignment horizontal="center" vertical="top" wrapText="1"/>
    </xf>
    <xf numFmtId="0" fontId="9" fillId="0" borderId="0" xfId="14" applyFont="1"/>
    <xf numFmtId="41" fontId="9" fillId="0" borderId="0" xfId="14" applyNumberFormat="1" applyFont="1"/>
    <xf numFmtId="38" fontId="6" fillId="10" borderId="0" xfId="2" applyNumberFormat="1" applyFont="1" applyFill="1" applyBorder="1" applyAlignment="1">
      <alignment vertical="top" wrapText="1"/>
    </xf>
    <xf numFmtId="0" fontId="0" fillId="0" borderId="31" xfId="2" applyFont="1" applyBorder="1" applyAlignment="1">
      <alignment vertical="top" wrapText="1"/>
    </xf>
    <xf numFmtId="0" fontId="0" fillId="0" borderId="0" xfId="2" applyFont="1"/>
    <xf numFmtId="0" fontId="6" fillId="0" borderId="0" xfId="76" applyAlignment="1">
      <alignment horizontal="center"/>
    </xf>
    <xf numFmtId="0" fontId="6" fillId="0" borderId="0" xfId="76"/>
    <xf numFmtId="0" fontId="9" fillId="7" borderId="0" xfId="2" quotePrefix="1" applyFont="1" applyFill="1" applyAlignment="1">
      <alignment horizontal="center"/>
    </xf>
    <xf numFmtId="0" fontId="0" fillId="0" borderId="0" xfId="76" applyFont="1"/>
    <xf numFmtId="0" fontId="9" fillId="0" borderId="6" xfId="2" applyFont="1" applyBorder="1" applyAlignment="1">
      <alignment horizontal="center" wrapText="1"/>
    </xf>
    <xf numFmtId="0" fontId="9" fillId="0" borderId="0" xfId="76" applyFont="1" applyAlignment="1">
      <alignment horizontal="center"/>
    </xf>
    <xf numFmtId="0" fontId="9" fillId="0" borderId="0" xfId="76" applyFont="1" applyAlignment="1">
      <alignment horizontal="center" wrapText="1"/>
    </xf>
    <xf numFmtId="49" fontId="6" fillId="0" borderId="0" xfId="2" applyNumberFormat="1" applyAlignment="1">
      <alignment horizontal="center"/>
    </xf>
    <xf numFmtId="38" fontId="6" fillId="8" borderId="0" xfId="76" applyNumberFormat="1" applyFill="1"/>
    <xf numFmtId="42" fontId="6" fillId="4" borderId="0" xfId="76" applyNumberFormat="1" applyFill="1"/>
    <xf numFmtId="41" fontId="6" fillId="4" borderId="0" xfId="76" applyNumberFormat="1" applyFill="1"/>
    <xf numFmtId="38" fontId="0" fillId="32" borderId="0" xfId="76" applyNumberFormat="1" applyFont="1" applyFill="1"/>
    <xf numFmtId="0" fontId="9" fillId="8" borderId="0" xfId="76" applyFont="1" applyFill="1"/>
    <xf numFmtId="42" fontId="9" fillId="0" borderId="26" xfId="76" applyNumberFormat="1" applyFont="1" applyBorder="1"/>
    <xf numFmtId="0" fontId="6" fillId="0" borderId="0" xfId="76" applyAlignment="1">
      <alignment horizontal="left"/>
    </xf>
    <xf numFmtId="42" fontId="6" fillId="0" borderId="0" xfId="76" applyNumberFormat="1"/>
    <xf numFmtId="38" fontId="0" fillId="8" borderId="0" xfId="76" applyNumberFormat="1" applyFont="1" applyFill="1"/>
    <xf numFmtId="0" fontId="9" fillId="0" borderId="0" xfId="76" applyFont="1"/>
    <xf numFmtId="41" fontId="9" fillId="0" borderId="0" xfId="76" applyNumberFormat="1" applyFont="1"/>
    <xf numFmtId="0" fontId="6" fillId="4" borderId="0" xfId="76" applyFill="1"/>
    <xf numFmtId="0" fontId="9" fillId="4" borderId="0" xfId="76" applyFont="1" applyFill="1" applyAlignment="1">
      <alignment horizontal="center"/>
    </xf>
    <xf numFmtId="0" fontId="0" fillId="0" borderId="0" xfId="76" applyFont="1" applyAlignment="1">
      <alignment horizontal="center"/>
    </xf>
    <xf numFmtId="41" fontId="6" fillId="32" borderId="0" xfId="76" applyNumberFormat="1" applyFill="1"/>
    <xf numFmtId="0" fontId="6" fillId="4" borderId="0" xfId="76" applyFill="1" applyAlignment="1">
      <alignment horizontal="left"/>
    </xf>
    <xf numFmtId="0" fontId="0" fillId="4" borderId="0" xfId="76" applyFont="1" applyFill="1"/>
    <xf numFmtId="0" fontId="6" fillId="4" borderId="0" xfId="76" applyFill="1" applyAlignment="1">
      <alignment horizontal="center"/>
    </xf>
    <xf numFmtId="0" fontId="9" fillId="4" borderId="0" xfId="76" applyFont="1" applyFill="1"/>
    <xf numFmtId="0" fontId="9" fillId="0" borderId="36" xfId="14" applyFont="1" applyBorder="1"/>
    <xf numFmtId="0" fontId="9" fillId="8" borderId="11" xfId="14" applyFont="1" applyFill="1" applyBorder="1"/>
    <xf numFmtId="42" fontId="9" fillId="0" borderId="11" xfId="14" applyNumberFormat="1" applyFont="1" applyBorder="1"/>
    <xf numFmtId="0" fontId="23" fillId="0" borderId="0" xfId="14" applyBorder="1"/>
    <xf numFmtId="0" fontId="9" fillId="0" borderId="11" xfId="14" applyFont="1" applyBorder="1"/>
    <xf numFmtId="42" fontId="9" fillId="0" borderId="36" xfId="14" applyNumberFormat="1" applyFont="1" applyBorder="1"/>
    <xf numFmtId="42" fontId="23" fillId="4" borderId="11" xfId="14" applyNumberFormat="1" applyFill="1" applyBorder="1"/>
    <xf numFmtId="38" fontId="0" fillId="0" borderId="0" xfId="76" applyNumberFormat="1" applyFont="1" applyFill="1"/>
    <xf numFmtId="0" fontId="0" fillId="0" borderId="0" xfId="2" applyFont="1" applyAlignment="1">
      <alignment wrapText="1"/>
    </xf>
    <xf numFmtId="41" fontId="23" fillId="0" borderId="0" xfId="14" applyNumberFormat="1" applyBorder="1"/>
    <xf numFmtId="41" fontId="6" fillId="4" borderId="8" xfId="76" applyNumberFormat="1" applyFill="1" applyBorder="1"/>
    <xf numFmtId="41" fontId="6" fillId="4" borderId="7" xfId="76" applyNumberFormat="1" applyFill="1" applyBorder="1"/>
    <xf numFmtId="38" fontId="11" fillId="4" borderId="0" xfId="0" applyNumberFormat="1" applyFont="1" applyFill="1" applyBorder="1" applyAlignment="1">
      <alignment horizontal="center"/>
    </xf>
    <xf numFmtId="38" fontId="0" fillId="32" borderId="11" xfId="76" applyNumberFormat="1" applyFont="1" applyFill="1" applyBorder="1"/>
    <xf numFmtId="38" fontId="11" fillId="4" borderId="0" xfId="0" applyNumberFormat="1" applyFont="1" applyFill="1" applyBorder="1" applyAlignment="1">
      <alignment horizontal="center"/>
    </xf>
    <xf numFmtId="38" fontId="23" fillId="33" borderId="0" xfId="14" applyNumberFormat="1" applyFill="1"/>
    <xf numFmtId="41" fontId="6" fillId="4" borderId="10" xfId="76" applyNumberFormat="1" applyFill="1" applyBorder="1"/>
    <xf numFmtId="38" fontId="9" fillId="32" borderId="0" xfId="76" applyNumberFormat="1" applyFont="1" applyFill="1"/>
    <xf numFmtId="164" fontId="0" fillId="0" borderId="0" xfId="1" applyNumberFormat="1" applyFont="1" applyFill="1"/>
    <xf numFmtId="0" fontId="6" fillId="7" borderId="0" xfId="2" applyFill="1"/>
    <xf numFmtId="164" fontId="42" fillId="0" borderId="23" xfId="78" applyNumberFormat="1" applyFont="1" applyFill="1" applyBorder="1" applyAlignment="1" applyProtection="1">
      <alignment horizontal="center"/>
    </xf>
    <xf numFmtId="0" fontId="10" fillId="0" borderId="0" xfId="2" applyFont="1" applyAlignment="1">
      <alignment horizontal="center"/>
    </xf>
    <xf numFmtId="0" fontId="10" fillId="0" borderId="0" xfId="2" applyFont="1"/>
    <xf numFmtId="0" fontId="6" fillId="0" borderId="0" xfId="2" applyFill="1" applyAlignment="1">
      <alignment horizontal="center"/>
    </xf>
    <xf numFmtId="0" fontId="6" fillId="0" borderId="0" xfId="2" applyFill="1"/>
    <xf numFmtId="0" fontId="9" fillId="0" borderId="26" xfId="2" applyFont="1" applyBorder="1"/>
    <xf numFmtId="0" fontId="6" fillId="7" borderId="0" xfId="2" applyFill="1" applyAlignment="1">
      <alignment horizontal="center"/>
    </xf>
    <xf numFmtId="0" fontId="6" fillId="34" borderId="13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0" fontId="6" fillId="0" borderId="14" xfId="0" applyFont="1" applyFill="1" applyBorder="1" applyAlignment="1">
      <alignment horizontal="center" wrapText="1"/>
    </xf>
    <xf numFmtId="0" fontId="0" fillId="34" borderId="0" xfId="0" applyFill="1" applyAlignment="1">
      <alignment horizontal="center"/>
    </xf>
    <xf numFmtId="42" fontId="13" fillId="4" borderId="0" xfId="0" applyNumberFormat="1" applyFont="1" applyFill="1" applyBorder="1" applyAlignment="1">
      <alignment horizontal="center"/>
    </xf>
    <xf numFmtId="0" fontId="15" fillId="0" borderId="8" xfId="0" applyFont="1" applyBorder="1"/>
    <xf numFmtId="38" fontId="0" fillId="0" borderId="13" xfId="0" applyNumberFormat="1" applyFont="1" applyFill="1" applyBorder="1"/>
    <xf numFmtId="38" fontId="9" fillId="0" borderId="14" xfId="0" applyNumberFormat="1" applyFont="1" applyFill="1" applyBorder="1"/>
    <xf numFmtId="0" fontId="6" fillId="0" borderId="11" xfId="0" applyFont="1" applyBorder="1"/>
    <xf numFmtId="0" fontId="9" fillId="35" borderId="8" xfId="0" quotePrefix="1" applyNumberFormat="1" applyFont="1" applyFill="1" applyBorder="1" applyAlignment="1">
      <alignment horizontal="center" wrapText="1"/>
    </xf>
    <xf numFmtId="41" fontId="9" fillId="0" borderId="11" xfId="0" applyNumberFormat="1" applyFont="1" applyFill="1" applyBorder="1"/>
    <xf numFmtId="0" fontId="0" fillId="35" borderId="8" xfId="0" quotePrefix="1" applyNumberFormat="1" applyFill="1" applyBorder="1" applyAlignment="1">
      <alignment horizontal="center" wrapText="1"/>
    </xf>
    <xf numFmtId="0" fontId="0" fillId="0" borderId="0" xfId="0" quotePrefix="1" applyNumberFormat="1" applyAlignment="1"/>
    <xf numFmtId="0" fontId="13" fillId="0" borderId="0" xfId="0" quotePrefix="1" applyFont="1" applyAlignment="1"/>
    <xf numFmtId="0" fontId="5" fillId="0" borderId="0" xfId="79" applyFont="1" applyBorder="1" applyAlignment="1">
      <alignment vertical="top" wrapText="1"/>
    </xf>
    <xf numFmtId="0" fontId="6" fillId="0" borderId="6" xfId="2" applyBorder="1" applyAlignment="1">
      <alignment horizontal="center" wrapText="1"/>
    </xf>
    <xf numFmtId="0" fontId="10" fillId="0" borderId="0" xfId="0" applyFont="1" applyAlignment="1"/>
    <xf numFmtId="0" fontId="10" fillId="0" borderId="0" xfId="0" applyFont="1" applyAlignment="1">
      <alignment horizontal="center"/>
    </xf>
    <xf numFmtId="3" fontId="0" fillId="0" borderId="0" xfId="0" applyNumberFormat="1"/>
    <xf numFmtId="39" fontId="9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Border="1" applyAlignment="1">
      <alignment horizontal="center"/>
    </xf>
    <xf numFmtId="3" fontId="43" fillId="0" borderId="0" xfId="0" applyNumberFormat="1" applyFont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3" fillId="0" borderId="0" xfId="2" applyFont="1" applyBorder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quotePrefix="1" applyNumberFormat="1" applyFont="1" applyAlignment="1">
      <alignment horizontal="center"/>
    </xf>
    <xf numFmtId="0" fontId="6" fillId="0" borderId="0" xfId="62" applyFont="1"/>
    <xf numFmtId="3" fontId="0" fillId="0" borderId="0" xfId="0" applyNumberFormat="1" applyAlignment="1">
      <alignment horizontal="right" wrapText="1"/>
    </xf>
    <xf numFmtId="3" fontId="6" fillId="0" borderId="0" xfId="62" applyNumberFormat="1" applyFont="1"/>
    <xf numFmtId="4" fontId="6" fillId="0" borderId="0" xfId="60" applyNumberFormat="1" applyFont="1"/>
    <xf numFmtId="0" fontId="0" fillId="0" borderId="0" xfId="0" applyFont="1" applyBorder="1" applyAlignment="1">
      <alignment vertical="top" wrapText="1"/>
    </xf>
    <xf numFmtId="0" fontId="4" fillId="0" borderId="0" xfId="80" applyFont="1" applyBorder="1" applyAlignment="1">
      <alignment vertical="top" wrapText="1"/>
    </xf>
    <xf numFmtId="0" fontId="13" fillId="0" borderId="0" xfId="0" quotePrefix="1" applyFont="1" applyAlignment="1">
      <alignment horizontal="center"/>
    </xf>
    <xf numFmtId="39" fontId="0" fillId="0" borderId="0" xfId="0" applyNumberFormat="1"/>
    <xf numFmtId="4" fontId="9" fillId="0" borderId="11" xfId="60" applyNumberFormat="1" applyFont="1" applyBorder="1"/>
    <xf numFmtId="4" fontId="9" fillId="0" borderId="0" xfId="60" applyNumberFormat="1" applyFont="1" applyBorder="1"/>
    <xf numFmtId="4" fontId="9" fillId="0" borderId="11" xfId="60" applyNumberFormat="1" applyFont="1" applyBorder="1" applyAlignment="1"/>
    <xf numFmtId="3" fontId="0" fillId="0" borderId="0" xfId="0" applyNumberFormat="1" applyAlignment="1">
      <alignment horizontal="right"/>
    </xf>
    <xf numFmtId="0" fontId="0" fillId="0" borderId="8" xfId="0" quotePrefix="1" applyNumberFormat="1" applyFill="1" applyBorder="1" applyAlignment="1">
      <alignment horizontal="center" wrapText="1"/>
    </xf>
    <xf numFmtId="0" fontId="0" fillId="0" borderId="10" xfId="0" applyFont="1" applyBorder="1" applyAlignment="1">
      <alignment horizontal="center"/>
    </xf>
    <xf numFmtId="41" fontId="6" fillId="4" borderId="0" xfId="76" applyNumberFormat="1" applyFill="1" applyAlignment="1">
      <alignment horizontal="center"/>
    </xf>
    <xf numFmtId="0" fontId="9" fillId="0" borderId="6" xfId="76" applyFont="1" applyBorder="1" applyAlignment="1">
      <alignment horizontal="center"/>
    </xf>
    <xf numFmtId="0" fontId="6" fillId="10" borderId="0" xfId="76" applyFont="1" applyFill="1" applyAlignment="1">
      <alignment horizontal="center" wrapText="1"/>
    </xf>
    <xf numFmtId="49" fontId="6" fillId="10" borderId="0" xfId="2" applyNumberFormat="1" applyFill="1" applyAlignment="1">
      <alignment horizontal="center"/>
    </xf>
    <xf numFmtId="41" fontId="6" fillId="10" borderId="0" xfId="76" applyNumberFormat="1" applyFill="1"/>
    <xf numFmtId="0" fontId="6" fillId="10" borderId="26" xfId="2" applyFont="1" applyFill="1" applyBorder="1" applyAlignment="1">
      <alignment horizontal="center"/>
    </xf>
    <xf numFmtId="0" fontId="9" fillId="0" borderId="6" xfId="76" applyFont="1" applyBorder="1" applyAlignment="1">
      <alignment horizontal="center" wrapText="1"/>
    </xf>
    <xf numFmtId="0" fontId="9" fillId="4" borderId="6" xfId="76" applyFont="1" applyFill="1" applyBorder="1" applyAlignment="1">
      <alignment horizontal="center"/>
    </xf>
    <xf numFmtId="166" fontId="9" fillId="0" borderId="10" xfId="0" applyNumberFormat="1" applyFont="1" applyBorder="1"/>
    <xf numFmtId="38" fontId="11" fillId="4" borderId="0" xfId="0" applyNumberFormat="1" applyFont="1" applyFill="1" applyBorder="1" applyAlignment="1">
      <alignment horizontal="center"/>
    </xf>
    <xf numFmtId="39" fontId="0" fillId="0" borderId="7" xfId="0" applyNumberFormat="1" applyFont="1" applyFill="1" applyBorder="1"/>
    <xf numFmtId="39" fontId="9" fillId="0" borderId="10" xfId="0" applyNumberFormat="1" applyFont="1" applyBorder="1"/>
    <xf numFmtId="38" fontId="11" fillId="4" borderId="0" xfId="0" applyNumberFormat="1" applyFont="1" applyFill="1" applyBorder="1" applyAlignment="1">
      <alignment horizontal="center"/>
    </xf>
    <xf numFmtId="42" fontId="9" fillId="0" borderId="0" xfId="0" applyNumberFormat="1" applyFont="1" applyFill="1" applyBorder="1"/>
    <xf numFmtId="166" fontId="9" fillId="0" borderId="7" xfId="0" applyNumberFormat="1" applyFont="1" applyBorder="1"/>
    <xf numFmtId="0" fontId="0" fillId="0" borderId="0" xfId="0" applyFont="1" applyBorder="1" applyAlignment="1">
      <alignment horizontal="center"/>
    </xf>
    <xf numFmtId="39" fontId="9" fillId="35" borderId="7" xfId="0" quotePrefix="1" applyNumberFormat="1" applyFont="1" applyFill="1" applyBorder="1" applyAlignment="1">
      <alignment horizontal="center" wrapText="1"/>
    </xf>
    <xf numFmtId="166" fontId="9" fillId="35" borderId="7" xfId="0" quotePrefix="1" applyNumberFormat="1" applyFont="1" applyFill="1" applyBorder="1" applyAlignment="1">
      <alignment horizontal="center" wrapText="1"/>
    </xf>
    <xf numFmtId="39" fontId="0" fillId="0" borderId="7" xfId="0" quotePrefix="1" applyNumberFormat="1" applyFill="1" applyBorder="1" applyAlignment="1">
      <alignment horizontal="center" wrapText="1"/>
    </xf>
    <xf numFmtId="41" fontId="9" fillId="10" borderId="26" xfId="76" applyNumberFormat="1" applyFont="1" applyFill="1" applyBorder="1"/>
    <xf numFmtId="0" fontId="6" fillId="0" borderId="11" xfId="0" applyFont="1" applyFill="1" applyBorder="1"/>
    <xf numFmtId="42" fontId="6" fillId="0" borderId="6" xfId="0" applyNumberFormat="1" applyFont="1" applyFill="1" applyBorder="1"/>
    <xf numFmtId="0" fontId="0" fillId="0" borderId="0" xfId="2" applyFont="1" applyBorder="1" applyAlignment="1">
      <alignment horizontal="left" vertical="top" wrapText="1" indent="2"/>
    </xf>
    <xf numFmtId="0" fontId="8" fillId="4" borderId="0" xfId="2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top"/>
    </xf>
    <xf numFmtId="0" fontId="42" fillId="0" borderId="0" xfId="78" applyBorder="1" applyAlignment="1" applyProtection="1">
      <alignment horizontal="center" vertical="top" wrapText="1"/>
    </xf>
    <xf numFmtId="38" fontId="6" fillId="0" borderId="0" xfId="2" applyNumberFormat="1" applyFont="1" applyFill="1" applyBorder="1" applyAlignment="1">
      <alignment horizontal="left" vertical="top" wrapText="1" indent="2"/>
    </xf>
    <xf numFmtId="0" fontId="8" fillId="0" borderId="0" xfId="2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/>
    </xf>
    <xf numFmtId="38" fontId="23" fillId="0" borderId="0" xfId="14" applyNumberFormat="1" applyFill="1" applyAlignment="1">
      <alignment horizontal="left" indent="2"/>
    </xf>
    <xf numFmtId="0" fontId="10" fillId="0" borderId="0" xfId="2" applyFont="1" applyBorder="1" applyAlignment="1">
      <alignment horizontal="center" wrapText="1"/>
    </xf>
    <xf numFmtId="0" fontId="8" fillId="0" borderId="0" xfId="2" applyFont="1" applyFill="1" applyBorder="1" applyAlignment="1">
      <alignment vertical="top" wrapText="1"/>
    </xf>
    <xf numFmtId="0" fontId="42" fillId="0" borderId="0" xfId="78" applyBorder="1" applyAlignment="1" applyProtection="1">
      <alignment vertical="top" wrapText="1"/>
    </xf>
    <xf numFmtId="0" fontId="42" fillId="0" borderId="0" xfId="78" applyAlignment="1" applyProtection="1">
      <alignment horizontal="center" vertical="top"/>
    </xf>
    <xf numFmtId="0" fontId="42" fillId="0" borderId="25" xfId="78" applyBorder="1" applyAlignment="1" applyProtection="1">
      <alignment horizontal="center" vertical="top" wrapText="1"/>
    </xf>
    <xf numFmtId="0" fontId="0" fillId="0" borderId="25" xfId="0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38" fontId="6" fillId="0" borderId="0" xfId="2" applyNumberFormat="1" applyFont="1" applyFill="1" applyBorder="1" applyAlignment="1">
      <alignment vertical="top" wrapText="1"/>
    </xf>
    <xf numFmtId="38" fontId="9" fillId="0" borderId="6" xfId="0" applyNumberFormat="1" applyFont="1" applyFill="1" applyBorder="1" applyAlignment="1">
      <alignment horizontal="center" wrapText="1"/>
    </xf>
    <xf numFmtId="0" fontId="10" fillId="0" borderId="15" xfId="2" applyFont="1" applyBorder="1" applyAlignment="1">
      <alignment horizontal="center" vertical="top" wrapText="1"/>
    </xf>
    <xf numFmtId="0" fontId="8" fillId="8" borderId="0" xfId="2" applyFont="1" applyFill="1" applyBorder="1" applyAlignment="1">
      <alignment vertical="top" wrapText="1"/>
    </xf>
    <xf numFmtId="0" fontId="8" fillId="0" borderId="25" xfId="2" applyFont="1" applyFill="1" applyBorder="1" applyAlignment="1">
      <alignment horizontal="center" vertical="top" wrapText="1"/>
    </xf>
    <xf numFmtId="0" fontId="0" fillId="0" borderId="0" xfId="2" applyFont="1" applyBorder="1" applyAlignment="1">
      <alignment vertical="top" wrapText="1"/>
    </xf>
    <xf numFmtId="0" fontId="8" fillId="0" borderId="0" xfId="2" applyFont="1" applyFill="1" applyBorder="1" applyAlignment="1">
      <alignment horizontal="center" vertical="top" wrapText="1"/>
    </xf>
    <xf numFmtId="0" fontId="6" fillId="0" borderId="0" xfId="2" applyFont="1" applyBorder="1" applyAlignment="1">
      <alignment vertical="top" wrapText="1"/>
    </xf>
    <xf numFmtId="0" fontId="8" fillId="0" borderId="25" xfId="2" applyFont="1" applyBorder="1" applyAlignment="1">
      <alignment horizontal="center" vertical="top" wrapText="1"/>
    </xf>
    <xf numFmtId="0" fontId="8" fillId="4" borderId="25" xfId="2" applyFont="1" applyFill="1" applyBorder="1" applyAlignment="1">
      <alignment horizontal="center" vertical="top" wrapText="1"/>
    </xf>
    <xf numFmtId="0" fontId="10" fillId="0" borderId="25" xfId="2" applyFont="1" applyBorder="1" applyAlignment="1">
      <alignment horizontal="center" vertical="top" wrapText="1"/>
    </xf>
    <xf numFmtId="0" fontId="8" fillId="4" borderId="0" xfId="2" applyFont="1" applyFill="1" applyBorder="1" applyAlignment="1">
      <alignment horizontal="center" vertical="top" wrapText="1"/>
    </xf>
    <xf numFmtId="0" fontId="8" fillId="0" borderId="0" xfId="0" applyFont="1" applyBorder="1"/>
    <xf numFmtId="0" fontId="10" fillId="4" borderId="25" xfId="2" applyFont="1" applyFill="1" applyBorder="1" applyAlignment="1">
      <alignment horizontal="center" vertical="top" wrapText="1"/>
    </xf>
    <xf numFmtId="0" fontId="42" fillId="0" borderId="0" xfId="78" applyAlignment="1" applyProtection="1">
      <alignment horizontal="center"/>
    </xf>
    <xf numFmtId="0" fontId="6" fillId="4" borderId="0" xfId="2" applyFont="1" applyFill="1" applyBorder="1" applyAlignment="1">
      <alignment vertical="top" wrapText="1"/>
    </xf>
    <xf numFmtId="0" fontId="0" fillId="0" borderId="0" xfId="0"/>
    <xf numFmtId="0" fontId="6" fillId="0" borderId="0" xfId="0" applyFont="1" applyAlignment="1">
      <alignment horizontal="center"/>
    </xf>
    <xf numFmtId="42" fontId="9" fillId="0" borderId="11" xfId="0" applyNumberFormat="1" applyFont="1" applyFill="1" applyBorder="1"/>
    <xf numFmtId="0" fontId="6" fillId="0" borderId="0" xfId="2"/>
    <xf numFmtId="0" fontId="8" fillId="0" borderId="0" xfId="2" applyFont="1" applyBorder="1" applyAlignment="1">
      <alignment vertical="top" wrapText="1"/>
    </xf>
    <xf numFmtId="0" fontId="10" fillId="0" borderId="0" xfId="2" applyFont="1" applyBorder="1" applyAlignment="1">
      <alignment vertical="top" wrapText="1"/>
    </xf>
    <xf numFmtId="0" fontId="10" fillId="0" borderId="0" xfId="2" applyFont="1" applyBorder="1" applyAlignment="1">
      <alignment horizontal="center" vertical="top" wrapText="1"/>
    </xf>
    <xf numFmtId="0" fontId="10" fillId="0" borderId="15" xfId="2" applyFont="1" applyBorder="1" applyAlignment="1">
      <alignment vertical="top" wrapText="1"/>
    </xf>
    <xf numFmtId="0" fontId="10" fillId="0" borderId="12" xfId="2" applyFont="1" applyBorder="1" applyAlignment="1">
      <alignment horizontal="center" vertical="top" wrapText="1"/>
    </xf>
    <xf numFmtId="0" fontId="10" fillId="4" borderId="0" xfId="2" applyFont="1" applyFill="1" applyBorder="1" applyAlignment="1">
      <alignment vertical="top" wrapText="1"/>
    </xf>
    <xf numFmtId="0" fontId="10" fillId="4" borderId="0" xfId="2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6" fillId="0" borderId="0" xfId="2" applyBorder="1"/>
    <xf numFmtId="0" fontId="10" fillId="10" borderId="33" xfId="2" applyFont="1" applyFill="1" applyBorder="1" applyAlignment="1">
      <alignment vertical="top" wrapText="1"/>
    </xf>
    <xf numFmtId="0" fontId="9" fillId="7" borderId="0" xfId="2" applyFont="1" applyFill="1" applyAlignment="1">
      <alignment horizontal="center"/>
    </xf>
    <xf numFmtId="0" fontId="10" fillId="0" borderId="34" xfId="2" applyFont="1" applyBorder="1" applyAlignment="1">
      <alignment vertical="top" wrapText="1"/>
    </xf>
    <xf numFmtId="0" fontId="10" fillId="0" borderId="34" xfId="2" applyFont="1" applyBorder="1" applyAlignment="1">
      <alignment horizontal="center" vertical="top" wrapText="1"/>
    </xf>
    <xf numFmtId="0" fontId="6" fillId="0" borderId="6" xfId="76" applyBorder="1"/>
    <xf numFmtId="0" fontId="6" fillId="0" borderId="6" xfId="2" applyBorder="1"/>
    <xf numFmtId="0" fontId="6" fillId="0" borderId="0" xfId="76"/>
    <xf numFmtId="0" fontId="0" fillId="0" borderId="0" xfId="76" applyFont="1"/>
    <xf numFmtId="41" fontId="6" fillId="4" borderId="0" xfId="76" applyNumberFormat="1" applyFill="1"/>
    <xf numFmtId="42" fontId="9" fillId="0" borderId="26" xfId="76" applyNumberFormat="1" applyFont="1" applyBorder="1"/>
    <xf numFmtId="41" fontId="9" fillId="0" borderId="0" xfId="76" applyNumberFormat="1" applyFont="1"/>
    <xf numFmtId="0" fontId="10" fillId="0" borderId="15" xfId="2" applyFont="1" applyFill="1" applyBorder="1" applyAlignment="1">
      <alignment vertical="top" wrapText="1"/>
    </xf>
    <xf numFmtId="0" fontId="6" fillId="0" borderId="0" xfId="76" applyBorder="1"/>
    <xf numFmtId="41" fontId="6" fillId="4" borderId="6" xfId="76" applyNumberFormat="1" applyFill="1" applyBorder="1"/>
    <xf numFmtId="41" fontId="9" fillId="4" borderId="0" xfId="76" applyNumberFormat="1" applyFont="1" applyFill="1"/>
    <xf numFmtId="0" fontId="6" fillId="7" borderId="0" xfId="2" applyFill="1"/>
    <xf numFmtId="164" fontId="42" fillId="0" borderId="23" xfId="78" applyNumberFormat="1" applyFont="1" applyFill="1" applyBorder="1" applyAlignment="1" applyProtection="1">
      <alignment horizontal="center"/>
    </xf>
    <xf numFmtId="0" fontId="9" fillId="7" borderId="0" xfId="2" applyFont="1" applyFill="1"/>
    <xf numFmtId="0" fontId="9" fillId="0" borderId="0" xfId="2" applyFont="1" applyBorder="1" applyAlignment="1">
      <alignment horizontal="center"/>
    </xf>
    <xf numFmtId="37" fontId="6" fillId="7" borderId="0" xfId="2" applyNumberFormat="1" applyFill="1"/>
    <xf numFmtId="167" fontId="6" fillId="7" borderId="0" xfId="72" applyNumberFormat="1" applyFill="1"/>
    <xf numFmtId="0" fontId="0" fillId="34" borderId="0" xfId="0" applyFill="1"/>
    <xf numFmtId="0" fontId="0" fillId="0" borderId="0" xfId="0" applyBorder="1"/>
    <xf numFmtId="0" fontId="0" fillId="0" borderId="0" xfId="0" applyFont="1" applyAlignment="1">
      <alignment horizontal="center"/>
    </xf>
    <xf numFmtId="0" fontId="13" fillId="0" borderId="0" xfId="2" applyFont="1" applyFill="1" applyBorder="1" applyAlignment="1">
      <alignment horizontal="center"/>
    </xf>
    <xf numFmtId="42" fontId="6" fillId="0" borderId="0" xfId="2" applyNumberFormat="1" applyBorder="1" applyAlignment="1">
      <alignment horizontal="center"/>
    </xf>
    <xf numFmtId="0" fontId="6" fillId="0" borderId="0" xfId="2" applyBorder="1" applyAlignment="1">
      <alignment horizontal="center"/>
    </xf>
    <xf numFmtId="3" fontId="0" fillId="0" borderId="0" xfId="0" applyNumberFormat="1" applyAlignment="1"/>
    <xf numFmtId="3" fontId="6" fillId="0" borderId="0" xfId="2" applyNumberFormat="1"/>
    <xf numFmtId="3" fontId="6" fillId="0" borderId="29" xfId="2" applyNumberFormat="1" applyBorder="1"/>
    <xf numFmtId="3" fontId="6" fillId="0" borderId="9" xfId="2" applyNumberFormat="1" applyBorder="1"/>
    <xf numFmtId="3" fontId="23" fillId="0" borderId="32" xfId="14" applyNumberFormat="1" applyBorder="1"/>
    <xf numFmtId="3" fontId="6" fillId="0" borderId="0" xfId="0" applyNumberFormat="1" applyFont="1" applyAlignment="1">
      <alignment horizontal="center"/>
    </xf>
    <xf numFmtId="3" fontId="6" fillId="0" borderId="0" xfId="76" applyNumberFormat="1" applyBorder="1"/>
    <xf numFmtId="3" fontId="23" fillId="0" borderId="0" xfId="14" applyNumberFormat="1" applyBorder="1"/>
    <xf numFmtId="3" fontId="23" fillId="0" borderId="6" xfId="14" applyNumberFormat="1" applyBorder="1"/>
    <xf numFmtId="0" fontId="0" fillId="0" borderId="0" xfId="0" applyFont="1"/>
    <xf numFmtId="41" fontId="6" fillId="0" borderId="0" xfId="0" applyNumberFormat="1" applyFont="1" applyFill="1"/>
    <xf numFmtId="41" fontId="6" fillId="0" borderId="0" xfId="0" applyNumberFormat="1" applyFont="1" applyAlignment="1"/>
    <xf numFmtId="42" fontId="6" fillId="0" borderId="0" xfId="0" applyNumberFormat="1" applyFont="1" applyAlignment="1"/>
    <xf numFmtId="169" fontId="6" fillId="0" borderId="0" xfId="76" applyNumberFormat="1" applyBorder="1"/>
    <xf numFmtId="169" fontId="6" fillId="0" borderId="0" xfId="2" applyNumberFormat="1"/>
    <xf numFmtId="0" fontId="9" fillId="10" borderId="6" xfId="2" applyFont="1" applyFill="1" applyBorder="1" applyAlignment="1">
      <alignment horizontal="center" wrapText="1"/>
    </xf>
    <xf numFmtId="41" fontId="0" fillId="4" borderId="0" xfId="76" applyNumberFormat="1" applyFont="1" applyFill="1" applyBorder="1" applyAlignment="1">
      <alignment horizontal="center"/>
    </xf>
    <xf numFmtId="41" fontId="6" fillId="4" borderId="0" xfId="76" applyNumberFormat="1" applyFill="1" applyBorder="1"/>
    <xf numFmtId="0" fontId="9" fillId="0" borderId="5" xfId="2" applyFont="1" applyBorder="1" applyAlignment="1">
      <alignment horizontal="center" wrapText="1"/>
    </xf>
    <xf numFmtId="169" fontId="0" fillId="10" borderId="0" xfId="0" quotePrefix="1" applyNumberFormat="1" applyFill="1" applyAlignment="1">
      <alignment horizontal="center"/>
    </xf>
    <xf numFmtId="169" fontId="6" fillId="10" borderId="0" xfId="2" applyNumberFormat="1" applyFill="1" applyAlignment="1">
      <alignment horizontal="center"/>
    </xf>
    <xf numFmtId="169" fontId="6" fillId="10" borderId="0" xfId="2" applyNumberFormat="1" applyFill="1" applyBorder="1" applyAlignment="1">
      <alignment horizontal="center"/>
    </xf>
    <xf numFmtId="169" fontId="6" fillId="10" borderId="26" xfId="2" applyNumberFormat="1" applyFill="1" applyBorder="1" applyAlignment="1">
      <alignment horizontal="center"/>
    </xf>
    <xf numFmtId="41" fontId="6" fillId="4" borderId="28" xfId="76" applyNumberFormat="1" applyFill="1" applyBorder="1"/>
    <xf numFmtId="0" fontId="0" fillId="0" borderId="0" xfId="14" applyFont="1"/>
    <xf numFmtId="41" fontId="6" fillId="0" borderId="0" xfId="76" applyNumberFormat="1"/>
    <xf numFmtId="37" fontId="9" fillId="0" borderId="0" xfId="76" applyNumberFormat="1" applyFont="1"/>
    <xf numFmtId="39" fontId="9" fillId="0" borderId="0" xfId="76" applyNumberFormat="1" applyFont="1"/>
    <xf numFmtId="15" fontId="9" fillId="0" borderId="0" xfId="76" applyNumberFormat="1" applyFont="1" applyAlignment="1">
      <alignment horizontal="center"/>
    </xf>
    <xf numFmtId="0" fontId="6" fillId="0" borderId="27" xfId="0" applyFont="1" applyFill="1" applyBorder="1"/>
    <xf numFmtId="0" fontId="9" fillId="4" borderId="29" xfId="0" applyFont="1" applyFill="1" applyBorder="1" applyAlignment="1">
      <alignment horizontal="center" wrapText="1"/>
    </xf>
    <xf numFmtId="38" fontId="6" fillId="0" borderId="30" xfId="0" applyNumberFormat="1" applyFont="1" applyFill="1" applyBorder="1" applyAlignment="1">
      <alignment horizontal="center"/>
    </xf>
    <xf numFmtId="38" fontId="6" fillId="4" borderId="9" xfId="0" applyNumberFormat="1" applyFont="1" applyFill="1" applyBorder="1" applyAlignment="1">
      <alignment horizontal="center"/>
    </xf>
    <xf numFmtId="38" fontId="6" fillId="4" borderId="9" xfId="0" applyNumberFormat="1" applyFont="1" applyFill="1" applyBorder="1"/>
    <xf numFmtId="42" fontId="6" fillId="4" borderId="30" xfId="0" applyNumberFormat="1" applyFont="1" applyFill="1" applyBorder="1"/>
    <xf numFmtId="42" fontId="6" fillId="4" borderId="9" xfId="0" applyNumberFormat="1" applyFont="1" applyFill="1" applyBorder="1" applyAlignment="1"/>
    <xf numFmtId="0" fontId="0" fillId="0" borderId="30" xfId="0" applyFont="1" applyFill="1" applyBorder="1"/>
    <xf numFmtId="42" fontId="6" fillId="0" borderId="9" xfId="0" applyNumberFormat="1" applyFont="1" applyBorder="1"/>
    <xf numFmtId="38" fontId="0" fillId="0" borderId="30" xfId="0" applyNumberFormat="1" applyFont="1" applyFill="1" applyBorder="1"/>
    <xf numFmtId="41" fontId="6" fillId="4" borderId="9" xfId="0" applyNumberFormat="1" applyFont="1" applyFill="1" applyBorder="1"/>
    <xf numFmtId="41" fontId="6" fillId="4" borderId="32" xfId="0" applyNumberFormat="1" applyFont="1" applyFill="1" applyBorder="1"/>
    <xf numFmtId="0" fontId="0" fillId="0" borderId="31" xfId="0" applyFont="1" applyFill="1" applyBorder="1"/>
    <xf numFmtId="38" fontId="9" fillId="4" borderId="32" xfId="0" applyNumberFormat="1" applyFont="1" applyFill="1" applyBorder="1"/>
    <xf numFmtId="41" fontId="13" fillId="4" borderId="31" xfId="0" applyNumberFormat="1" applyFont="1" applyFill="1" applyBorder="1"/>
    <xf numFmtId="0" fontId="6" fillId="35" borderId="0" xfId="0" applyFont="1" applyFill="1" applyAlignment="1">
      <alignment horizontal="center"/>
    </xf>
    <xf numFmtId="38" fontId="6" fillId="0" borderId="0" xfId="2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44" fontId="14" fillId="0" borderId="0" xfId="0" applyNumberFormat="1" applyFont="1" applyFill="1"/>
    <xf numFmtId="41" fontId="13" fillId="0" borderId="0" xfId="3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41" fontId="6" fillId="3" borderId="5" xfId="0" applyNumberFormat="1" applyFont="1" applyFill="1" applyBorder="1"/>
    <xf numFmtId="41" fontId="6" fillId="7" borderId="9" xfId="0" applyNumberFormat="1" applyFont="1" applyFill="1" applyBorder="1"/>
    <xf numFmtId="41" fontId="6" fillId="0" borderId="9" xfId="0" applyNumberFormat="1" applyFont="1" applyFill="1" applyBorder="1"/>
    <xf numFmtId="41" fontId="6" fillId="3" borderId="8" xfId="0" applyNumberFormat="1" applyFont="1" applyFill="1" applyBorder="1"/>
    <xf numFmtId="41" fontId="6" fillId="3" borderId="10" xfId="0" applyNumberFormat="1" applyFont="1" applyFill="1" applyBorder="1"/>
    <xf numFmtId="41" fontId="6" fillId="0" borderId="29" xfId="0" applyNumberFormat="1" applyFont="1" applyFill="1" applyBorder="1"/>
    <xf numFmtId="42" fontId="6" fillId="4" borderId="0" xfId="0" applyNumberFormat="1" applyFont="1" applyFill="1" applyAlignment="1">
      <alignment horizontal="center"/>
    </xf>
    <xf numFmtId="0" fontId="6" fillId="0" borderId="0" xfId="2" applyFont="1" applyFill="1" applyAlignment="1">
      <alignment horizontal="center"/>
    </xf>
    <xf numFmtId="41" fontId="6" fillId="0" borderId="0" xfId="2" applyNumberFormat="1" applyFont="1" applyFill="1"/>
    <xf numFmtId="41" fontId="6" fillId="0" borderId="0" xfId="2" applyNumberFormat="1" applyFont="1" applyFill="1" applyAlignment="1">
      <alignment horizontal="center"/>
    </xf>
    <xf numFmtId="3" fontId="6" fillId="0" borderId="0" xfId="2" applyNumberFormat="1" applyAlignment="1">
      <alignment horizontal="center"/>
    </xf>
    <xf numFmtId="3" fontId="6" fillId="0" borderId="0" xfId="76" applyNumberFormat="1"/>
    <xf numFmtId="42" fontId="6" fillId="38" borderId="0" xfId="0" applyNumberFormat="1" applyFont="1" applyFill="1"/>
    <xf numFmtId="42" fontId="9" fillId="0" borderId="0" xfId="14" applyNumberFormat="1" applyFont="1" applyBorder="1"/>
    <xf numFmtId="42" fontId="23" fillId="4" borderId="0" xfId="14" applyNumberFormat="1" applyFill="1" applyBorder="1"/>
    <xf numFmtId="0" fontId="0" fillId="0" borderId="5" xfId="0" applyBorder="1" applyAlignment="1">
      <alignment horizontal="center"/>
    </xf>
    <xf numFmtId="3" fontId="0" fillId="0" borderId="0" xfId="76" applyNumberFormat="1" applyFont="1" applyBorder="1"/>
    <xf numFmtId="3" fontId="0" fillId="0" borderId="37" xfId="76" applyNumberFormat="1" applyFont="1" applyBorder="1"/>
    <xf numFmtId="0" fontId="0" fillId="0" borderId="0" xfId="2" applyFont="1" applyAlignment="1">
      <alignment horizontal="center"/>
    </xf>
    <xf numFmtId="38" fontId="6" fillId="0" borderId="0" xfId="2" applyNumberFormat="1" applyFont="1" applyAlignment="1">
      <alignment horizontal="center"/>
    </xf>
    <xf numFmtId="170" fontId="0" fillId="0" borderId="0" xfId="0" applyNumberFormat="1" applyFont="1"/>
    <xf numFmtId="41" fontId="0" fillId="0" borderId="0" xfId="0" applyNumberFormat="1" applyFont="1" applyAlignment="1">
      <alignment horizontal="right"/>
    </xf>
    <xf numFmtId="42" fontId="0" fillId="0" borderId="0" xfId="0" applyNumberFormat="1" applyFont="1" applyAlignment="1">
      <alignment horizontal="right"/>
    </xf>
    <xf numFmtId="41" fontId="0" fillId="0" borderId="0" xfId="0" applyNumberFormat="1" applyFont="1"/>
    <xf numFmtId="41" fontId="0" fillId="0" borderId="10" xfId="0" applyNumberFormat="1" applyFont="1" applyBorder="1"/>
    <xf numFmtId="0" fontId="0" fillId="0" borderId="0" xfId="0" applyNumberFormat="1" applyFont="1"/>
    <xf numFmtId="0" fontId="0" fillId="34" borderId="0" xfId="0" applyFont="1" applyFill="1"/>
    <xf numFmtId="0" fontId="0" fillId="4" borderId="0" xfId="0" applyNumberFormat="1" applyFont="1" applyFill="1"/>
    <xf numFmtId="0" fontId="0" fillId="35" borderId="0" xfId="0" applyNumberFormat="1" applyFont="1" applyFill="1"/>
    <xf numFmtId="0" fontId="0" fillId="0" borderId="0" xfId="0" applyNumberFormat="1" applyFont="1" applyFill="1"/>
    <xf numFmtId="41" fontId="0" fillId="0" borderId="0" xfId="0" applyNumberFormat="1" applyFont="1" applyBorder="1"/>
    <xf numFmtId="0" fontId="10" fillId="0" borderId="0" xfId="0" applyFont="1" applyBorder="1" applyAlignment="1">
      <alignment horizontal="center" vertical="top" wrapText="1"/>
    </xf>
    <xf numFmtId="0" fontId="0" fillId="0" borderId="0" xfId="2" applyFont="1" applyBorder="1"/>
    <xf numFmtId="0" fontId="0" fillId="0" borderId="0" xfId="62" applyFont="1"/>
    <xf numFmtId="14" fontId="6" fillId="0" borderId="0" xfId="2" applyNumberFormat="1" applyAlignment="1">
      <alignment wrapText="1"/>
    </xf>
    <xf numFmtId="14" fontId="6" fillId="38" borderId="0" xfId="2" applyNumberFormat="1" applyFill="1" applyBorder="1"/>
    <xf numFmtId="0" fontId="0" fillId="0" borderId="0" xfId="2" applyFont="1" applyAlignment="1">
      <alignment horizontal="center" wrapText="1"/>
    </xf>
    <xf numFmtId="0" fontId="0" fillId="7" borderId="0" xfId="2" applyFont="1" applyFill="1" applyAlignment="1">
      <alignment horizontal="center"/>
    </xf>
    <xf numFmtId="37" fontId="6" fillId="0" borderId="0" xfId="76" applyNumberFormat="1" applyAlignment="1">
      <alignment horizontal="center"/>
    </xf>
    <xf numFmtId="0" fontId="0" fillId="0" borderId="8" xfId="0" applyBorder="1" applyAlignment="1"/>
    <xf numFmtId="0" fontId="0" fillId="0" borderId="7" xfId="2" applyFont="1" applyFill="1" applyBorder="1"/>
    <xf numFmtId="14" fontId="6" fillId="0" borderId="7" xfId="2" applyNumberFormat="1" applyFill="1" applyBorder="1"/>
    <xf numFmtId="0" fontId="6" fillId="0" borderId="7" xfId="2" applyBorder="1"/>
    <xf numFmtId="0" fontId="0" fillId="0" borderId="7" xfId="0" applyBorder="1" applyAlignment="1"/>
    <xf numFmtId="0" fontId="0" fillId="0" borderId="10" xfId="0" applyBorder="1" applyAlignment="1"/>
    <xf numFmtId="171" fontId="47" fillId="0" borderId="6" xfId="0" applyNumberFormat="1" applyFont="1" applyFill="1" applyBorder="1" applyAlignment="1" applyProtection="1">
      <alignment horizontal="center" vertical="center"/>
    </xf>
    <xf numFmtId="38" fontId="47" fillId="0" borderId="6" xfId="7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8" borderId="0" xfId="0" applyFill="1" applyAlignment="1">
      <alignment horizontal="center"/>
    </xf>
    <xf numFmtId="38" fontId="6" fillId="8" borderId="0" xfId="76" applyNumberFormat="1" applyFill="1" applyBorder="1"/>
    <xf numFmtId="42" fontId="0" fillId="0" borderId="0" xfId="0" applyNumberFormat="1"/>
    <xf numFmtId="41" fontId="48" fillId="0" borderId="0" xfId="1" applyNumberFormat="1" applyFont="1" applyFill="1" applyBorder="1" applyProtection="1"/>
    <xf numFmtId="41" fontId="0" fillId="0" borderId="0" xfId="0" applyNumberFormat="1"/>
    <xf numFmtId="41" fontId="0" fillId="0" borderId="0" xfId="0" applyNumberFormat="1" applyFill="1"/>
    <xf numFmtId="171" fontId="49" fillId="0" borderId="0" xfId="0" applyNumberFormat="1" applyFont="1" applyFill="1" applyBorder="1" applyProtection="1"/>
    <xf numFmtId="171" fontId="49" fillId="0" borderId="0" xfId="0" applyNumberFormat="1" applyFont="1" applyFill="1" applyBorder="1" applyAlignment="1" applyProtection="1">
      <alignment horizontal="center"/>
    </xf>
    <xf numFmtId="164" fontId="48" fillId="0" borderId="0" xfId="1" applyNumberFormat="1" applyFont="1" applyFill="1" applyBorder="1" applyProtection="1"/>
    <xf numFmtId="171" fontId="47" fillId="0" borderId="0" xfId="0" applyNumberFormat="1" applyFont="1" applyFill="1" applyBorder="1" applyAlignment="1" applyProtection="1">
      <alignment horizontal="left"/>
    </xf>
    <xf numFmtId="166" fontId="50" fillId="0" borderId="26" xfId="77" applyNumberFormat="1" applyFont="1" applyFill="1" applyBorder="1"/>
    <xf numFmtId="166" fontId="0" fillId="0" borderId="0" xfId="0" applyNumberFormat="1"/>
    <xf numFmtId="164" fontId="6" fillId="10" borderId="0" xfId="2" applyNumberFormat="1" applyFont="1" applyFill="1" applyBorder="1"/>
    <xf numFmtId="0" fontId="6" fillId="0" borderId="0" xfId="2" applyNumberFormat="1" applyBorder="1" applyAlignment="1">
      <alignment horizontal="center"/>
    </xf>
    <xf numFmtId="169" fontId="6" fillId="0" borderId="0" xfId="2" applyNumberFormat="1" applyAlignment="1">
      <alignment horizontal="center"/>
    </xf>
    <xf numFmtId="169" fontId="6" fillId="0" borderId="0" xfId="2" applyNumberFormat="1" applyBorder="1" applyAlignment="1">
      <alignment horizontal="center"/>
    </xf>
    <xf numFmtId="0" fontId="0" fillId="0" borderId="0" xfId="2" applyNumberFormat="1" applyFont="1" applyAlignment="1">
      <alignment horizontal="center"/>
    </xf>
    <xf numFmtId="0" fontId="6" fillId="0" borderId="0" xfId="2" applyBorder="1" applyAlignment="1">
      <alignment wrapText="1"/>
    </xf>
    <xf numFmtId="0" fontId="6" fillId="0" borderId="0" xfId="2" applyBorder="1" applyAlignment="1">
      <alignment horizontal="right"/>
    </xf>
    <xf numFmtId="0" fontId="6" fillId="0" borderId="0" xfId="2" applyBorder="1" applyAlignment="1"/>
    <xf numFmtId="0" fontId="8" fillId="0" borderId="0" xfId="2" applyFont="1" applyBorder="1" applyAlignment="1">
      <alignment horizontal="center"/>
    </xf>
    <xf numFmtId="0" fontId="6" fillId="10" borderId="0" xfId="2" applyFill="1" applyBorder="1" applyAlignment="1">
      <alignment wrapText="1"/>
    </xf>
    <xf numFmtId="0" fontId="6" fillId="0" borderId="10" xfId="2" applyFont="1" applyFill="1" applyBorder="1" applyAlignment="1">
      <alignment horizontal="center" wrapText="1"/>
    </xf>
    <xf numFmtId="0" fontId="10" fillId="8" borderId="0" xfId="2" applyFont="1" applyFill="1" applyBorder="1" applyAlignment="1">
      <alignment horizontal="center" vertical="top" wrapText="1"/>
    </xf>
    <xf numFmtId="0" fontId="10" fillId="8" borderId="0" xfId="2" applyFont="1" applyFill="1" applyBorder="1" applyAlignment="1">
      <alignment vertical="top" wrapText="1"/>
    </xf>
    <xf numFmtId="169" fontId="6" fillId="0" borderId="0" xfId="2" applyNumberFormat="1" applyBorder="1" applyAlignment="1">
      <alignment horizontal="right"/>
    </xf>
    <xf numFmtId="42" fontId="6" fillId="4" borderId="0" xfId="2" applyNumberFormat="1" applyFill="1" applyBorder="1"/>
    <xf numFmtId="42" fontId="10" fillId="0" borderId="0" xfId="2" applyNumberFormat="1" applyFont="1" applyFill="1" applyBorder="1" applyAlignment="1">
      <alignment horizontal="center" vertical="top" wrapText="1"/>
    </xf>
    <xf numFmtId="0" fontId="6" fillId="0" borderId="0" xfId="2" applyFill="1" applyBorder="1"/>
    <xf numFmtId="42" fontId="6" fillId="0" borderId="0" xfId="2" applyNumberFormat="1" applyFill="1" applyBorder="1"/>
    <xf numFmtId="42" fontId="6" fillId="0" borderId="0" xfId="2" applyNumberFormat="1" applyFill="1" applyBorder="1" applyAlignment="1">
      <alignment horizontal="center"/>
    </xf>
    <xf numFmtId="37" fontId="6" fillId="0" borderId="0" xfId="2" applyNumberFormat="1" applyFill="1" applyBorder="1"/>
    <xf numFmtId="169" fontId="6" fillId="7" borderId="0" xfId="2" applyNumberFormat="1" applyFont="1" applyFill="1" applyBorder="1" applyAlignment="1">
      <alignment horizontal="right"/>
    </xf>
    <xf numFmtId="42" fontId="6" fillId="0" borderId="6" xfId="2" applyNumberFormat="1" applyBorder="1"/>
    <xf numFmtId="0" fontId="6" fillId="0" borderId="6" xfId="2" applyBorder="1" applyAlignment="1">
      <alignment wrapText="1"/>
    </xf>
    <xf numFmtId="0" fontId="6" fillId="0" borderId="6" xfId="2" applyBorder="1" applyAlignment="1">
      <alignment horizontal="right"/>
    </xf>
    <xf numFmtId="42" fontId="6" fillId="0" borderId="0" xfId="2" applyNumberFormat="1" applyBorder="1"/>
    <xf numFmtId="14" fontId="6" fillId="0" borderId="0" xfId="2" applyNumberFormat="1" applyBorder="1"/>
    <xf numFmtId="0" fontId="8" fillId="0" borderId="30" xfId="2" applyFont="1" applyBorder="1" applyAlignment="1">
      <alignment vertical="top"/>
    </xf>
    <xf numFmtId="0" fontId="10" fillId="10" borderId="34" xfId="2" applyFont="1" applyFill="1" applyBorder="1" applyAlignment="1">
      <alignment vertical="top" wrapText="1"/>
    </xf>
    <xf numFmtId="0" fontId="11" fillId="0" borderId="0" xfId="0" applyFont="1" applyAlignment="1">
      <alignment horizontal="left"/>
    </xf>
    <xf numFmtId="0" fontId="6" fillId="0" borderId="5" xfId="0" applyFont="1" applyBorder="1" applyAlignment="1">
      <alignment horizontal="center" wrapText="1"/>
    </xf>
    <xf numFmtId="41" fontId="0" fillId="0" borderId="0" xfId="0" applyNumberFormat="1" applyAlignment="1">
      <alignment horizontal="center"/>
    </xf>
    <xf numFmtId="42" fontId="0" fillId="0" borderId="0" xfId="0" applyNumberFormat="1" applyAlignment="1">
      <alignment horizontal="center"/>
    </xf>
    <xf numFmtId="0" fontId="8" fillId="0" borderId="12" xfId="2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center" wrapText="1"/>
    </xf>
    <xf numFmtId="15" fontId="0" fillId="0" borderId="0" xfId="76" applyNumberFormat="1" applyFont="1" applyAlignment="1">
      <alignment horizontal="center"/>
    </xf>
    <xf numFmtId="0" fontId="9" fillId="0" borderId="0" xfId="0" applyFont="1" applyFill="1"/>
    <xf numFmtId="0" fontId="0" fillId="0" borderId="0" xfId="0" applyFont="1" applyFill="1" applyBorder="1"/>
    <xf numFmtId="41" fontId="6" fillId="0" borderId="0" xfId="2" applyNumberFormat="1" applyBorder="1"/>
    <xf numFmtId="0" fontId="0" fillId="0" borderId="13" xfId="2" applyFont="1" applyBorder="1"/>
    <xf numFmtId="0" fontId="6" fillId="0" borderId="11" xfId="2" applyBorder="1"/>
    <xf numFmtId="41" fontId="6" fillId="0" borderId="11" xfId="2" applyNumberFormat="1" applyBorder="1"/>
    <xf numFmtId="41" fontId="6" fillId="0" borderId="14" xfId="2" applyNumberFormat="1" applyBorder="1"/>
    <xf numFmtId="0" fontId="0" fillId="0" borderId="0" xfId="2" applyFont="1" applyFill="1"/>
    <xf numFmtId="0" fontId="0" fillId="0" borderId="13" xfId="2" applyFont="1" applyBorder="1" applyAlignment="1">
      <alignment wrapText="1"/>
    </xf>
    <xf numFmtId="3" fontId="6" fillId="0" borderId="14" xfId="2" applyNumberFormat="1" applyBorder="1"/>
    <xf numFmtId="0" fontId="0" fillId="0" borderId="0" xfId="2" applyFont="1" applyBorder="1" applyAlignment="1">
      <alignment wrapText="1"/>
    </xf>
    <xf numFmtId="3" fontId="6" fillId="0" borderId="0" xfId="2" applyNumberFormat="1" applyBorder="1"/>
    <xf numFmtId="0" fontId="9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0" fillId="10" borderId="5" xfId="0" applyFill="1" applyBorder="1" applyAlignment="1">
      <alignment horizontal="center" wrapText="1"/>
    </xf>
    <xf numFmtId="0" fontId="6" fillId="10" borderId="5" xfId="0" applyFont="1" applyFill="1" applyBorder="1" applyAlignment="1">
      <alignment horizontal="center" wrapText="1"/>
    </xf>
    <xf numFmtId="0" fontId="0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51" fillId="0" borderId="0" xfId="85"/>
    <xf numFmtId="38" fontId="9" fillId="0" borderId="0" xfId="85" applyNumberFormat="1" applyFont="1" applyFill="1" applyAlignment="1"/>
    <xf numFmtId="0" fontId="6" fillId="0" borderId="0" xfId="85" applyFont="1"/>
    <xf numFmtId="43" fontId="51" fillId="0" borderId="0" xfId="85" applyNumberFormat="1"/>
    <xf numFmtId="0" fontId="9" fillId="0" borderId="27" xfId="2" applyFont="1" applyFill="1" applyBorder="1"/>
    <xf numFmtId="0" fontId="52" fillId="0" borderId="28" xfId="85" applyFont="1" applyBorder="1" applyAlignment="1">
      <alignment vertical="center"/>
    </xf>
    <xf numFmtId="40" fontId="53" fillId="0" borderId="28" xfId="2" applyNumberFormat="1" applyFont="1" applyBorder="1" applyAlignment="1">
      <alignment vertical="center"/>
    </xf>
    <xf numFmtId="0" fontId="51" fillId="0" borderId="28" xfId="85" applyBorder="1"/>
    <xf numFmtId="42" fontId="6" fillId="4" borderId="8" xfId="85" applyNumberFormat="1" applyFont="1" applyFill="1" applyBorder="1"/>
    <xf numFmtId="0" fontId="6" fillId="0" borderId="30" xfId="2" applyFont="1" applyBorder="1" applyAlignment="1">
      <alignment vertical="center"/>
    </xf>
    <xf numFmtId="0" fontId="53" fillId="0" borderId="0" xfId="2" applyFont="1" applyBorder="1" applyAlignment="1">
      <alignment vertical="center"/>
    </xf>
    <xf numFmtId="40" fontId="53" fillId="0" borderId="0" xfId="2" applyNumberFormat="1" applyFont="1" applyBorder="1" applyAlignment="1">
      <alignment vertical="center"/>
    </xf>
    <xf numFmtId="0" fontId="51" fillId="0" borderId="0" xfId="85" applyBorder="1"/>
    <xf numFmtId="41" fontId="6" fillId="0" borderId="7" xfId="2" applyNumberFormat="1" applyFont="1" applyBorder="1" applyAlignment="1">
      <alignment vertical="center"/>
    </xf>
    <xf numFmtId="0" fontId="6" fillId="0" borderId="31" xfId="2" applyFont="1" applyBorder="1" applyAlignment="1">
      <alignment vertical="center"/>
    </xf>
    <xf numFmtId="0" fontId="53" fillId="0" borderId="6" xfId="2" applyFont="1" applyBorder="1" applyAlignment="1">
      <alignment vertical="center"/>
    </xf>
    <xf numFmtId="40" fontId="53" fillId="0" borderId="6" xfId="2" applyNumberFormat="1" applyFont="1" applyBorder="1" applyAlignment="1">
      <alignment vertical="center"/>
    </xf>
    <xf numFmtId="0" fontId="51" fillId="0" borderId="6" xfId="85" applyBorder="1"/>
    <xf numFmtId="41" fontId="6" fillId="3" borderId="10" xfId="85" applyNumberFormat="1" applyFont="1" applyFill="1" applyBorder="1"/>
    <xf numFmtId="43" fontId="14" fillId="0" borderId="0" xfId="85" applyNumberFormat="1" applyFont="1"/>
    <xf numFmtId="0" fontId="6" fillId="0" borderId="30" xfId="3" applyFont="1" applyFill="1" applyBorder="1" applyAlignment="1"/>
    <xf numFmtId="0" fontId="13" fillId="0" borderId="0" xfId="2" applyFont="1" applyBorder="1" applyAlignment="1"/>
    <xf numFmtId="40" fontId="53" fillId="0" borderId="0" xfId="2" applyNumberFormat="1" applyFont="1" applyBorder="1"/>
    <xf numFmtId="41" fontId="6" fillId="0" borderId="7" xfId="2" applyNumberFormat="1" applyFont="1" applyBorder="1"/>
    <xf numFmtId="0" fontId="6" fillId="0" borderId="30" xfId="3" applyFont="1" applyFill="1" applyBorder="1" applyAlignment="1">
      <alignment vertical="top"/>
    </xf>
    <xf numFmtId="0" fontId="52" fillId="0" borderId="0" xfId="85" applyFont="1" applyBorder="1" applyAlignment="1">
      <alignment vertical="top"/>
    </xf>
    <xf numFmtId="41" fontId="6" fillId="6" borderId="7" xfId="2" applyNumberFormat="1" applyFont="1" applyFill="1" applyBorder="1" applyAlignment="1">
      <alignment vertical="center"/>
    </xf>
    <xf numFmtId="0" fontId="6" fillId="0" borderId="30" xfId="85" applyFont="1" applyBorder="1" applyAlignment="1"/>
    <xf numFmtId="0" fontId="49" fillId="0" borderId="0" xfId="85" applyFont="1" applyBorder="1" applyAlignment="1"/>
    <xf numFmtId="40" fontId="49" fillId="0" borderId="0" xfId="85" applyNumberFormat="1" applyFont="1" applyBorder="1" applyAlignment="1">
      <alignment vertical="center"/>
    </xf>
    <xf numFmtId="41" fontId="6" fillId="0" borderId="7" xfId="85" applyNumberFormat="1" applyFont="1" applyBorder="1" applyAlignment="1">
      <alignment vertical="center"/>
    </xf>
    <xf numFmtId="0" fontId="6" fillId="0" borderId="30" xfId="3" applyFont="1" applyFill="1" applyBorder="1" applyAlignment="1">
      <alignment horizontal="left" vertical="center"/>
    </xf>
    <xf numFmtId="40" fontId="53" fillId="0" borderId="0" xfId="3" applyNumberFormat="1" applyFont="1" applyFill="1" applyBorder="1"/>
    <xf numFmtId="41" fontId="6" fillId="0" borderId="7" xfId="3" applyNumberFormat="1" applyFont="1" applyFill="1" applyBorder="1"/>
    <xf numFmtId="0" fontId="6" fillId="0" borderId="30" xfId="3" applyFont="1" applyFill="1" applyBorder="1" applyAlignment="1">
      <alignment horizontal="left"/>
    </xf>
    <xf numFmtId="0" fontId="6" fillId="0" borderId="0" xfId="3" applyFont="1" applyFill="1" applyBorder="1" applyAlignment="1"/>
    <xf numFmtId="0" fontId="6" fillId="0" borderId="31" xfId="3" applyFont="1" applyFill="1" applyBorder="1" applyAlignment="1">
      <alignment horizontal="left"/>
    </xf>
    <xf numFmtId="0" fontId="13" fillId="0" borderId="6" xfId="2" applyFont="1" applyBorder="1" applyAlignment="1"/>
    <xf numFmtId="40" fontId="53" fillId="0" borderId="6" xfId="2" applyNumberFormat="1" applyFont="1" applyBorder="1"/>
    <xf numFmtId="41" fontId="6" fillId="6" borderId="10" xfId="2" applyNumberFormat="1" applyFont="1" applyFill="1" applyBorder="1"/>
    <xf numFmtId="0" fontId="9" fillId="0" borderId="31" xfId="3" applyFont="1" applyFill="1" applyBorder="1" applyAlignment="1">
      <alignment vertical="center"/>
    </xf>
    <xf numFmtId="0" fontId="13" fillId="0" borderId="6" xfId="2" applyFont="1" applyBorder="1" applyAlignment="1">
      <alignment vertical="center"/>
    </xf>
    <xf numFmtId="40" fontId="53" fillId="0" borderId="6" xfId="3" applyNumberFormat="1" applyFont="1" applyFill="1" applyBorder="1" applyAlignment="1">
      <alignment vertical="center"/>
    </xf>
    <xf numFmtId="41" fontId="9" fillId="0" borderId="10" xfId="3" applyNumberFormat="1" applyFont="1" applyFill="1" applyBorder="1" applyAlignment="1">
      <alignment vertical="center"/>
    </xf>
    <xf numFmtId="0" fontId="10" fillId="0" borderId="0" xfId="2" applyFont="1" applyBorder="1" applyAlignment="1">
      <alignment vertical="top"/>
    </xf>
    <xf numFmtId="0" fontId="10" fillId="4" borderId="0" xfId="2" applyFont="1" applyFill="1" applyBorder="1" applyAlignment="1">
      <alignment vertical="top"/>
    </xf>
    <xf numFmtId="38" fontId="9" fillId="0" borderId="0" xfId="0" applyNumberFormat="1" applyFont="1" applyFill="1" applyAlignment="1"/>
    <xf numFmtId="0" fontId="6" fillId="0" borderId="30" xfId="3" applyFont="1" applyFill="1" applyBorder="1" applyAlignment="1">
      <alignment horizontal="left" vertical="center" indent="1"/>
    </xf>
    <xf numFmtId="41" fontId="23" fillId="0" borderId="0" xfId="14" applyNumberFormat="1" applyAlignment="1">
      <alignment horizontal="center"/>
    </xf>
    <xf numFmtId="0" fontId="9" fillId="0" borderId="5" xfId="14" applyFont="1" applyBorder="1" applyAlignment="1">
      <alignment horizontal="center" wrapText="1"/>
    </xf>
    <xf numFmtId="0" fontId="23" fillId="0" borderId="0" xfId="14" applyAlignment="1">
      <alignment horizontal="left" wrapText="1"/>
    </xf>
    <xf numFmtId="38" fontId="11" fillId="4" borderId="0" xfId="0" applyNumberFormat="1" applyFont="1" applyFill="1" applyBorder="1" applyAlignment="1">
      <alignment horizontal="center"/>
    </xf>
    <xf numFmtId="38" fontId="6" fillId="0" borderId="0" xfId="2" applyNumberFormat="1" applyFont="1" applyFill="1" applyBorder="1" applyAlignment="1">
      <alignment vertical="top"/>
    </xf>
    <xf numFmtId="38" fontId="0" fillId="8" borderId="0" xfId="76" applyNumberFormat="1" applyFont="1" applyFill="1" applyAlignment="1"/>
    <xf numFmtId="0" fontId="0" fillId="0" borderId="0" xfId="76" applyFont="1" applyAlignment="1"/>
    <xf numFmtId="38" fontId="6" fillId="10" borderId="0" xfId="2" applyNumberFormat="1" applyFont="1" applyFill="1" applyBorder="1" applyAlignment="1">
      <alignment vertical="top"/>
    </xf>
    <xf numFmtId="41" fontId="6" fillId="4" borderId="0" xfId="76" applyNumberFormat="1" applyFill="1" applyBorder="1" applyAlignment="1">
      <alignment horizontal="center"/>
    </xf>
    <xf numFmtId="38" fontId="6" fillId="32" borderId="0" xfId="76" applyNumberFormat="1" applyFont="1" applyFill="1"/>
    <xf numFmtId="0" fontId="0" fillId="0" borderId="0" xfId="0" applyFont="1" applyFill="1"/>
    <xf numFmtId="3" fontId="6" fillId="0" borderId="0" xfId="0" applyNumberFormat="1" applyFont="1" applyFill="1"/>
    <xf numFmtId="42" fontId="51" fillId="0" borderId="0" xfId="85" applyNumberFormat="1"/>
    <xf numFmtId="41" fontId="51" fillId="0" borderId="0" xfId="85" applyNumberFormat="1"/>
    <xf numFmtId="0" fontId="51" fillId="0" borderId="0" xfId="85" applyAlignment="1">
      <alignment horizontal="center"/>
    </xf>
    <xf numFmtId="41" fontId="0" fillId="4" borderId="0" xfId="14" applyNumberFormat="1" applyFont="1" applyFill="1"/>
    <xf numFmtId="41" fontId="0" fillId="4" borderId="0" xfId="14" applyNumberFormat="1" applyFont="1" applyFill="1" applyAlignment="1">
      <alignment horizontal="center"/>
    </xf>
    <xf numFmtId="0" fontId="23" fillId="0" borderId="0" xfId="14" applyAlignment="1">
      <alignment horizontal="center" wrapText="1"/>
    </xf>
    <xf numFmtId="0" fontId="9" fillId="40" borderId="0" xfId="14" applyFont="1" applyFill="1" applyAlignment="1">
      <alignment horizontal="center" wrapText="1"/>
    </xf>
    <xf numFmtId="42" fontId="23" fillId="40" borderId="0" xfId="14" applyNumberFormat="1" applyFill="1"/>
    <xf numFmtId="41" fontId="0" fillId="40" borderId="0" xfId="14" applyNumberFormat="1" applyFont="1" applyFill="1" applyAlignment="1">
      <alignment horizontal="center"/>
    </xf>
    <xf numFmtId="41" fontId="23" fillId="40" borderId="0" xfId="14" applyNumberFormat="1" applyFill="1"/>
    <xf numFmtId="41" fontId="23" fillId="40" borderId="0" xfId="14" applyNumberFormat="1" applyFill="1" applyBorder="1"/>
    <xf numFmtId="42" fontId="9" fillId="40" borderId="11" xfId="14" applyNumberFormat="1" applyFont="1" applyFill="1" applyBorder="1"/>
    <xf numFmtId="0" fontId="23" fillId="40" borderId="0" xfId="14" applyFill="1"/>
    <xf numFmtId="41" fontId="0" fillId="4" borderId="0" xfId="76" applyNumberFormat="1" applyFont="1" applyFill="1" applyAlignment="1">
      <alignment horizontal="center"/>
    </xf>
    <xf numFmtId="38" fontId="9" fillId="5" borderId="0" xfId="0" applyNumberFormat="1" applyFont="1" applyFill="1" applyBorder="1"/>
    <xf numFmtId="42" fontId="9" fillId="0" borderId="26" xfId="0" applyNumberFormat="1" applyFont="1" applyBorder="1"/>
    <xf numFmtId="0" fontId="0" fillId="0" borderId="26" xfId="0" applyBorder="1"/>
    <xf numFmtId="38" fontId="0" fillId="0" borderId="6" xfId="0" applyNumberFormat="1" applyFont="1" applyFill="1" applyBorder="1" applyAlignment="1">
      <alignment horizontal="center" wrapText="1"/>
    </xf>
    <xf numFmtId="38" fontId="11" fillId="4" borderId="0" xfId="0" applyNumberFormat="1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10" fillId="0" borderId="0" xfId="2" applyFont="1" applyBorder="1" applyAlignment="1">
      <alignment wrapText="1"/>
    </xf>
    <xf numFmtId="38" fontId="6" fillId="7" borderId="0" xfId="2" applyNumberFormat="1" applyFont="1" applyFill="1" applyBorder="1" applyAlignment="1"/>
    <xf numFmtId="0" fontId="6" fillId="0" borderId="27" xfId="2" applyBorder="1"/>
    <xf numFmtId="0" fontId="8" fillId="0" borderId="27" xfId="2" applyFont="1" applyBorder="1" applyAlignment="1">
      <alignment vertical="top" wrapText="1"/>
    </xf>
    <xf numFmtId="169" fontId="6" fillId="0" borderId="28" xfId="2" applyNumberFormat="1" applyBorder="1" applyAlignment="1">
      <alignment horizontal="right"/>
    </xf>
    <xf numFmtId="0" fontId="8" fillId="0" borderId="28" xfId="2" applyFont="1" applyBorder="1" applyAlignment="1">
      <alignment horizontal="center" vertical="top" wrapText="1"/>
    </xf>
    <xf numFmtId="0" fontId="8" fillId="0" borderId="28" xfId="2" applyFont="1" applyBorder="1" applyAlignment="1">
      <alignment vertical="top" wrapText="1"/>
    </xf>
    <xf numFmtId="42" fontId="6" fillId="4" borderId="28" xfId="2" applyNumberFormat="1" applyFill="1" applyBorder="1"/>
    <xf numFmtId="0" fontId="15" fillId="0" borderId="29" xfId="2" applyFont="1" applyFill="1" applyBorder="1" applyAlignment="1">
      <alignment horizontal="center"/>
    </xf>
    <xf numFmtId="0" fontId="6" fillId="0" borderId="31" xfId="2" applyBorder="1"/>
    <xf numFmtId="0" fontId="8" fillId="0" borderId="31" xfId="2" applyFont="1" applyBorder="1" applyAlignment="1">
      <alignment vertical="top" wrapText="1"/>
    </xf>
    <xf numFmtId="169" fontId="6" fillId="0" borderId="6" xfId="2" applyNumberFormat="1" applyBorder="1" applyAlignment="1">
      <alignment horizontal="right"/>
    </xf>
    <xf numFmtId="0" fontId="8" fillId="0" borderId="6" xfId="2" applyFont="1" applyBorder="1" applyAlignment="1">
      <alignment horizontal="center" vertical="top" wrapText="1"/>
    </xf>
    <xf numFmtId="0" fontId="8" fillId="0" borderId="6" xfId="2" applyFont="1" applyBorder="1" applyAlignment="1">
      <alignment vertical="top" wrapText="1"/>
    </xf>
    <xf numFmtId="42" fontId="6" fillId="4" borderId="6" xfId="2" applyNumberFormat="1" applyFill="1" applyBorder="1"/>
    <xf numFmtId="42" fontId="9" fillId="4" borderId="6" xfId="2" applyNumberFormat="1" applyFont="1" applyFill="1" applyBorder="1" applyAlignment="1">
      <alignment horizontal="center"/>
    </xf>
    <xf numFmtId="0" fontId="15" fillId="0" borderId="32" xfId="2" applyFont="1" applyFill="1" applyBorder="1" applyAlignment="1">
      <alignment horizontal="center"/>
    </xf>
    <xf numFmtId="0" fontId="15" fillId="0" borderId="9" xfId="2" applyFont="1" applyFill="1" applyBorder="1" applyAlignment="1">
      <alignment horizontal="center"/>
    </xf>
    <xf numFmtId="42" fontId="10" fillId="0" borderId="6" xfId="2" applyNumberFormat="1" applyFont="1" applyFill="1" applyBorder="1" applyAlignment="1">
      <alignment horizontal="center" vertical="top" wrapText="1"/>
    </xf>
    <xf numFmtId="0" fontId="6" fillId="0" borderId="0" xfId="2" applyAlignment="1">
      <alignment horizontal="center" vertical="center"/>
    </xf>
    <xf numFmtId="0" fontId="9" fillId="0" borderId="0" xfId="62" applyFont="1" applyAlignment="1">
      <alignment vertical="center" wrapText="1"/>
    </xf>
    <xf numFmtId="0" fontId="9" fillId="0" borderId="0" xfId="62" applyFont="1" applyAlignment="1">
      <alignment wrapText="1"/>
    </xf>
    <xf numFmtId="38" fontId="0" fillId="0" borderId="0" xfId="0" applyNumberFormat="1" applyAlignment="1">
      <alignment vertical="center"/>
    </xf>
    <xf numFmtId="3" fontId="0" fillId="0" borderId="36" xfId="0" applyNumberFormat="1" applyBorder="1" applyAlignment="1">
      <alignment horizontal="right"/>
    </xf>
    <xf numFmtId="0" fontId="9" fillId="0" borderId="0" xfId="2" applyFont="1" applyBorder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6" fillId="0" borderId="0" xfId="62" applyNumberFormat="1" applyFont="1" applyAlignment="1">
      <alignment vertical="center"/>
    </xf>
    <xf numFmtId="4" fontId="6" fillId="0" borderId="0" xfId="60" applyNumberFormat="1" applyFont="1" applyAlignment="1">
      <alignment vertical="center"/>
    </xf>
    <xf numFmtId="0" fontId="6" fillId="0" borderId="0" xfId="62" applyFont="1" applyAlignment="1">
      <alignment vertical="center"/>
    </xf>
    <xf numFmtId="0" fontId="0" fillId="0" borderId="0" xfId="0" applyFont="1" applyBorder="1" applyAlignment="1">
      <alignment vertical="center" wrapText="1"/>
    </xf>
    <xf numFmtId="40" fontId="0" fillId="0" borderId="0" xfId="0" applyNumberFormat="1" applyAlignment="1">
      <alignment vertical="center"/>
    </xf>
    <xf numFmtId="40" fontId="0" fillId="0" borderId="36" xfId="0" applyNumberFormat="1" applyBorder="1" applyAlignment="1">
      <alignment horizontal="right"/>
    </xf>
    <xf numFmtId="40" fontId="0" fillId="0" borderId="0" xfId="0" applyNumberFormat="1" applyAlignment="1">
      <alignment horizontal="right"/>
    </xf>
    <xf numFmtId="0" fontId="10" fillId="0" borderId="12" xfId="2" applyFont="1" applyBorder="1" applyAlignment="1">
      <alignment vertical="center" wrapText="1"/>
    </xf>
    <xf numFmtId="0" fontId="8" fillId="0" borderId="15" xfId="2" applyFont="1" applyBorder="1" applyAlignment="1">
      <alignment vertical="center" wrapText="1"/>
    </xf>
    <xf numFmtId="0" fontId="10" fillId="0" borderId="12" xfId="2" applyFont="1" applyBorder="1" applyAlignment="1">
      <alignment horizontal="center" vertical="center" wrapText="1"/>
    </xf>
    <xf numFmtId="3" fontId="6" fillId="0" borderId="0" xfId="76" applyNumberFormat="1" applyBorder="1" applyAlignment="1">
      <alignment vertical="center"/>
    </xf>
    <xf numFmtId="169" fontId="6" fillId="0" borderId="0" xfId="76" applyNumberFormat="1" applyBorder="1" applyAlignment="1">
      <alignment vertical="center"/>
    </xf>
    <xf numFmtId="0" fontId="6" fillId="0" borderId="0" xfId="76" applyBorder="1" applyAlignment="1">
      <alignment vertical="center"/>
    </xf>
    <xf numFmtId="0" fontId="6" fillId="0" borderId="0" xfId="76" applyAlignment="1">
      <alignment vertical="center"/>
    </xf>
    <xf numFmtId="0" fontId="0" fillId="34" borderId="0" xfId="0" applyFill="1" applyAlignment="1">
      <alignment vertical="center"/>
    </xf>
    <xf numFmtId="0" fontId="6" fillId="0" borderId="0" xfId="2" applyAlignment="1">
      <alignment vertical="center"/>
    </xf>
    <xf numFmtId="0" fontId="8" fillId="0" borderId="33" xfId="2" applyFont="1" applyBorder="1" applyAlignment="1">
      <alignment vertical="top" wrapText="1"/>
    </xf>
    <xf numFmtId="0" fontId="6" fillId="0" borderId="0" xfId="0" applyFont="1" applyAlignment="1">
      <alignment vertical="center" wrapText="1"/>
    </xf>
    <xf numFmtId="0" fontId="42" fillId="0" borderId="0" xfId="78" applyBorder="1" applyAlignment="1" applyProtection="1">
      <alignment horizontal="center" vertical="center" wrapText="1"/>
    </xf>
    <xf numFmtId="0" fontId="42" fillId="0" borderId="25" xfId="78" applyBorder="1" applyAlignment="1" applyProtection="1">
      <alignment horizontal="center" vertical="center" wrapText="1"/>
    </xf>
    <xf numFmtId="0" fontId="8" fillId="0" borderId="25" xfId="2" applyFont="1" applyBorder="1" applyAlignment="1">
      <alignment horizontal="center" vertical="center" wrapText="1"/>
    </xf>
    <xf numFmtId="0" fontId="42" fillId="0" borderId="0" xfId="78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37" fontId="6" fillId="7" borderId="0" xfId="2" applyNumberFormat="1" applyFill="1" applyAlignment="1">
      <alignment vertical="center"/>
    </xf>
    <xf numFmtId="0" fontId="6" fillId="0" borderId="0" xfId="2" applyFont="1" applyBorder="1" applyAlignment="1">
      <alignment vertical="center" wrapText="1"/>
    </xf>
    <xf numFmtId="0" fontId="0" fillId="0" borderId="0" xfId="2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42" fillId="0" borderId="22" xfId="78" applyBorder="1" applyAlignment="1" applyProtection="1">
      <alignment horizontal="center" vertical="top" wrapText="1"/>
    </xf>
    <xf numFmtId="0" fontId="42" fillId="0" borderId="15" xfId="78" applyBorder="1" applyAlignment="1" applyProtection="1">
      <alignment horizontal="center" vertical="center" wrapText="1"/>
    </xf>
    <xf numFmtId="0" fontId="9" fillId="0" borderId="8" xfId="2" applyFont="1" applyBorder="1" applyAlignment="1">
      <alignment horizontal="center" vertical="top" wrapText="1"/>
    </xf>
    <xf numFmtId="41" fontId="0" fillId="4" borderId="0" xfId="14" applyNumberFormat="1" applyFont="1" applyFill="1" applyAlignment="1">
      <alignment horizontal="center" vertical="center"/>
    </xf>
    <xf numFmtId="41" fontId="0" fillId="40" borderId="0" xfId="14" applyNumberFormat="1" applyFont="1" applyFill="1" applyAlignment="1">
      <alignment horizontal="center" vertical="center"/>
    </xf>
    <xf numFmtId="0" fontId="23" fillId="0" borderId="0" xfId="14" applyAlignment="1">
      <alignment horizontal="center" vertical="center" wrapText="1"/>
    </xf>
    <xf numFmtId="0" fontId="23" fillId="0" borderId="0" xfId="14" applyAlignment="1">
      <alignment vertical="center"/>
    </xf>
    <xf numFmtId="0" fontId="6" fillId="0" borderId="0" xfId="2" applyFill="1" applyAlignment="1">
      <alignment horizontal="center" vertical="center"/>
    </xf>
    <xf numFmtId="0" fontId="6" fillId="0" borderId="0" xfId="2" applyFill="1" applyAlignment="1">
      <alignment vertical="center"/>
    </xf>
    <xf numFmtId="38" fontId="6" fillId="8" borderId="0" xfId="76" applyNumberFormat="1" applyFill="1" applyAlignment="1">
      <alignment vertical="center" wrapText="1"/>
    </xf>
    <xf numFmtId="49" fontId="6" fillId="10" borderId="0" xfId="2" applyNumberFormat="1" applyFill="1" applyAlignment="1">
      <alignment horizontal="center" vertical="center"/>
    </xf>
    <xf numFmtId="169" fontId="6" fillId="10" borderId="0" xfId="2" applyNumberFormat="1" applyFill="1" applyAlignment="1">
      <alignment horizontal="center" vertical="center"/>
    </xf>
    <xf numFmtId="41" fontId="6" fillId="10" borderId="0" xfId="76" applyNumberFormat="1" applyFill="1" applyAlignment="1">
      <alignment vertical="center"/>
    </xf>
    <xf numFmtId="168" fontId="6" fillId="10" borderId="0" xfId="76" applyNumberFormat="1" applyFill="1" applyAlignment="1">
      <alignment vertical="center"/>
    </xf>
    <xf numFmtId="41" fontId="6" fillId="10" borderId="0" xfId="76" applyNumberFormat="1" applyFill="1" applyAlignment="1">
      <alignment horizontal="center" vertical="center"/>
    </xf>
    <xf numFmtId="0" fontId="0" fillId="0" borderId="0" xfId="76" applyFont="1" applyAlignment="1">
      <alignment horizontal="center" vertical="center"/>
    </xf>
    <xf numFmtId="38" fontId="9" fillId="8" borderId="0" xfId="76" applyNumberFormat="1" applyFont="1" applyFill="1" applyAlignment="1">
      <alignment vertical="center" wrapText="1"/>
    </xf>
    <xf numFmtId="38" fontId="9" fillId="8" borderId="0" xfId="76" applyNumberFormat="1" applyFont="1" applyFill="1"/>
    <xf numFmtId="0" fontId="6" fillId="0" borderId="0" xfId="2" applyAlignment="1"/>
    <xf numFmtId="38" fontId="9" fillId="8" borderId="0" xfId="76" applyNumberFormat="1" applyFont="1" applyFill="1" applyBorder="1"/>
    <xf numFmtId="42" fontId="9" fillId="0" borderId="0" xfId="0" applyNumberFormat="1" applyFont="1"/>
    <xf numFmtId="38" fontId="9" fillId="8" borderId="0" xfId="14" applyNumberFormat="1" applyFont="1" applyFill="1" applyAlignment="1">
      <alignment vertical="center" wrapText="1"/>
    </xf>
    <xf numFmtId="38" fontId="9" fillId="8" borderId="0" xfId="14" applyNumberFormat="1" applyFont="1" applyFill="1"/>
    <xf numFmtId="164" fontId="42" fillId="0" borderId="0" xfId="87" applyNumberFormat="1" applyFont="1" applyFill="1" applyBorder="1" applyAlignment="1" applyProtection="1">
      <alignment horizontal="center"/>
    </xf>
    <xf numFmtId="44" fontId="6" fillId="4" borderId="0" xfId="2" applyNumberFormat="1" applyFill="1" applyBorder="1"/>
    <xf numFmtId="42" fontId="0" fillId="0" borderId="0" xfId="0" applyNumberFormat="1" applyFill="1"/>
    <xf numFmtId="37" fontId="0" fillId="0" borderId="0" xfId="0" applyNumberFormat="1" applyFill="1"/>
    <xf numFmtId="37" fontId="9" fillId="0" borderId="6" xfId="2" applyNumberFormat="1" applyFont="1" applyFill="1" applyBorder="1" applyAlignment="1">
      <alignment horizontal="center"/>
    </xf>
    <xf numFmtId="41" fontId="6" fillId="4" borderId="11" xfId="76" applyNumberFormat="1" applyFill="1" applyBorder="1" applyAlignment="1">
      <alignment horizontal="center"/>
    </xf>
    <xf numFmtId="169" fontId="6" fillId="10" borderId="0" xfId="2" applyNumberFormat="1" applyFill="1" applyBorder="1" applyAlignment="1">
      <alignment horizontal="right"/>
    </xf>
    <xf numFmtId="169" fontId="6" fillId="10" borderId="0" xfId="2" applyNumberFormat="1" applyFont="1" applyFill="1" applyBorder="1" applyAlignment="1">
      <alignment horizontal="right"/>
    </xf>
    <xf numFmtId="169" fontId="6" fillId="0" borderId="0" xfId="2" applyNumberFormat="1" applyFill="1" applyAlignment="1">
      <alignment horizontal="center"/>
    </xf>
    <xf numFmtId="169" fontId="6" fillId="10" borderId="0" xfId="76" applyNumberFormat="1" applyFill="1" applyBorder="1"/>
    <xf numFmtId="169" fontId="6" fillId="0" borderId="0" xfId="2" applyNumberFormat="1" applyFill="1" applyAlignment="1">
      <alignment horizontal="center" vertical="center"/>
    </xf>
    <xf numFmtId="41" fontId="6" fillId="0" borderId="0" xfId="76" applyNumberFormat="1" applyFill="1" applyAlignment="1">
      <alignment vertical="center"/>
    </xf>
    <xf numFmtId="0" fontId="8" fillId="0" borderId="0" xfId="2" quotePrefix="1" applyFont="1" applyFill="1" applyAlignment="1">
      <alignment horizontal="center" wrapText="1"/>
    </xf>
    <xf numFmtId="0" fontId="13" fillId="0" borderId="0" xfId="2" quotePrefix="1" applyNumberFormat="1" applyFont="1" applyAlignment="1">
      <alignment horizontal="center" wrapText="1"/>
    </xf>
    <xf numFmtId="0" fontId="6" fillId="0" borderId="0" xfId="2" quotePrefix="1" applyNumberFormat="1" applyBorder="1" applyAlignment="1">
      <alignment horizontal="center" wrapText="1"/>
    </xf>
    <xf numFmtId="0" fontId="6" fillId="0" borderId="41" xfId="2" quotePrefix="1" applyNumberFormat="1" applyBorder="1" applyAlignment="1">
      <alignment horizontal="center" wrapText="1"/>
    </xf>
    <xf numFmtId="0" fontId="0" fillId="0" borderId="41" xfId="2" quotePrefix="1" applyNumberFormat="1" applyFont="1" applyBorder="1" applyAlignment="1">
      <alignment horizontal="center" wrapText="1"/>
    </xf>
    <xf numFmtId="0" fontId="9" fillId="0" borderId="42" xfId="2" applyFont="1" applyBorder="1" applyAlignment="1">
      <alignment horizontal="center" wrapText="1"/>
    </xf>
    <xf numFmtId="0" fontId="6" fillId="10" borderId="41" xfId="76" applyFont="1" applyFill="1" applyBorder="1" applyAlignment="1">
      <alignment horizontal="center" wrapText="1"/>
    </xf>
    <xf numFmtId="41" fontId="6" fillId="10" borderId="41" xfId="76" applyNumberFormat="1" applyFill="1" applyBorder="1" applyAlignment="1">
      <alignment horizontal="center"/>
    </xf>
    <xf numFmtId="41" fontId="6" fillId="39" borderId="41" xfId="76" applyNumberFormat="1" applyFill="1" applyBorder="1" applyAlignment="1">
      <alignment horizontal="center"/>
    </xf>
    <xf numFmtId="41" fontId="6" fillId="39" borderId="41" xfId="76" applyNumberFormat="1" applyFill="1" applyBorder="1" applyAlignment="1">
      <alignment horizontal="center" vertical="center"/>
    </xf>
    <xf numFmtId="41" fontId="6" fillId="10" borderId="41" xfId="76" applyNumberFormat="1" applyFill="1" applyBorder="1" applyAlignment="1">
      <alignment horizontal="center" vertical="center"/>
    </xf>
    <xf numFmtId="41" fontId="9" fillId="10" borderId="43" xfId="76" applyNumberFormat="1" applyFont="1" applyFill="1" applyBorder="1"/>
    <xf numFmtId="0" fontId="6" fillId="0" borderId="25" xfId="2" quotePrefix="1" applyNumberFormat="1" applyBorder="1" applyAlignment="1">
      <alignment horizontal="center" wrapText="1"/>
    </xf>
    <xf numFmtId="0" fontId="6" fillId="10" borderId="25" xfId="76" applyFont="1" applyFill="1" applyBorder="1" applyAlignment="1">
      <alignment horizontal="center" wrapText="1"/>
    </xf>
    <xf numFmtId="41" fontId="6" fillId="10" borderId="25" xfId="76" applyNumberFormat="1" applyFill="1" applyBorder="1"/>
    <xf numFmtId="41" fontId="6" fillId="10" borderId="25" xfId="76" applyNumberFormat="1" applyFill="1" applyBorder="1" applyAlignment="1">
      <alignment vertical="center"/>
    </xf>
    <xf numFmtId="41" fontId="9" fillId="10" borderId="44" xfId="76" applyNumberFormat="1" applyFont="1" applyFill="1" applyBorder="1"/>
    <xf numFmtId="0" fontId="15" fillId="0" borderId="42" xfId="2" quotePrefix="1" applyNumberFormat="1" applyFont="1" applyBorder="1" applyAlignment="1">
      <alignment horizontal="center" wrapText="1"/>
    </xf>
    <xf numFmtId="0" fontId="9" fillId="4" borderId="6" xfId="76" applyFont="1" applyFill="1" applyBorder="1" applyAlignment="1">
      <alignment horizontal="center" wrapText="1"/>
    </xf>
    <xf numFmtId="0" fontId="9" fillId="7" borderId="23" xfId="2" applyFont="1" applyFill="1" applyBorder="1" applyAlignment="1">
      <alignment horizontal="center"/>
    </xf>
    <xf numFmtId="49" fontId="6" fillId="10" borderId="0" xfId="2" applyNumberFormat="1" applyFont="1" applyFill="1" applyBorder="1" applyAlignment="1">
      <alignment horizontal="center"/>
    </xf>
    <xf numFmtId="41" fontId="6" fillId="10" borderId="0" xfId="76" applyNumberFormat="1" applyFont="1" applyFill="1" applyBorder="1"/>
    <xf numFmtId="0" fontId="6" fillId="0" borderId="0" xfId="76" applyNumberFormat="1"/>
    <xf numFmtId="0" fontId="6" fillId="7" borderId="0" xfId="2" applyFill="1" applyBorder="1" applyAlignment="1">
      <alignment horizontal="center"/>
    </xf>
    <xf numFmtId="0" fontId="6" fillId="7" borderId="42" xfId="2" applyFill="1" applyBorder="1" applyAlignment="1">
      <alignment horizontal="center"/>
    </xf>
    <xf numFmtId="0" fontId="6" fillId="0" borderId="42" xfId="2" applyFont="1" applyBorder="1"/>
    <xf numFmtId="49" fontId="6" fillId="10" borderId="42" xfId="2" applyNumberFormat="1" applyFont="1" applyFill="1" applyBorder="1" applyAlignment="1">
      <alignment horizontal="center"/>
    </xf>
    <xf numFmtId="169" fontId="6" fillId="10" borderId="42" xfId="2" applyNumberFormat="1" applyFill="1" applyBorder="1" applyAlignment="1">
      <alignment horizontal="center"/>
    </xf>
    <xf numFmtId="41" fontId="6" fillId="10" borderId="42" xfId="76" applyNumberFormat="1" applyFont="1" applyFill="1" applyBorder="1"/>
    <xf numFmtId="164" fontId="55" fillId="0" borderId="23" xfId="89" applyNumberFormat="1" applyFont="1" applyFill="1" applyBorder="1" applyAlignment="1" applyProtection="1">
      <alignment horizontal="center"/>
    </xf>
    <xf numFmtId="0" fontId="56" fillId="0" borderId="0" xfId="90" applyAlignment="1"/>
    <xf numFmtId="169" fontId="6" fillId="10" borderId="48" xfId="2" applyNumberFormat="1" applyFill="1" applyBorder="1" applyAlignment="1">
      <alignment horizontal="center"/>
    </xf>
    <xf numFmtId="169" fontId="6" fillId="10" borderId="51" xfId="2" applyNumberFormat="1" applyFill="1" applyBorder="1" applyAlignment="1">
      <alignment horizontal="center"/>
    </xf>
    <xf numFmtId="0" fontId="56" fillId="0" borderId="0" xfId="90" applyFill="1"/>
    <xf numFmtId="0" fontId="56" fillId="0" borderId="0" xfId="90"/>
    <xf numFmtId="0" fontId="9" fillId="0" borderId="42" xfId="76" applyFont="1" applyBorder="1" applyAlignment="1">
      <alignment horizontal="center"/>
    </xf>
    <xf numFmtId="0" fontId="9" fillId="0" borderId="0" xfId="85" applyFont="1" applyAlignment="1"/>
    <xf numFmtId="0" fontId="51" fillId="0" borderId="0" xfId="85" applyAlignment="1"/>
    <xf numFmtId="0" fontId="51" fillId="0" borderId="0" xfId="85" applyFill="1" applyAlignment="1">
      <alignment horizontal="center"/>
    </xf>
    <xf numFmtId="0" fontId="6" fillId="0" borderId="0" xfId="85" applyFont="1" applyAlignment="1">
      <alignment horizontal="center"/>
    </xf>
    <xf numFmtId="0" fontId="6" fillId="0" borderId="0" xfId="85" applyFont="1" applyAlignment="1"/>
    <xf numFmtId="0" fontId="22" fillId="0" borderId="5" xfId="85" applyFont="1" applyBorder="1" applyAlignment="1">
      <alignment horizontal="center" vertical="top"/>
    </xf>
    <xf numFmtId="0" fontId="22" fillId="41" borderId="5" xfId="85" applyFont="1" applyFill="1" applyBorder="1" applyAlignment="1">
      <alignment horizontal="center" vertical="top"/>
    </xf>
    <xf numFmtId="0" fontId="22" fillId="0" borderId="5" xfId="85" applyFont="1" applyFill="1" applyBorder="1" applyAlignment="1">
      <alignment horizontal="center" vertical="top"/>
    </xf>
    <xf numFmtId="0" fontId="2" fillId="10" borderId="5" xfId="85" quotePrefix="1" applyNumberFormat="1" applyFont="1" applyFill="1" applyBorder="1" applyAlignment="1">
      <alignment horizontal="center" vertical="top"/>
    </xf>
    <xf numFmtId="0" fontId="2" fillId="10" borderId="5" xfId="85" applyFont="1" applyFill="1" applyBorder="1" applyAlignment="1">
      <alignment horizontal="left" vertical="top"/>
    </xf>
    <xf numFmtId="0" fontId="2" fillId="10" borderId="5" xfId="85" applyFont="1" applyFill="1" applyBorder="1" applyAlignment="1">
      <alignment horizontal="center" vertical="top"/>
    </xf>
    <xf numFmtId="169" fontId="51" fillId="0" borderId="5" xfId="85" applyNumberFormat="1" applyBorder="1" applyAlignment="1">
      <alignment horizontal="center" vertical="top"/>
    </xf>
    <xf numFmtId="0" fontId="51" fillId="0" borderId="5" xfId="85" applyBorder="1" applyAlignment="1">
      <alignment vertical="top"/>
    </xf>
    <xf numFmtId="0" fontId="51" fillId="42" borderId="5" xfId="85" applyFill="1" applyBorder="1" applyAlignment="1">
      <alignment horizontal="center" vertical="top"/>
    </xf>
    <xf numFmtId="0" fontId="51" fillId="35" borderId="5" xfId="85" applyFill="1" applyBorder="1" applyAlignment="1">
      <alignment horizontal="center" vertical="top"/>
    </xf>
    <xf numFmtId="0" fontId="51" fillId="0" borderId="5" xfId="85" applyBorder="1" applyAlignment="1">
      <alignment horizontal="center"/>
    </xf>
    <xf numFmtId="0" fontId="51" fillId="0" borderId="5" xfId="85" applyFill="1" applyBorder="1" applyAlignment="1">
      <alignment horizontal="center"/>
    </xf>
    <xf numFmtId="0" fontId="51" fillId="0" borderId="13" xfId="85" applyFill="1" applyBorder="1" applyAlignment="1">
      <alignment horizontal="center"/>
    </xf>
    <xf numFmtId="169" fontId="51" fillId="0" borderId="45" xfId="85" applyNumberFormat="1" applyBorder="1" applyAlignment="1">
      <alignment horizontal="center" vertical="top"/>
    </xf>
    <xf numFmtId="0" fontId="51" fillId="0" borderId="46" xfId="85" applyBorder="1" applyAlignment="1">
      <alignment vertical="top"/>
    </xf>
    <xf numFmtId="0" fontId="51" fillId="0" borderId="46" xfId="85" applyBorder="1" applyAlignment="1">
      <alignment horizontal="center"/>
    </xf>
    <xf numFmtId="0" fontId="51" fillId="0" borderId="46" xfId="85" applyFill="1" applyBorder="1" applyAlignment="1">
      <alignment horizontal="center"/>
    </xf>
    <xf numFmtId="0" fontId="51" fillId="0" borderId="47" xfId="85" applyFill="1" applyBorder="1" applyAlignment="1">
      <alignment horizontal="center"/>
    </xf>
    <xf numFmtId="0" fontId="51" fillId="0" borderId="5" xfId="85" applyBorder="1" applyAlignment="1">
      <alignment horizontal="center" vertical="top"/>
    </xf>
    <xf numFmtId="0" fontId="51" fillId="0" borderId="5" xfId="85" applyFill="1" applyBorder="1" applyAlignment="1">
      <alignment horizontal="center" vertical="top"/>
    </xf>
    <xf numFmtId="0" fontId="51" fillId="0" borderId="13" xfId="85" applyFill="1" applyBorder="1" applyAlignment="1">
      <alignment horizontal="center" vertical="top"/>
    </xf>
    <xf numFmtId="0" fontId="51" fillId="0" borderId="0" xfId="85" applyFill="1" applyAlignment="1"/>
    <xf numFmtId="169" fontId="51" fillId="0" borderId="5" xfId="85" applyNumberFormat="1" applyFill="1" applyBorder="1" applyAlignment="1">
      <alignment horizontal="center" vertical="top"/>
    </xf>
    <xf numFmtId="0" fontId="51" fillId="0" borderId="5" xfId="85" applyFill="1" applyBorder="1" applyAlignment="1">
      <alignment vertical="top"/>
    </xf>
    <xf numFmtId="169" fontId="51" fillId="38" borderId="5" xfId="85" applyNumberFormat="1" applyFill="1" applyBorder="1" applyAlignment="1">
      <alignment horizontal="center" vertical="top"/>
    </xf>
    <xf numFmtId="0" fontId="51" fillId="38" borderId="5" xfId="85" applyFill="1" applyBorder="1" applyAlignment="1">
      <alignment vertical="top"/>
    </xf>
    <xf numFmtId="0" fontId="51" fillId="38" borderId="5" xfId="85" applyFill="1" applyBorder="1" applyAlignment="1">
      <alignment horizontal="center" vertical="top"/>
    </xf>
    <xf numFmtId="0" fontId="51" fillId="38" borderId="13" xfId="85" applyFill="1" applyBorder="1" applyAlignment="1">
      <alignment horizontal="center" vertical="top"/>
    </xf>
    <xf numFmtId="0" fontId="51" fillId="10" borderId="0" xfId="85" applyFill="1" applyAlignment="1"/>
    <xf numFmtId="169" fontId="51" fillId="10" borderId="5" xfId="85" applyNumberFormat="1" applyFill="1" applyBorder="1" applyAlignment="1">
      <alignment horizontal="center" vertical="top"/>
    </xf>
    <xf numFmtId="0" fontId="51" fillId="10" borderId="5" xfId="85" applyFill="1" applyBorder="1" applyAlignment="1">
      <alignment vertical="top"/>
    </xf>
    <xf numFmtId="0" fontId="51" fillId="10" borderId="5" xfId="85" applyFill="1" applyBorder="1" applyAlignment="1">
      <alignment horizontal="center" vertical="top"/>
    </xf>
    <xf numFmtId="169" fontId="0" fillId="10" borderId="51" xfId="2" applyNumberFormat="1" applyFont="1" applyFill="1" applyBorder="1" applyAlignment="1">
      <alignment horizontal="center"/>
    </xf>
    <xf numFmtId="0" fontId="0" fillId="0" borderId="0" xfId="85" applyFont="1" applyAlignment="1"/>
    <xf numFmtId="169" fontId="0" fillId="10" borderId="33" xfId="2" applyNumberFormat="1" applyFont="1" applyFill="1" applyBorder="1" applyAlignment="1">
      <alignment horizontal="center"/>
    </xf>
    <xf numFmtId="0" fontId="51" fillId="0" borderId="6" xfId="85" applyFill="1" applyBorder="1" applyAlignment="1">
      <alignment horizontal="center"/>
    </xf>
    <xf numFmtId="0" fontId="51" fillId="0" borderId="26" xfId="85" applyFill="1" applyBorder="1" applyAlignment="1">
      <alignment horizontal="center"/>
    </xf>
    <xf numFmtId="0" fontId="51" fillId="0" borderId="26" xfId="85" applyBorder="1" applyAlignment="1">
      <alignment horizontal="center"/>
    </xf>
    <xf numFmtId="0" fontId="57" fillId="0" borderId="0" xfId="85" applyFont="1" applyAlignment="1">
      <alignment horizontal="left"/>
    </xf>
    <xf numFmtId="0" fontId="51" fillId="0" borderId="0" xfId="85" applyFill="1"/>
    <xf numFmtId="0" fontId="22" fillId="0" borderId="0" xfId="85" applyFont="1" applyAlignment="1">
      <alignment horizontal="left"/>
    </xf>
    <xf numFmtId="0" fontId="22" fillId="0" borderId="0" xfId="85" applyFont="1"/>
    <xf numFmtId="0" fontId="51" fillId="0" borderId="49" xfId="85" applyBorder="1" applyAlignment="1">
      <alignment horizontal="center"/>
    </xf>
    <xf numFmtId="0" fontId="51" fillId="0" borderId="49" xfId="85" applyBorder="1"/>
    <xf numFmtId="0" fontId="51" fillId="0" borderId="49" xfId="85" applyFill="1" applyBorder="1" applyAlignment="1">
      <alignment horizontal="center"/>
    </xf>
    <xf numFmtId="0" fontId="51" fillId="0" borderId="50" xfId="85" applyFill="1" applyBorder="1" applyAlignment="1">
      <alignment horizontal="center"/>
    </xf>
    <xf numFmtId="0" fontId="51" fillId="0" borderId="0" xfId="85" applyBorder="1" applyAlignment="1">
      <alignment horizontal="center"/>
    </xf>
    <xf numFmtId="0" fontId="51" fillId="0" borderId="0" xfId="85" applyFill="1" applyBorder="1" applyAlignment="1">
      <alignment horizontal="center"/>
    </xf>
    <xf numFmtId="0" fontId="51" fillId="0" borderId="41" xfId="85" applyFill="1" applyBorder="1" applyAlignment="1">
      <alignment horizontal="center"/>
    </xf>
    <xf numFmtId="0" fontId="51" fillId="0" borderId="42" xfId="85" applyBorder="1" applyAlignment="1">
      <alignment horizontal="center"/>
    </xf>
    <xf numFmtId="0" fontId="0" fillId="0" borderId="42" xfId="85" applyFont="1" applyBorder="1"/>
    <xf numFmtId="0" fontId="51" fillId="0" borderId="42" xfId="85" applyFill="1" applyBorder="1" applyAlignment="1">
      <alignment horizontal="center"/>
    </xf>
    <xf numFmtId="0" fontId="51" fillId="0" borderId="12" xfId="85" applyFill="1" applyBorder="1" applyAlignment="1">
      <alignment horizontal="center"/>
    </xf>
    <xf numFmtId="0" fontId="58" fillId="0" borderId="0" xfId="85" applyFont="1"/>
    <xf numFmtId="0" fontId="58" fillId="0" borderId="0" xfId="85" applyFont="1" applyFill="1"/>
    <xf numFmtId="0" fontId="13" fillId="0" borderId="48" xfId="85" applyFont="1" applyBorder="1"/>
    <xf numFmtId="0" fontId="51" fillId="10" borderId="49" xfId="85" applyFill="1" applyBorder="1" applyAlignment="1">
      <alignment horizontal="center"/>
    </xf>
    <xf numFmtId="0" fontId="51" fillId="10" borderId="49" xfId="85" applyFill="1" applyBorder="1"/>
    <xf numFmtId="0" fontId="13" fillId="0" borderId="51" xfId="85" applyFont="1" applyBorder="1"/>
    <xf numFmtId="0" fontId="51" fillId="10" borderId="0" xfId="85" applyFill="1" applyBorder="1" applyAlignment="1">
      <alignment horizontal="center"/>
    </xf>
    <xf numFmtId="0" fontId="51" fillId="10" borderId="0" xfId="85" applyFill="1" applyBorder="1"/>
    <xf numFmtId="0" fontId="13" fillId="0" borderId="33" xfId="85" applyFont="1" applyBorder="1"/>
    <xf numFmtId="0" fontId="51" fillId="10" borderId="42" xfId="85" applyFill="1" applyBorder="1" applyAlignment="1">
      <alignment horizontal="center"/>
    </xf>
    <xf numFmtId="0" fontId="51" fillId="10" borderId="42" xfId="85" applyFill="1" applyBorder="1"/>
    <xf numFmtId="0" fontId="59" fillId="0" borderId="0" xfId="85" applyFont="1" applyAlignment="1">
      <alignment horizontal="left"/>
    </xf>
    <xf numFmtId="0" fontId="59" fillId="0" borderId="0" xfId="85" applyFont="1" applyFill="1" applyAlignment="1">
      <alignment horizontal="left"/>
    </xf>
    <xf numFmtId="0" fontId="52" fillId="0" borderId="0" xfId="85" applyFont="1" applyAlignment="1">
      <alignment horizontal="left"/>
    </xf>
    <xf numFmtId="0" fontId="51" fillId="0" borderId="0" xfId="85" applyAlignment="1">
      <alignment horizontal="left"/>
    </xf>
    <xf numFmtId="0" fontId="0" fillId="0" borderId="0" xfId="2" quotePrefix="1" applyNumberFormat="1" applyFont="1" applyBorder="1" applyAlignment="1">
      <alignment horizontal="center" wrapText="1"/>
    </xf>
    <xf numFmtId="41" fontId="9" fillId="0" borderId="0" xfId="76" applyNumberFormat="1" applyFont="1" applyAlignment="1">
      <alignment horizontal="center"/>
    </xf>
    <xf numFmtId="39" fontId="6" fillId="0" borderId="0" xfId="76" applyNumberFormat="1" applyAlignment="1">
      <alignment horizontal="center"/>
    </xf>
    <xf numFmtId="172" fontId="6" fillId="4" borderId="0" xfId="76" applyNumberFormat="1" applyFill="1"/>
    <xf numFmtId="172" fontId="9" fillId="39" borderId="0" xfId="76" applyNumberFormat="1" applyFont="1" applyFill="1"/>
    <xf numFmtId="41" fontId="6" fillId="33" borderId="25" xfId="76" applyNumberFormat="1" applyFill="1" applyBorder="1"/>
    <xf numFmtId="169" fontId="22" fillId="0" borderId="45" xfId="0" applyNumberFormat="1" applyFont="1" applyBorder="1" applyAlignment="1">
      <alignment horizontal="center" vertical="top" wrapText="1"/>
    </xf>
    <xf numFmtId="169" fontId="13" fillId="0" borderId="0" xfId="0" quotePrefix="1" applyNumberFormat="1" applyFont="1" applyAlignment="1">
      <alignment horizontal="center"/>
    </xf>
    <xf numFmtId="169" fontId="13" fillId="0" borderId="0" xfId="0" quotePrefix="1" applyNumberFormat="1" applyFont="1" applyFill="1" applyAlignment="1">
      <alignment horizontal="center" vertical="center"/>
    </xf>
    <xf numFmtId="169" fontId="13" fillId="0" borderId="0" xfId="0" quotePrefix="1" applyNumberFormat="1" applyFont="1" applyAlignment="1">
      <alignment horizontal="center" vertical="center"/>
    </xf>
    <xf numFmtId="169" fontId="13" fillId="0" borderId="0" xfId="0" quotePrefix="1" applyNumberFormat="1" applyFont="1" applyFill="1" applyAlignment="1">
      <alignment horizontal="center"/>
    </xf>
    <xf numFmtId="169" fontId="0" fillId="0" borderId="0" xfId="0" quotePrefix="1" applyNumberFormat="1" applyAlignment="1">
      <alignment horizontal="center"/>
    </xf>
    <xf numFmtId="169" fontId="13" fillId="36" borderId="0" xfId="0" quotePrefix="1" applyNumberFormat="1" applyFont="1" applyFill="1" applyAlignment="1">
      <alignment horizontal="center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 vertical="center"/>
    </xf>
    <xf numFmtId="2" fontId="4" fillId="0" borderId="0" xfId="80" applyNumberFormat="1" applyFont="1" applyBorder="1" applyAlignment="1">
      <alignment vertical="top" wrapText="1"/>
    </xf>
    <xf numFmtId="4" fontId="0" fillId="0" borderId="0" xfId="0" applyNumberFormat="1"/>
    <xf numFmtId="169" fontId="0" fillId="0" borderId="0" xfId="0" applyNumberFormat="1" applyFill="1" applyAlignment="1">
      <alignment horizontal="center"/>
    </xf>
    <xf numFmtId="0" fontId="6" fillId="0" borderId="0" xfId="62" applyFont="1" applyFill="1"/>
    <xf numFmtId="3" fontId="0" fillId="0" borderId="0" xfId="0" applyNumberFormat="1" applyFill="1" applyAlignment="1">
      <alignment horizontal="right"/>
    </xf>
    <xf numFmtId="3" fontId="6" fillId="0" borderId="0" xfId="62" applyNumberFormat="1" applyFont="1" applyFill="1"/>
    <xf numFmtId="0" fontId="0" fillId="0" borderId="0" xfId="0" applyFill="1"/>
    <xf numFmtId="14" fontId="6" fillId="0" borderId="0" xfId="2" applyNumberFormat="1" applyFill="1" applyBorder="1"/>
    <xf numFmtId="0" fontId="10" fillId="0" borderId="0" xfId="2" applyFont="1" applyBorder="1" applyAlignment="1">
      <alignment horizontal="center" vertical="center" wrapText="1"/>
    </xf>
    <xf numFmtId="0" fontId="6" fillId="0" borderId="0" xfId="76" applyBorder="1" applyAlignment="1">
      <alignment horizontal="center"/>
    </xf>
    <xf numFmtId="0" fontId="0" fillId="0" borderId="0" xfId="76" applyFont="1" applyBorder="1" applyAlignment="1">
      <alignment horizontal="center"/>
    </xf>
    <xf numFmtId="0" fontId="8" fillId="0" borderId="33" xfId="2" applyFont="1" applyBorder="1" applyAlignment="1">
      <alignment vertical="center" wrapText="1"/>
    </xf>
    <xf numFmtId="41" fontId="23" fillId="4" borderId="0" xfId="14" applyNumberFormat="1" applyFill="1" applyAlignment="1">
      <alignment vertical="center"/>
    </xf>
    <xf numFmtId="41" fontId="23" fillId="0" borderId="0" xfId="14" applyNumberFormat="1" applyAlignment="1">
      <alignment vertical="center"/>
    </xf>
    <xf numFmtId="41" fontId="23" fillId="40" borderId="0" xfId="14" applyNumberFormat="1" applyFill="1" applyAlignment="1">
      <alignment vertical="center"/>
    </xf>
    <xf numFmtId="0" fontId="23" fillId="0" borderId="0" xfId="14" applyAlignment="1">
      <alignment horizontal="left" vertical="center" wrapText="1"/>
    </xf>
    <xf numFmtId="41" fontId="23" fillId="0" borderId="0" xfId="14" applyNumberFormat="1" applyAlignment="1">
      <alignment horizontal="center" vertical="center"/>
    </xf>
    <xf numFmtId="169" fontId="0" fillId="0" borderId="5" xfId="0" applyNumberFormat="1" applyBorder="1" applyAlignment="1">
      <alignment horizontal="center" vertical="top"/>
    </xf>
    <xf numFmtId="0" fontId="0" fillId="42" borderId="5" xfId="0" applyFill="1" applyBorder="1" applyAlignment="1">
      <alignment horizontal="center" vertical="top"/>
    </xf>
    <xf numFmtId="0" fontId="0" fillId="35" borderId="5" xfId="0" applyFill="1" applyBorder="1" applyAlignment="1">
      <alignment horizontal="center" vertical="top"/>
    </xf>
    <xf numFmtId="0" fontId="0" fillId="0" borderId="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0" xfId="0" applyFill="1" applyAlignment="1"/>
    <xf numFmtId="0" fontId="6" fillId="0" borderId="6" xfId="2" applyBorder="1" applyAlignment="1">
      <alignment horizontal="center" wrapText="1"/>
    </xf>
    <xf numFmtId="0" fontId="0" fillId="0" borderId="0" xfId="2" applyFont="1" applyBorder="1" applyAlignment="1"/>
    <xf numFmtId="0" fontId="13" fillId="0" borderId="0" xfId="0" quotePrefix="1" applyNumberFormat="1" applyFont="1" applyAlignment="1">
      <alignment horizontal="center" wrapText="1"/>
    </xf>
    <xf numFmtId="0" fontId="0" fillId="35" borderId="0" xfId="0" quotePrefix="1" applyNumberFormat="1" applyFill="1" applyAlignment="1">
      <alignment horizontal="center" wrapText="1"/>
    </xf>
    <xf numFmtId="168" fontId="6" fillId="10" borderId="0" xfId="76" applyNumberFormat="1" applyFill="1"/>
    <xf numFmtId="41" fontId="6" fillId="10" borderId="0" xfId="76" applyNumberFormat="1" applyFill="1" applyAlignment="1">
      <alignment horizontal="center"/>
    </xf>
    <xf numFmtId="41" fontId="6" fillId="39" borderId="0" xfId="76" applyNumberFormat="1" applyFill="1" applyAlignment="1">
      <alignment horizontal="center"/>
    </xf>
    <xf numFmtId="41" fontId="6" fillId="39" borderId="0" xfId="76" applyNumberFormat="1" applyFill="1" applyAlignment="1">
      <alignment horizontal="center" vertical="center"/>
    </xf>
    <xf numFmtId="39" fontId="9" fillId="10" borderId="26" xfId="76" applyNumberFormat="1" applyFont="1" applyFill="1" applyBorder="1"/>
    <xf numFmtId="0" fontId="0" fillId="4" borderId="0" xfId="76" applyFont="1" applyFill="1" applyAlignment="1">
      <alignment horizontal="center"/>
    </xf>
    <xf numFmtId="41" fontId="6" fillId="4" borderId="27" xfId="76" applyNumberFormat="1" applyFill="1" applyBorder="1"/>
    <xf numFmtId="41" fontId="6" fillId="4" borderId="29" xfId="76" applyNumberFormat="1" applyFill="1" applyBorder="1"/>
    <xf numFmtId="41" fontId="6" fillId="4" borderId="30" xfId="76" applyNumberFormat="1" applyFill="1" applyBorder="1"/>
    <xf numFmtId="41" fontId="6" fillId="4" borderId="9" xfId="76" applyNumberFormat="1" applyFill="1" applyBorder="1"/>
    <xf numFmtId="38" fontId="6" fillId="33" borderId="0" xfId="76" applyNumberFormat="1" applyFill="1"/>
    <xf numFmtId="41" fontId="6" fillId="4" borderId="31" xfId="76" applyNumberFormat="1" applyFill="1" applyBorder="1"/>
    <xf numFmtId="41" fontId="6" fillId="4" borderId="32" xfId="76" applyNumberFormat="1" applyFill="1" applyBorder="1"/>
    <xf numFmtId="169" fontId="0" fillId="0" borderId="0" xfId="0" applyNumberFormat="1"/>
    <xf numFmtId="169" fontId="6" fillId="0" borderId="0" xfId="76" applyNumberFormat="1" applyAlignment="1">
      <alignment horizontal="center"/>
    </xf>
    <xf numFmtId="169" fontId="23" fillId="0" borderId="0" xfId="14" applyNumberFormat="1"/>
    <xf numFmtId="0" fontId="9" fillId="0" borderId="0" xfId="0" applyFont="1"/>
    <xf numFmtId="5" fontId="9" fillId="0" borderId="5" xfId="0" applyNumberFormat="1" applyFont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42" fontId="60" fillId="0" borderId="0" xfId="0" applyNumberFormat="1" applyFont="1"/>
    <xf numFmtId="0" fontId="0" fillId="39" borderId="0" xfId="0" applyFill="1" applyAlignment="1">
      <alignment horizontal="center"/>
    </xf>
    <xf numFmtId="164" fontId="61" fillId="0" borderId="0" xfId="1" applyNumberFormat="1" applyFont="1" applyFill="1" applyBorder="1" applyProtection="1"/>
    <xf numFmtId="41" fontId="6" fillId="0" borderId="0" xfId="0" applyNumberFormat="1" applyFont="1"/>
    <xf numFmtId="166" fontId="62" fillId="0" borderId="26" xfId="77" applyNumberFormat="1" applyFont="1" applyFill="1" applyBorder="1"/>
    <xf numFmtId="0" fontId="6" fillId="0" borderId="0" xfId="76" applyAlignment="1"/>
    <xf numFmtId="0" fontId="9" fillId="0" borderId="0" xfId="76" applyFont="1" applyAlignment="1"/>
    <xf numFmtId="169" fontId="6" fillId="0" borderId="0" xfId="76" applyNumberFormat="1" applyBorder="1" applyAlignment="1"/>
    <xf numFmtId="0" fontId="9" fillId="0" borderId="0" xfId="76" applyFont="1" applyBorder="1" applyAlignment="1"/>
    <xf numFmtId="42" fontId="9" fillId="0" borderId="11" xfId="76" applyNumberFormat="1" applyFont="1" applyBorder="1"/>
    <xf numFmtId="42" fontId="6" fillId="4" borderId="11" xfId="76" applyNumberFormat="1" applyFill="1" applyBorder="1"/>
    <xf numFmtId="0" fontId="9" fillId="0" borderId="36" xfId="76" applyFont="1" applyBorder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164" fontId="61" fillId="0" borderId="0" xfId="1" applyNumberFormat="1" applyFont="1" applyFill="1" applyBorder="1" applyAlignment="1" applyProtection="1">
      <alignment vertical="center"/>
    </xf>
    <xf numFmtId="41" fontId="6" fillId="0" borderId="0" xfId="0" applyNumberFormat="1" applyFont="1" applyAlignment="1">
      <alignment vertical="center"/>
    </xf>
    <xf numFmtId="0" fontId="0" fillId="39" borderId="0" xfId="0" applyFill="1" applyAlignment="1">
      <alignment horizontal="center" vertical="center"/>
    </xf>
    <xf numFmtId="0" fontId="8" fillId="0" borderId="8" xfId="2" applyFont="1" applyBorder="1" applyAlignment="1">
      <alignment horizontal="center" vertical="top" wrapText="1"/>
    </xf>
    <xf numFmtId="0" fontId="8" fillId="0" borderId="10" xfId="2" applyFont="1" applyBorder="1" applyAlignment="1">
      <alignment horizontal="center" vertical="top" wrapText="1"/>
    </xf>
    <xf numFmtId="42" fontId="6" fillId="0" borderId="8" xfId="2" applyNumberFormat="1" applyFill="1" applyBorder="1" applyAlignment="1">
      <alignment vertical="center"/>
    </xf>
    <xf numFmtId="42" fontId="6" fillId="0" borderId="7" xfId="2" applyNumberFormat="1" applyFill="1" applyBorder="1" applyAlignment="1">
      <alignment vertical="center"/>
    </xf>
    <xf numFmtId="42" fontId="6" fillId="0" borderId="10" xfId="2" applyNumberFormat="1" applyFill="1" applyBorder="1" applyAlignment="1">
      <alignment vertical="center"/>
    </xf>
    <xf numFmtId="0" fontId="10" fillId="10" borderId="0" xfId="2" applyFont="1" applyFill="1" applyBorder="1" applyAlignment="1">
      <alignment vertical="top" wrapText="1"/>
    </xf>
    <xf numFmtId="0" fontId="6" fillId="10" borderId="0" xfId="2" applyFill="1" applyBorder="1" applyAlignment="1">
      <alignment horizontal="right"/>
    </xf>
    <xf numFmtId="37" fontId="9" fillId="0" borderId="28" xfId="2" applyNumberFormat="1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2" fontId="6" fillId="10" borderId="40" xfId="2" applyNumberFormat="1" applyFill="1" applyBorder="1" applyAlignment="1">
      <alignment vertical="top" wrapText="1"/>
    </xf>
    <xf numFmtId="169" fontId="13" fillId="43" borderId="0" xfId="0" quotePrefix="1" applyNumberFormat="1" applyFont="1" applyFill="1" applyAlignment="1">
      <alignment horizontal="center"/>
    </xf>
    <xf numFmtId="0" fontId="0" fillId="38" borderId="0" xfId="2" applyFont="1" applyFill="1" applyBorder="1"/>
    <xf numFmtId="3" fontId="0" fillId="0" borderId="0" xfId="0" applyNumberFormat="1" applyBorder="1" applyAlignment="1">
      <alignment horizontal="right"/>
    </xf>
    <xf numFmtId="40" fontId="0" fillId="0" borderId="0" xfId="0" applyNumberFormat="1" applyBorder="1" applyAlignment="1">
      <alignment horizontal="right"/>
    </xf>
    <xf numFmtId="4" fontId="0" fillId="0" borderId="0" xfId="0" applyNumberFormat="1" applyAlignment="1"/>
    <xf numFmtId="37" fontId="6" fillId="0" borderId="0" xfId="76" applyNumberFormat="1" applyFont="1"/>
    <xf numFmtId="164" fontId="61" fillId="0" borderId="0" xfId="1" applyNumberFormat="1" applyFont="1" applyFill="1" applyBorder="1" applyAlignment="1" applyProtection="1">
      <alignment horizontal="center"/>
    </xf>
    <xf numFmtId="39" fontId="6" fillId="0" borderId="0" xfId="76" applyNumberFormat="1" applyFont="1"/>
    <xf numFmtId="37" fontId="0" fillId="0" borderId="0" xfId="76" applyNumberFormat="1" applyFont="1"/>
    <xf numFmtId="41" fontId="9" fillId="39" borderId="0" xfId="76" applyNumberFormat="1" applyFont="1" applyFill="1"/>
    <xf numFmtId="0" fontId="6" fillId="0" borderId="8" xfId="2" applyBorder="1"/>
    <xf numFmtId="0" fontId="6" fillId="0" borderId="10" xfId="2" applyBorder="1" applyAlignment="1">
      <alignment horizontal="center" wrapText="1"/>
    </xf>
    <xf numFmtId="169" fontId="6" fillId="0" borderId="0" xfId="2" applyNumberFormat="1" applyFill="1" applyBorder="1"/>
    <xf numFmtId="169" fontId="6" fillId="0" borderId="0" xfId="2" applyNumberFormat="1" applyBorder="1"/>
    <xf numFmtId="0" fontId="9" fillId="0" borderId="42" xfId="76" applyFont="1" applyBorder="1" applyAlignment="1">
      <alignment horizontal="center" wrapText="1"/>
    </xf>
    <xf numFmtId="169" fontId="6" fillId="0" borderId="0" xfId="2" applyNumberFormat="1" applyAlignment="1">
      <alignment horizontal="center" vertical="center"/>
    </xf>
    <xf numFmtId="169" fontId="6" fillId="0" borderId="6" xfId="2" applyNumberFormat="1" applyBorder="1" applyAlignment="1">
      <alignment horizontal="center"/>
    </xf>
    <xf numFmtId="169" fontId="6" fillId="0" borderId="0" xfId="76" applyNumberFormat="1"/>
    <xf numFmtId="0" fontId="6" fillId="0" borderId="26" xfId="2" applyBorder="1" applyAlignment="1">
      <alignment horizontal="center"/>
    </xf>
    <xf numFmtId="41" fontId="6" fillId="10" borderId="48" xfId="76" applyNumberFormat="1" applyFont="1" applyFill="1" applyBorder="1"/>
    <xf numFmtId="37" fontId="6" fillId="10" borderId="49" xfId="76" applyNumberFormat="1" applyFont="1" applyFill="1" applyBorder="1"/>
    <xf numFmtId="41" fontId="6" fillId="10" borderId="51" xfId="76" applyNumberFormat="1" applyFont="1" applyFill="1" applyBorder="1"/>
    <xf numFmtId="37" fontId="6" fillId="10" borderId="0" xfId="76" applyNumberFormat="1" applyFont="1" applyFill="1" applyBorder="1"/>
    <xf numFmtId="41" fontId="6" fillId="10" borderId="33" xfId="76" applyNumberFormat="1" applyFont="1" applyFill="1" applyBorder="1"/>
    <xf numFmtId="37" fontId="6" fillId="10" borderId="42" xfId="76" applyNumberFormat="1" applyFont="1" applyFill="1" applyBorder="1"/>
    <xf numFmtId="0" fontId="6" fillId="10" borderId="0" xfId="2" applyNumberFormat="1" applyFont="1" applyFill="1" applyBorder="1" applyAlignment="1">
      <alignment horizontal="center"/>
    </xf>
    <xf numFmtId="0" fontId="6" fillId="10" borderId="42" xfId="2" applyNumberFormat="1" applyFont="1" applyFill="1" applyBorder="1" applyAlignment="1">
      <alignment horizontal="center"/>
    </xf>
    <xf numFmtId="0" fontId="9" fillId="0" borderId="0" xfId="91" applyFont="1" applyAlignment="1"/>
    <xf numFmtId="0" fontId="6" fillId="0" borderId="0" xfId="91" applyAlignment="1"/>
    <xf numFmtId="0" fontId="6" fillId="0" borderId="0" xfId="91" applyAlignment="1">
      <alignment horizontal="center"/>
    </xf>
    <xf numFmtId="0" fontId="6" fillId="0" borderId="0" xfId="91" applyFill="1" applyAlignment="1">
      <alignment horizontal="center"/>
    </xf>
    <xf numFmtId="0" fontId="6" fillId="0" borderId="0" xfId="91" applyFont="1" applyAlignment="1">
      <alignment horizontal="center"/>
    </xf>
    <xf numFmtId="0" fontId="6" fillId="0" borderId="0" xfId="91" applyFont="1" applyAlignment="1"/>
    <xf numFmtId="0" fontId="22" fillId="0" borderId="5" xfId="91" applyFont="1" applyBorder="1" applyAlignment="1">
      <alignment horizontal="center" vertical="top"/>
    </xf>
    <xf numFmtId="0" fontId="22" fillId="41" borderId="5" xfId="91" applyFont="1" applyFill="1" applyBorder="1" applyAlignment="1">
      <alignment horizontal="center" vertical="top"/>
    </xf>
    <xf numFmtId="0" fontId="22" fillId="0" borderId="5" xfId="91" applyFont="1" applyFill="1" applyBorder="1" applyAlignment="1">
      <alignment horizontal="center" vertical="top"/>
    </xf>
    <xf numFmtId="0" fontId="1" fillId="10" borderId="5" xfId="91" quotePrefix="1" applyNumberFormat="1" applyFont="1" applyFill="1" applyBorder="1" applyAlignment="1">
      <alignment horizontal="center" vertical="top"/>
    </xf>
    <xf numFmtId="0" fontId="1" fillId="10" borderId="5" xfId="91" applyFont="1" applyFill="1" applyBorder="1" applyAlignment="1">
      <alignment horizontal="left" vertical="top"/>
    </xf>
    <xf numFmtId="0" fontId="1" fillId="10" borderId="5" xfId="91" applyFont="1" applyFill="1" applyBorder="1" applyAlignment="1">
      <alignment horizontal="center" vertical="top"/>
    </xf>
    <xf numFmtId="169" fontId="6" fillId="0" borderId="5" xfId="91" applyNumberFormat="1" applyBorder="1" applyAlignment="1">
      <alignment horizontal="center" vertical="top"/>
    </xf>
    <xf numFmtId="0" fontId="6" fillId="0" borderId="5" xfId="91" applyBorder="1" applyAlignment="1">
      <alignment vertical="top"/>
    </xf>
    <xf numFmtId="0" fontId="6" fillId="0" borderId="5" xfId="91" applyBorder="1" applyAlignment="1">
      <alignment horizontal="center" vertical="top"/>
    </xf>
    <xf numFmtId="0" fontId="6" fillId="0" borderId="5" xfId="91" applyFill="1" applyBorder="1" applyAlignment="1">
      <alignment horizontal="center" vertical="top"/>
    </xf>
    <xf numFmtId="0" fontId="6" fillId="0" borderId="5" xfId="91" applyBorder="1" applyAlignment="1">
      <alignment horizontal="center"/>
    </xf>
    <xf numFmtId="0" fontId="13" fillId="0" borderId="0" xfId="86" applyFont="1"/>
    <xf numFmtId="169" fontId="6" fillId="0" borderId="5" xfId="91" applyNumberFormat="1" applyFill="1" applyBorder="1" applyAlignment="1">
      <alignment horizontal="center" vertical="top"/>
    </xf>
    <xf numFmtId="0" fontId="6" fillId="0" borderId="5" xfId="91" applyFill="1" applyBorder="1" applyAlignment="1">
      <alignment vertical="top"/>
    </xf>
    <xf numFmtId="0" fontId="6" fillId="0" borderId="13" xfId="91" applyFill="1" applyBorder="1" applyAlignment="1">
      <alignment horizontal="center" vertical="top"/>
    </xf>
    <xf numFmtId="0" fontId="6" fillId="10" borderId="0" xfId="91" applyFill="1" applyAlignment="1"/>
    <xf numFmtId="0" fontId="13" fillId="0" borderId="0" xfId="86" applyFont="1" applyFill="1"/>
    <xf numFmtId="0" fontId="6" fillId="0" borderId="0" xfId="91" applyFill="1" applyAlignment="1"/>
    <xf numFmtId="0" fontId="22" fillId="0" borderId="0" xfId="91" applyFont="1" applyAlignment="1">
      <alignment horizontal="left"/>
    </xf>
    <xf numFmtId="0" fontId="6" fillId="0" borderId="0" xfId="91"/>
    <xf numFmtId="0" fontId="6" fillId="0" borderId="0" xfId="91" applyFill="1"/>
    <xf numFmtId="0" fontId="6" fillId="0" borderId="0" xfId="91" applyAlignment="1">
      <alignment horizontal="left"/>
    </xf>
    <xf numFmtId="41" fontId="6" fillId="10" borderId="52" xfId="76" applyNumberFormat="1" applyFont="1" applyFill="1" applyBorder="1"/>
    <xf numFmtId="41" fontId="6" fillId="10" borderId="25" xfId="76" applyNumberFormat="1" applyFont="1" applyFill="1" applyBorder="1"/>
    <xf numFmtId="41" fontId="6" fillId="10" borderId="15" xfId="76" applyNumberFormat="1" applyFont="1" applyFill="1" applyBorder="1"/>
    <xf numFmtId="0" fontId="6" fillId="0" borderId="25" xfId="76" applyFont="1" applyFill="1" applyBorder="1" applyAlignment="1">
      <alignment horizontal="center" wrapText="1"/>
    </xf>
    <xf numFmtId="0" fontId="0" fillId="0" borderId="0" xfId="76" applyFont="1" applyFill="1" applyAlignment="1">
      <alignment horizontal="center"/>
    </xf>
    <xf numFmtId="0" fontId="6" fillId="0" borderId="0" xfId="76" applyFill="1"/>
    <xf numFmtId="168" fontId="6" fillId="0" borderId="25" xfId="76" applyNumberFormat="1" applyFill="1" applyBorder="1"/>
    <xf numFmtId="41" fontId="6" fillId="0" borderId="0" xfId="76" applyNumberFormat="1" applyFill="1"/>
    <xf numFmtId="168" fontId="6" fillId="0" borderId="25" xfId="76" applyNumberFormat="1" applyFill="1" applyBorder="1" applyAlignment="1">
      <alignment vertical="center"/>
    </xf>
    <xf numFmtId="39" fontId="9" fillId="0" borderId="44" xfId="76" applyNumberFormat="1" applyFont="1" applyFill="1" applyBorder="1"/>
    <xf numFmtId="41" fontId="9" fillId="0" borderId="0" xfId="76" applyNumberFormat="1" applyFont="1" applyFill="1" applyAlignment="1">
      <alignment horizontal="center"/>
    </xf>
    <xf numFmtId="39" fontId="6" fillId="0" borderId="52" xfId="76" applyNumberFormat="1" applyFont="1" applyFill="1" applyBorder="1"/>
    <xf numFmtId="41" fontId="6" fillId="0" borderId="0" xfId="76" applyNumberFormat="1" applyFont="1" applyFill="1" applyBorder="1"/>
    <xf numFmtId="39" fontId="6" fillId="0" borderId="25" xfId="76" applyNumberFormat="1" applyFont="1" applyFill="1" applyBorder="1"/>
    <xf numFmtId="39" fontId="6" fillId="0" borderId="15" xfId="76" applyNumberFormat="1" applyFont="1" applyFill="1" applyBorder="1"/>
    <xf numFmtId="172" fontId="6" fillId="0" borderId="25" xfId="76" applyNumberFormat="1" applyFont="1" applyFill="1" applyBorder="1"/>
    <xf numFmtId="172" fontId="6" fillId="0" borderId="15" xfId="76" applyNumberFormat="1" applyFont="1" applyFill="1" applyBorder="1"/>
    <xf numFmtId="0" fontId="10" fillId="0" borderId="15" xfId="2" applyFont="1" applyBorder="1" applyAlignment="1">
      <alignment vertical="center" wrapText="1"/>
    </xf>
    <xf numFmtId="0" fontId="10" fillId="0" borderId="12" xfId="2" applyFont="1" applyBorder="1" applyAlignment="1">
      <alignment vertical="center"/>
    </xf>
    <xf numFmtId="0" fontId="10" fillId="0" borderId="15" xfId="2" applyFont="1" applyFill="1" applyBorder="1" applyAlignment="1">
      <alignment vertical="center" wrapText="1"/>
    </xf>
    <xf numFmtId="0" fontId="6" fillId="0" borderId="0" xfId="2" applyBorder="1" applyAlignment="1">
      <alignment vertical="center"/>
    </xf>
    <xf numFmtId="0" fontId="10" fillId="10" borderId="33" xfId="2" applyFont="1" applyFill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10" borderId="0" xfId="76" applyFill="1" applyBorder="1" applyAlignment="1">
      <alignment vertical="center"/>
    </xf>
    <xf numFmtId="169" fontId="0" fillId="0" borderId="0" xfId="76" applyNumberFormat="1" applyFont="1" applyBorder="1" applyAlignment="1">
      <alignment vertical="center"/>
    </xf>
    <xf numFmtId="0" fontId="10" fillId="0" borderId="34" xfId="2" applyFont="1" applyBorder="1" applyAlignment="1">
      <alignment vertical="center" wrapText="1"/>
    </xf>
    <xf numFmtId="0" fontId="10" fillId="0" borderId="35" xfId="2" applyFont="1" applyBorder="1" applyAlignment="1">
      <alignment vertical="center" wrapText="1"/>
    </xf>
    <xf numFmtId="0" fontId="10" fillId="0" borderId="34" xfId="2" applyFont="1" applyBorder="1" applyAlignment="1">
      <alignment horizontal="center" vertical="center" wrapText="1"/>
    </xf>
    <xf numFmtId="0" fontId="6" fillId="0" borderId="6" xfId="2" applyBorder="1" applyAlignment="1">
      <alignment vertical="center"/>
    </xf>
    <xf numFmtId="3" fontId="0" fillId="0" borderId="0" xfId="76" applyNumberFormat="1" applyFont="1" applyBorder="1" applyAlignment="1">
      <alignment vertical="center"/>
    </xf>
    <xf numFmtId="0" fontId="10" fillId="10" borderId="34" xfId="2" applyFont="1" applyFill="1" applyBorder="1" applyAlignment="1">
      <alignment vertical="center" wrapText="1"/>
    </xf>
    <xf numFmtId="3" fontId="6" fillId="0" borderId="0" xfId="2" applyNumberFormat="1" applyAlignment="1">
      <alignment vertical="center"/>
    </xf>
    <xf numFmtId="169" fontId="6" fillId="0" borderId="0" xfId="2" applyNumberFormat="1" applyAlignment="1">
      <alignment vertical="center"/>
    </xf>
    <xf numFmtId="41" fontId="6" fillId="0" borderId="0" xfId="77" applyNumberFormat="1" applyAlignment="1">
      <alignment vertical="center"/>
    </xf>
    <xf numFmtId="14" fontId="6" fillId="0" borderId="0" xfId="76" applyNumberFormat="1"/>
    <xf numFmtId="0" fontId="0" fillId="10" borderId="46" xfId="0" applyFill="1" applyBorder="1" applyAlignment="1">
      <alignment vertical="top" wrapText="1"/>
    </xf>
    <xf numFmtId="169" fontId="22" fillId="43" borderId="45" xfId="0" applyNumberFormat="1" applyFont="1" applyFill="1" applyBorder="1" applyAlignment="1">
      <alignment horizontal="center" vertical="top" wrapText="1"/>
    </xf>
    <xf numFmtId="4" fontId="9" fillId="0" borderId="9" xfId="60" applyNumberFormat="1" applyFont="1" applyBorder="1"/>
    <xf numFmtId="0" fontId="0" fillId="0" borderId="9" xfId="0" applyBorder="1"/>
    <xf numFmtId="0" fontId="0" fillId="0" borderId="9" xfId="0" applyFont="1" applyBorder="1" applyAlignment="1">
      <alignment vertical="top" wrapText="1"/>
    </xf>
    <xf numFmtId="0" fontId="0" fillId="0" borderId="9" xfId="0" applyFill="1" applyBorder="1"/>
    <xf numFmtId="38" fontId="0" fillId="0" borderId="32" xfId="0" applyNumberFormat="1" applyBorder="1" applyAlignment="1">
      <alignment vertical="center"/>
    </xf>
    <xf numFmtId="14" fontId="9" fillId="0" borderId="0" xfId="0" applyNumberFormat="1" applyFont="1" applyBorder="1" applyAlignment="1">
      <alignment horizontal="left"/>
    </xf>
    <xf numFmtId="169" fontId="13" fillId="0" borderId="0" xfId="59" applyNumberFormat="1" applyFont="1" applyFill="1" applyBorder="1" applyAlignment="1">
      <alignment horizontal="center"/>
    </xf>
    <xf numFmtId="38" fontId="15" fillId="0" borderId="0" xfId="76" applyNumberFormat="1" applyFont="1" applyFill="1" applyBorder="1"/>
    <xf numFmtId="0" fontId="66" fillId="0" borderId="0" xfId="0" applyFont="1"/>
    <xf numFmtId="2" fontId="0" fillId="0" borderId="0" xfId="0" applyNumberFormat="1"/>
    <xf numFmtId="0" fontId="9" fillId="0" borderId="38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0" fillId="0" borderId="38" xfId="2" applyFont="1" applyBorder="1" applyAlignment="1">
      <alignment horizontal="center"/>
    </xf>
    <xf numFmtId="0" fontId="6" fillId="0" borderId="39" xfId="2" applyBorder="1" applyAlignment="1">
      <alignment horizontal="center"/>
    </xf>
    <xf numFmtId="0" fontId="6" fillId="0" borderId="24" xfId="2" applyBorder="1" applyAlignment="1">
      <alignment horizontal="center"/>
    </xf>
    <xf numFmtId="0" fontId="9" fillId="0" borderId="38" xfId="2" applyFont="1" applyBorder="1" applyAlignment="1">
      <alignment horizontal="center"/>
    </xf>
    <xf numFmtId="0" fontId="9" fillId="0" borderId="39" xfId="2" applyFont="1" applyBorder="1" applyAlignment="1">
      <alignment horizontal="center"/>
    </xf>
    <xf numFmtId="0" fontId="9" fillId="0" borderId="24" xfId="2" applyFont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1" fontId="0" fillId="4" borderId="0" xfId="14" applyNumberFormat="1" applyFont="1" applyFill="1" applyAlignment="1">
      <alignment horizontal="left"/>
    </xf>
    <xf numFmtId="41" fontId="23" fillId="4" borderId="0" xfId="14" applyNumberFormat="1" applyFill="1" applyAlignment="1">
      <alignment horizontal="left"/>
    </xf>
    <xf numFmtId="0" fontId="0" fillId="10" borderId="13" xfId="2" applyFont="1" applyFill="1" applyBorder="1" applyAlignment="1">
      <alignment horizontal="center"/>
    </xf>
    <xf numFmtId="0" fontId="6" fillId="10" borderId="11" xfId="2" applyFill="1" applyBorder="1" applyAlignment="1">
      <alignment horizontal="center"/>
    </xf>
    <xf numFmtId="0" fontId="6" fillId="10" borderId="14" xfId="2" applyFill="1" applyBorder="1" applyAlignment="1">
      <alignment horizontal="center"/>
    </xf>
    <xf numFmtId="0" fontId="6" fillId="0" borderId="6" xfId="2" applyBorder="1" applyAlignment="1">
      <alignment horizontal="center" wrapText="1"/>
    </xf>
    <xf numFmtId="41" fontId="0" fillId="4" borderId="13" xfId="76" applyNumberFormat="1" applyFont="1" applyFill="1" applyBorder="1" applyAlignment="1">
      <alignment horizontal="center"/>
    </xf>
    <xf numFmtId="41" fontId="6" fillId="4" borderId="11" xfId="76" applyNumberFormat="1" applyFill="1" applyBorder="1" applyAlignment="1">
      <alignment horizontal="center"/>
    </xf>
    <xf numFmtId="41" fontId="6" fillId="4" borderId="14" xfId="76" applyNumberFormat="1" applyFill="1" applyBorder="1" applyAlignment="1">
      <alignment horizontal="center"/>
    </xf>
    <xf numFmtId="0" fontId="9" fillId="7" borderId="38" xfId="2" applyFont="1" applyFill="1" applyBorder="1" applyAlignment="1">
      <alignment horizontal="center"/>
    </xf>
    <xf numFmtId="0" fontId="9" fillId="7" borderId="39" xfId="2" applyFont="1" applyFill="1" applyBorder="1" applyAlignment="1">
      <alignment horizontal="center"/>
    </xf>
    <xf numFmtId="0" fontId="9" fillId="7" borderId="24" xfId="2" applyFont="1" applyFill="1" applyBorder="1" applyAlignment="1">
      <alignment horizontal="center"/>
    </xf>
    <xf numFmtId="0" fontId="9" fillId="0" borderId="27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42" fontId="60" fillId="0" borderId="27" xfId="0" applyNumberFormat="1" applyFont="1" applyBorder="1" applyAlignment="1">
      <alignment horizontal="left" vertical="center" wrapText="1"/>
    </xf>
    <xf numFmtId="42" fontId="60" fillId="0" borderId="28" xfId="0" applyNumberFormat="1" applyFont="1" applyBorder="1" applyAlignment="1">
      <alignment horizontal="left" vertical="center" wrapText="1"/>
    </xf>
    <xf numFmtId="42" fontId="60" fillId="0" borderId="29" xfId="0" applyNumberFormat="1" applyFont="1" applyBorder="1" applyAlignment="1">
      <alignment horizontal="left" vertical="center" wrapText="1"/>
    </xf>
    <xf numFmtId="42" fontId="60" fillId="0" borderId="30" xfId="0" applyNumberFormat="1" applyFont="1" applyBorder="1" applyAlignment="1">
      <alignment horizontal="left" vertical="center" wrapText="1"/>
    </xf>
    <xf numFmtId="42" fontId="60" fillId="0" borderId="0" xfId="0" applyNumberFormat="1" applyFont="1" applyBorder="1" applyAlignment="1">
      <alignment horizontal="left" vertical="center" wrapText="1"/>
    </xf>
    <xf numFmtId="42" fontId="60" fillId="0" borderId="9" xfId="0" applyNumberFormat="1" applyFont="1" applyBorder="1" applyAlignment="1">
      <alignment horizontal="left" vertical="center" wrapText="1"/>
    </xf>
    <xf numFmtId="42" fontId="60" fillId="0" borderId="31" xfId="0" applyNumberFormat="1" applyFont="1" applyBorder="1" applyAlignment="1">
      <alignment horizontal="left" vertical="center" wrapText="1"/>
    </xf>
    <xf numFmtId="42" fontId="60" fillId="0" borderId="6" xfId="0" applyNumberFormat="1" applyFont="1" applyBorder="1" applyAlignment="1">
      <alignment horizontal="left" vertical="center" wrapText="1"/>
    </xf>
    <xf numFmtId="42" fontId="60" fillId="0" borderId="32" xfId="0" applyNumberFormat="1" applyFont="1" applyBorder="1" applyAlignment="1">
      <alignment horizontal="left" vertical="center" wrapText="1"/>
    </xf>
    <xf numFmtId="38" fontId="9" fillId="8" borderId="0" xfId="14" applyNumberFormat="1" applyFont="1" applyFill="1" applyAlignment="1">
      <alignment horizontal="left" vertical="center" wrapText="1"/>
    </xf>
    <xf numFmtId="38" fontId="9" fillId="8" borderId="0" xfId="76" applyNumberFormat="1" applyFont="1" applyFill="1" applyAlignment="1">
      <alignment horizontal="left" vertical="center" wrapText="1"/>
    </xf>
    <xf numFmtId="0" fontId="9" fillId="0" borderId="13" xfId="14" applyFont="1" applyBorder="1" applyAlignment="1">
      <alignment horizontal="center" wrapText="1"/>
    </xf>
    <xf numFmtId="0" fontId="9" fillId="0" borderId="14" xfId="14" applyFont="1" applyBorder="1" applyAlignment="1">
      <alignment horizontal="center" wrapText="1"/>
    </xf>
    <xf numFmtId="0" fontId="9" fillId="0" borderId="13" xfId="14" applyFont="1" applyBorder="1" applyAlignment="1">
      <alignment horizontal="center"/>
    </xf>
    <xf numFmtId="0" fontId="9" fillId="0" borderId="11" xfId="14" applyFont="1" applyBorder="1" applyAlignment="1">
      <alignment horizontal="center"/>
    </xf>
    <xf numFmtId="0" fontId="9" fillId="0" borderId="14" xfId="14" applyFont="1" applyBorder="1" applyAlignment="1">
      <alignment horizontal="center"/>
    </xf>
    <xf numFmtId="41" fontId="0" fillId="4" borderId="0" xfId="14" applyNumberFormat="1" applyFont="1" applyFill="1" applyAlignment="1">
      <alignment horizontal="center"/>
    </xf>
    <xf numFmtId="41" fontId="23" fillId="4" borderId="0" xfId="14" applyNumberFormat="1" applyFill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38" fontId="11" fillId="4" borderId="0" xfId="0" applyNumberFormat="1" applyFont="1" applyFill="1" applyBorder="1" applyAlignment="1">
      <alignment horizontal="center"/>
    </xf>
    <xf numFmtId="38" fontId="11" fillId="4" borderId="9" xfId="0" applyNumberFormat="1" applyFont="1" applyFill="1" applyBorder="1" applyAlignment="1">
      <alignment horizontal="center"/>
    </xf>
    <xf numFmtId="38" fontId="11" fillId="0" borderId="0" xfId="0" applyNumberFormat="1" applyFont="1" applyFill="1" applyBorder="1" applyAlignment="1">
      <alignment horizontal="center"/>
    </xf>
    <xf numFmtId="0" fontId="6" fillId="6" borderId="13" xfId="85" applyFont="1" applyFill="1" applyBorder="1" applyAlignment="1">
      <alignment horizontal="left" wrapText="1"/>
    </xf>
    <xf numFmtId="0" fontId="6" fillId="6" borderId="11" xfId="85" applyFont="1" applyFill="1" applyBorder="1" applyAlignment="1">
      <alignment horizontal="left" wrapText="1"/>
    </xf>
    <xf numFmtId="0" fontId="6" fillId="6" borderId="14" xfId="85" applyFont="1" applyFill="1" applyBorder="1" applyAlignment="1">
      <alignment horizontal="left" wrapText="1"/>
    </xf>
    <xf numFmtId="0" fontId="0" fillId="0" borderId="30" xfId="3" applyFont="1" applyFill="1" applyBorder="1" applyAlignment="1">
      <alignment horizontal="left" wrapText="1"/>
    </xf>
    <xf numFmtId="0" fontId="6" fillId="0" borderId="0" xfId="3" applyFont="1" applyFill="1" applyBorder="1" applyAlignment="1">
      <alignment horizontal="left" wrapText="1"/>
    </xf>
    <xf numFmtId="0" fontId="6" fillId="0" borderId="9" xfId="3" applyFont="1" applyFill="1" applyBorder="1" applyAlignment="1">
      <alignment horizontal="left" wrapText="1"/>
    </xf>
    <xf numFmtId="0" fontId="9" fillId="0" borderId="0" xfId="85" applyFont="1" applyAlignment="1">
      <alignment horizontal="left"/>
    </xf>
    <xf numFmtId="38" fontId="11" fillId="0" borderId="0" xfId="85" applyNumberFormat="1" applyFont="1" applyFill="1" applyBorder="1" applyAlignment="1">
      <alignment horizontal="center"/>
    </xf>
    <xf numFmtId="0" fontId="9" fillId="0" borderId="13" xfId="85" applyFont="1" applyBorder="1" applyAlignment="1">
      <alignment horizontal="center"/>
    </xf>
    <xf numFmtId="0" fontId="9" fillId="0" borderId="11" xfId="85" applyFont="1" applyBorder="1" applyAlignment="1">
      <alignment horizontal="center"/>
    </xf>
    <xf numFmtId="0" fontId="9" fillId="0" borderId="14" xfId="85" applyFont="1" applyBorder="1" applyAlignment="1">
      <alignment horizontal="center"/>
    </xf>
    <xf numFmtId="0" fontId="6" fillId="6" borderId="13" xfId="3" applyFont="1" applyFill="1" applyBorder="1" applyAlignment="1">
      <alignment horizontal="left" vertical="center" wrapText="1"/>
    </xf>
    <xf numFmtId="0" fontId="6" fillId="6" borderId="11" xfId="3" applyFont="1" applyFill="1" applyBorder="1" applyAlignment="1">
      <alignment horizontal="left" vertical="center" wrapText="1"/>
    </xf>
    <xf numFmtId="0" fontId="6" fillId="6" borderId="14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6" fillId="0" borderId="9" xfId="3" applyFont="1" applyFill="1" applyBorder="1" applyAlignment="1">
      <alignment horizontal="left" vertical="center" wrapText="1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6" fillId="0" borderId="5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10" fillId="9" borderId="13" xfId="2" applyFont="1" applyFill="1" applyBorder="1" applyAlignment="1">
      <alignment horizontal="center" vertical="top" wrapText="1"/>
    </xf>
    <xf numFmtId="0" fontId="10" fillId="9" borderId="11" xfId="2" applyFont="1" applyFill="1" applyBorder="1" applyAlignment="1">
      <alignment horizontal="center" vertical="top" wrapText="1"/>
    </xf>
    <xf numFmtId="0" fontId="8" fillId="0" borderId="8" xfId="2" applyFont="1" applyBorder="1" applyAlignment="1">
      <alignment horizontal="center" vertical="top" wrapText="1"/>
    </xf>
    <xf numFmtId="0" fontId="8" fillId="0" borderId="10" xfId="2" applyFont="1" applyBorder="1" applyAlignment="1">
      <alignment horizontal="center" vertical="top" wrapText="1"/>
    </xf>
    <xf numFmtId="42" fontId="6" fillId="0" borderId="8" xfId="2" applyNumberFormat="1" applyFill="1" applyBorder="1" applyAlignment="1">
      <alignment horizontal="center" vertical="center"/>
    </xf>
    <xf numFmtId="42" fontId="6" fillId="0" borderId="7" xfId="2" applyNumberFormat="1" applyFill="1" applyBorder="1" applyAlignment="1">
      <alignment horizontal="center" vertical="center"/>
    </xf>
    <xf numFmtId="42" fontId="6" fillId="0" borderId="10" xfId="2" applyNumberFormat="1" applyFill="1" applyBorder="1" applyAlignment="1">
      <alignment horizontal="center" vertical="center"/>
    </xf>
    <xf numFmtId="0" fontId="9" fillId="0" borderId="28" xfId="0" applyNumberFormat="1" applyFont="1" applyBorder="1" applyAlignment="1">
      <alignment horizontal="center" wrapText="1"/>
    </xf>
    <xf numFmtId="0" fontId="9" fillId="0" borderId="0" xfId="0" applyNumberFormat="1" applyFont="1" applyAlignment="1">
      <alignment horizontal="center" wrapText="1"/>
    </xf>
    <xf numFmtId="0" fontId="44" fillId="0" borderId="0" xfId="0" applyFont="1" applyAlignment="1">
      <alignment horizontal="left" wrapText="1"/>
    </xf>
    <xf numFmtId="0" fontId="15" fillId="0" borderId="28" xfId="0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0" fontId="13" fillId="37" borderId="0" xfId="0" applyFont="1" applyFill="1" applyAlignment="1">
      <alignment horizontal="center" wrapText="1"/>
    </xf>
    <xf numFmtId="0" fontId="51" fillId="35" borderId="13" xfId="85" applyFill="1" applyBorder="1" applyAlignment="1">
      <alignment horizontal="center"/>
    </xf>
    <xf numFmtId="0" fontId="51" fillId="35" borderId="11" xfId="85" applyFill="1" applyBorder="1" applyAlignment="1">
      <alignment horizontal="center"/>
    </xf>
    <xf numFmtId="0" fontId="51" fillId="35" borderId="14" xfId="85" applyFill="1" applyBorder="1" applyAlignment="1">
      <alignment horizontal="center"/>
    </xf>
  </cellXfs>
  <cellStyles count="92">
    <cellStyle name="20% - Accent1 2" xfId="15"/>
    <cellStyle name="20% - Accent2 2" xfId="16"/>
    <cellStyle name="20% - Accent3 2" xfId="17"/>
    <cellStyle name="20% - Accent4 2" xfId="18"/>
    <cellStyle name="20% - Accent5 2" xfId="19"/>
    <cellStyle name="20% - Accent6 2" xfId="20"/>
    <cellStyle name="40% - Accent1 2" xfId="21"/>
    <cellStyle name="40% - Accent2 2" xfId="22"/>
    <cellStyle name="40% - Accent3 2" xfId="23"/>
    <cellStyle name="40% - Accent4 2" xfId="24"/>
    <cellStyle name="40% - Accent5 2" xfId="25"/>
    <cellStyle name="40% - Accent6 2" xfId="26"/>
    <cellStyle name="60% - Accent1 2" xfId="27"/>
    <cellStyle name="60% - Accent2 2" xfId="28"/>
    <cellStyle name="60% - Accent3 2" xfId="29"/>
    <cellStyle name="60% - Accent4 2" xfId="30"/>
    <cellStyle name="60% - Accent5 2" xfId="31"/>
    <cellStyle name="60% - Accent6 2" xfId="32"/>
    <cellStyle name="Accent1 2" xfId="33"/>
    <cellStyle name="Accent2 2" xfId="34"/>
    <cellStyle name="Accent3 2" xfId="35"/>
    <cellStyle name="Accent4 2" xfId="36"/>
    <cellStyle name="Accent5 2" xfId="37"/>
    <cellStyle name="Accent6 2" xfId="38"/>
    <cellStyle name="Bad 2" xfId="39"/>
    <cellStyle name="Calculation 2" xfId="40"/>
    <cellStyle name="Check Cell 2" xfId="41"/>
    <cellStyle name="Comma" xfId="1" builtinId="3"/>
    <cellStyle name="Comma_AUSAFR01" xfId="4"/>
    <cellStyle name="Comma0" xfId="5"/>
    <cellStyle name="Comma0 2" xfId="42"/>
    <cellStyle name="Comma0 3" xfId="43"/>
    <cellStyle name="Currency" xfId="77" builtinId="4"/>
    <cellStyle name="Currency0" xfId="6"/>
    <cellStyle name="Currency0 2" xfId="44"/>
    <cellStyle name="Currency0 3" xfId="45"/>
    <cellStyle name="Date" xfId="7"/>
    <cellStyle name="Date 2" xfId="46"/>
    <cellStyle name="Date 3" xfId="47"/>
    <cellStyle name="Explanatory Text 2" xfId="48"/>
    <cellStyle name="Fixed" xfId="8"/>
    <cellStyle name="Fixed 2" xfId="49"/>
    <cellStyle name="Fixed 3" xfId="50"/>
    <cellStyle name="Good 2" xfId="51"/>
    <cellStyle name="Heading 1 2" xfId="9"/>
    <cellStyle name="Heading 1 3" xfId="52"/>
    <cellStyle name="Heading 2 2" xfId="10"/>
    <cellStyle name="Heading 2 3" xfId="53"/>
    <cellStyle name="Heading 3 2" xfId="54"/>
    <cellStyle name="Heading 4 2" xfId="55"/>
    <cellStyle name="Hyperlink" xfId="78" builtinId="8"/>
    <cellStyle name="Hyperlink 2" xfId="87"/>
    <cellStyle name="Hyperlink 2 2" xfId="89"/>
    <cellStyle name="Hyperlink 2 3" xfId="90"/>
    <cellStyle name="Input 2" xfId="56"/>
    <cellStyle name="Linked Cell 2" xfId="57"/>
    <cellStyle name="Neutral 2" xfId="58"/>
    <cellStyle name="Normal" xfId="0" builtinId="0"/>
    <cellStyle name="Normal 10" xfId="86"/>
    <cellStyle name="Normal 2" xfId="2"/>
    <cellStyle name="Normal 2 2" xfId="59"/>
    <cellStyle name="Normal 2 2 2" xfId="60"/>
    <cellStyle name="Normal 2 3" xfId="61"/>
    <cellStyle name="Normal 2 3 2" xfId="62"/>
    <cellStyle name="Normal 2 4" xfId="63"/>
    <cellStyle name="Normal 2 5" xfId="64"/>
    <cellStyle name="Normal 2 6" xfId="65"/>
    <cellStyle name="Normal 3" xfId="11"/>
    <cellStyle name="Normal 3 2" xfId="66"/>
    <cellStyle name="Normal 3 2 2" xfId="67"/>
    <cellStyle name="Normal 3 3" xfId="81"/>
    <cellStyle name="Normal 4" xfId="14"/>
    <cellStyle name="Normal 4 2" xfId="76"/>
    <cellStyle name="Normal 5" xfId="68"/>
    <cellStyle name="Normal 6" xfId="69"/>
    <cellStyle name="Normal 7" xfId="70"/>
    <cellStyle name="Normal 8" xfId="79"/>
    <cellStyle name="Normal 8 2" xfId="80"/>
    <cellStyle name="Normal 8 2 2" xfId="84"/>
    <cellStyle name="Normal 8 3" xfId="83"/>
    <cellStyle name="Normal 9" xfId="85"/>
    <cellStyle name="Normal 9 2" xfId="88"/>
    <cellStyle name="Normal 9 3" xfId="91"/>
    <cellStyle name="Normal_AUSAFR01" xfId="3"/>
    <cellStyle name="Note 2" xfId="12"/>
    <cellStyle name="Note 2 2" xfId="82"/>
    <cellStyle name="Output 2" xfId="71"/>
    <cellStyle name="Percent 2" xfId="72"/>
    <cellStyle name="Title 2" xfId="73"/>
    <cellStyle name="Total 2" xfId="13"/>
    <cellStyle name="Total 3" xfId="74"/>
    <cellStyle name="Warning Text 2" xfId="75"/>
  </cellStyles>
  <dxfs count="204"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</dxfs>
  <tableStyles count="0" defaultTableStyle="TableStyleMedium9" defaultPivotStyle="PivotStyleLight16"/>
  <colors>
    <mruColors>
      <color rgb="FF00FF00"/>
      <color rgb="FF00DA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7.xml"/><Relationship Id="rId118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4.xml"/><Relationship Id="rId115" Type="http://schemas.openxmlformats.org/officeDocument/2006/relationships/externalLink" Target="externalLinks/externalLink9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416</xdr:row>
      <xdr:rowOff>0</xdr:rowOff>
    </xdr:from>
    <xdr:to>
      <xdr:col>14</xdr:col>
      <xdr:colOff>228600</xdr:colOff>
      <xdr:row>565</xdr:row>
      <xdr:rowOff>0</xdr:rowOff>
    </xdr:to>
    <xdr:cxnSp macro="">
      <xdr:nvCxnSpPr>
        <xdr:cNvPr id="2" name="Straight Arrow Connector 1"/>
        <xdr:cNvCxnSpPr/>
      </xdr:nvCxnSpPr>
      <xdr:spPr bwMode="auto">
        <a:xfrm>
          <a:off x="13785850" y="3790950"/>
          <a:ext cx="11493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749</xdr:row>
      <xdr:rowOff>0</xdr:rowOff>
    </xdr:from>
    <xdr:to>
      <xdr:col>14</xdr:col>
      <xdr:colOff>469900</xdr:colOff>
      <xdr:row>897</xdr:row>
      <xdr:rowOff>139700</xdr:rowOff>
    </xdr:to>
    <xdr:sp macro="" textlink="">
      <xdr:nvSpPr>
        <xdr:cNvPr id="3" name="TextBox 2"/>
        <xdr:cNvSpPr txBox="1"/>
      </xdr:nvSpPr>
      <xdr:spPr>
        <a:xfrm>
          <a:off x="13658850" y="5810250"/>
          <a:ext cx="15176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422400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409700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130</xdr:row>
      <xdr:rowOff>0</xdr:rowOff>
    </xdr:from>
    <xdr:to>
      <xdr:col>14</xdr:col>
      <xdr:colOff>228600</xdr:colOff>
      <xdr:row>175</xdr:row>
      <xdr:rowOff>0</xdr:rowOff>
    </xdr:to>
    <xdr:cxnSp macro="">
      <xdr:nvCxnSpPr>
        <xdr:cNvPr id="2" name="Straight Arrow Connector 1"/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229</xdr:row>
      <xdr:rowOff>0</xdr:rowOff>
    </xdr:from>
    <xdr:to>
      <xdr:col>14</xdr:col>
      <xdr:colOff>469900</xdr:colOff>
      <xdr:row>273</xdr:row>
      <xdr:rowOff>139700</xdr:rowOff>
    </xdr:to>
    <xdr:sp macro="" textlink="">
      <xdr:nvSpPr>
        <xdr:cNvPr id="3" name="TextBox 2"/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/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/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/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/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/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/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/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/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2" name="Straight Arrow Connector 1"/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3" name="TextBox 2"/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/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/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&amp;%20Uses\Univ%20-%20Sources%20&amp;%20Uses%20FY%202012\0%20-%20Univ%20-%20S%20&amp;%20U%20-%20FY%202012%20-%207%20-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4\0%20-%20Univ%20-%20S%20_%20U%20-%20FY%202014%20-%203%20-%20Produc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ources%20&amp;%20Uses\Univ%20-%20Sources%20&amp;%20Uses%20FY%202016\0%20-%20Univ%20-%20Research%20-%20FY%202016%20-%20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ources%20&amp;%20Uses\Univ%20-%20Sources%20&amp;%20Uses%20FY%202016\0%20-%20Univ%20-%20Research%20-%20FY%202016%20-%203%20Draf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5\Univ%20Templates%20-%20FY%202015\Univ%20-%20S%20_%20U%20-%20FY%202015%20-%20Template%20-%202%20-%20Setup%20Ready%20w%20Rest%20Res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mciverje\My%20Documents\MyFiles\SCH-Univ\SRSCHLevFYTot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Documents%20and%20Settings\cernosekj\Local%20Settings\Temporary%20Internet%20Files\OLK2E\FY2006C2swrk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Doc$\Documents%20and%20Settings\cernosekj\Local%20Settings\Temporary%20Internet%20Files\OLK2E\FY2006C2swrk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Doc$\Documents%20and%20Settings\cernosekj\Local%20Settings\Temporary%20Internet%20Files\OLK2E\FY2006C2swrk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ademic Space Model Smmy"/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ountability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FT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>
        <row r="11">
          <cell r="B11" t="str">
            <v>The University of Texas System</v>
          </cell>
        </row>
      </sheetData>
      <sheetData sheetId="169" refreshError="1"/>
      <sheetData sheetId="170">
        <row r="8">
          <cell r="C8" t="str">
            <v>The University of Texas at Arlington</v>
          </cell>
          <cell r="D8">
            <v>335937</v>
          </cell>
          <cell r="E8">
            <v>292557</v>
          </cell>
          <cell r="F8">
            <v>628494</v>
          </cell>
          <cell r="G8">
            <v>121578</v>
          </cell>
          <cell r="H8">
            <v>15118</v>
          </cell>
          <cell r="I8">
            <v>0</v>
          </cell>
          <cell r="J8">
            <v>0</v>
          </cell>
          <cell r="K8">
            <v>765190</v>
          </cell>
          <cell r="L8">
            <v>26855.43888888889</v>
          </cell>
          <cell r="N8">
            <v>26855.439999999999</v>
          </cell>
          <cell r="P8">
            <v>2348.04</v>
          </cell>
        </row>
        <row r="9">
          <cell r="C9" t="str">
            <v>The University of Texas at Austin</v>
          </cell>
          <cell r="D9">
            <v>618753</v>
          </cell>
          <cell r="E9">
            <v>430761</v>
          </cell>
          <cell r="F9">
            <v>1049514</v>
          </cell>
          <cell r="G9">
            <v>124093</v>
          </cell>
          <cell r="H9">
            <v>90074</v>
          </cell>
          <cell r="I9">
            <v>51701</v>
          </cell>
          <cell r="J9">
            <v>0</v>
          </cell>
          <cell r="K9">
            <v>1315382</v>
          </cell>
          <cell r="L9">
            <v>47312.661111111112</v>
          </cell>
          <cell r="N9">
            <v>47312.66</v>
          </cell>
          <cell r="P9">
            <v>5190.45</v>
          </cell>
        </row>
        <row r="10">
          <cell r="C10" t="str">
            <v>The University of Texas at Dallas</v>
          </cell>
          <cell r="D10">
            <v>142085</v>
          </cell>
          <cell r="E10">
            <v>167370</v>
          </cell>
          <cell r="F10">
            <v>309455</v>
          </cell>
          <cell r="G10">
            <v>104277</v>
          </cell>
          <cell r="H10">
            <v>20484</v>
          </cell>
          <cell r="I10">
            <v>1027</v>
          </cell>
          <cell r="J10">
            <v>0</v>
          </cell>
          <cell r="K10">
            <v>435243</v>
          </cell>
          <cell r="L10">
            <v>15840.833333333332</v>
          </cell>
          <cell r="N10">
            <v>15840.83</v>
          </cell>
          <cell r="P10">
            <v>1430.06</v>
          </cell>
        </row>
        <row r="11">
          <cell r="C11" t="str">
            <v>The University of Texas at El Paso</v>
          </cell>
          <cell r="D11">
            <v>269975</v>
          </cell>
          <cell r="E11">
            <v>187140</v>
          </cell>
          <cell r="F11">
            <v>457115</v>
          </cell>
          <cell r="G11">
            <v>50999</v>
          </cell>
          <cell r="H11">
            <v>7637</v>
          </cell>
          <cell r="I11">
            <v>1814</v>
          </cell>
          <cell r="J11">
            <v>0</v>
          </cell>
          <cell r="K11">
            <v>517565</v>
          </cell>
          <cell r="L11">
            <v>17861.986111111109</v>
          </cell>
          <cell r="N11">
            <v>17861.990000000002</v>
          </cell>
          <cell r="P11">
            <v>1567.52</v>
          </cell>
        </row>
        <row r="12">
          <cell r="C12" t="str">
            <v>The University of Texas - Pan American</v>
          </cell>
          <cell r="D12">
            <v>255801</v>
          </cell>
          <cell r="E12">
            <v>170825</v>
          </cell>
          <cell r="F12">
            <v>426626</v>
          </cell>
          <cell r="G12">
            <v>40577</v>
          </cell>
          <cell r="H12">
            <v>1911</v>
          </cell>
          <cell r="I12">
            <v>0</v>
          </cell>
          <cell r="J12">
            <v>0</v>
          </cell>
          <cell r="K12">
            <v>469114</v>
          </cell>
          <cell r="L12">
            <v>16017.741666666667</v>
          </cell>
          <cell r="N12">
            <v>16017.74</v>
          </cell>
          <cell r="P12">
            <v>1082.44</v>
          </cell>
        </row>
        <row r="13">
          <cell r="C13" t="str">
            <v>The University of Texas at Brownsville</v>
          </cell>
          <cell r="D13">
            <v>50796</v>
          </cell>
          <cell r="E13">
            <v>51252</v>
          </cell>
          <cell r="F13">
            <v>102048</v>
          </cell>
          <cell r="G13">
            <v>13906</v>
          </cell>
          <cell r="H13">
            <v>618</v>
          </cell>
          <cell r="I13">
            <v>0</v>
          </cell>
          <cell r="J13">
            <v>0</v>
          </cell>
          <cell r="K13">
            <v>116572</v>
          </cell>
          <cell r="L13">
            <v>4015.35</v>
          </cell>
          <cell r="N13">
            <v>4015.35</v>
          </cell>
          <cell r="P13">
            <v>671.34</v>
          </cell>
        </row>
        <row r="14">
          <cell r="C14" t="str">
            <v>The University of Texas of the Permian Basin</v>
          </cell>
          <cell r="D14">
            <v>39450</v>
          </cell>
          <cell r="E14">
            <v>34798</v>
          </cell>
          <cell r="F14">
            <v>74248</v>
          </cell>
          <cell r="G14">
            <v>8332</v>
          </cell>
          <cell r="H14">
            <v>0</v>
          </cell>
          <cell r="I14">
            <v>0</v>
          </cell>
          <cell r="J14">
            <v>0</v>
          </cell>
          <cell r="K14">
            <v>82580</v>
          </cell>
          <cell r="L14">
            <v>2822.1</v>
          </cell>
          <cell r="N14">
            <v>2822.1</v>
          </cell>
          <cell r="P14">
            <v>262.73</v>
          </cell>
        </row>
        <row r="15">
          <cell r="C15" t="str">
            <v>The University of Texas at San Antonio</v>
          </cell>
          <cell r="D15">
            <v>422315</v>
          </cell>
          <cell r="E15">
            <v>231373</v>
          </cell>
          <cell r="F15">
            <v>653688</v>
          </cell>
          <cell r="G15">
            <v>61352</v>
          </cell>
          <cell r="H15">
            <v>11091</v>
          </cell>
          <cell r="I15">
            <v>0</v>
          </cell>
          <cell r="J15">
            <v>0</v>
          </cell>
          <cell r="K15">
            <v>726131</v>
          </cell>
          <cell r="L15">
            <v>24962.1</v>
          </cell>
          <cell r="N15">
            <v>24962.1</v>
          </cell>
          <cell r="P15">
            <v>2094.8000000000002</v>
          </cell>
        </row>
        <row r="16">
          <cell r="C16" t="str">
            <v>The University of Texas at Tyler</v>
          </cell>
          <cell r="D16">
            <v>56343</v>
          </cell>
          <cell r="E16">
            <v>72963</v>
          </cell>
          <cell r="F16">
            <v>129306</v>
          </cell>
          <cell r="G16">
            <v>24031</v>
          </cell>
          <cell r="H16">
            <v>1152</v>
          </cell>
          <cell r="I16">
            <v>0</v>
          </cell>
          <cell r="J16">
            <v>0</v>
          </cell>
          <cell r="K16">
            <v>154489</v>
          </cell>
          <cell r="L16">
            <v>5375.4916666666668</v>
          </cell>
          <cell r="N16">
            <v>5375.49</v>
          </cell>
          <cell r="P16">
            <v>580.08999999999992</v>
          </cell>
        </row>
        <row r="17">
          <cell r="C17" t="str">
            <v>Texas A&amp;M University</v>
          </cell>
          <cell r="D17">
            <v>606744</v>
          </cell>
          <cell r="E17">
            <v>475339</v>
          </cell>
          <cell r="F17">
            <v>1082083</v>
          </cell>
          <cell r="G17">
            <v>103503</v>
          </cell>
          <cell r="H17">
            <v>73836</v>
          </cell>
          <cell r="I17">
            <v>0</v>
          </cell>
          <cell r="J17">
            <v>0</v>
          </cell>
          <cell r="K17">
            <v>1259422</v>
          </cell>
          <cell r="L17">
            <v>44484.058333333334</v>
          </cell>
          <cell r="N17">
            <v>44484.06</v>
          </cell>
          <cell r="P17">
            <v>4451.79</v>
          </cell>
        </row>
        <row r="18">
          <cell r="C18" t="str">
            <v>Texas A&amp;M University at Galveston</v>
          </cell>
          <cell r="D18">
            <v>36558</v>
          </cell>
          <cell r="E18">
            <v>18132</v>
          </cell>
          <cell r="F18">
            <v>54690</v>
          </cell>
          <cell r="G18">
            <v>931</v>
          </cell>
          <cell r="H18">
            <v>379</v>
          </cell>
          <cell r="I18">
            <v>0</v>
          </cell>
          <cell r="J18">
            <v>0</v>
          </cell>
          <cell r="K18">
            <v>56000</v>
          </cell>
          <cell r="L18">
            <v>1882.8472222222224</v>
          </cell>
          <cell r="N18">
            <v>1882.85</v>
          </cell>
          <cell r="P18">
            <v>243.99</v>
          </cell>
        </row>
        <row r="19">
          <cell r="C19" t="str">
            <v>Prairie View A&amp;M University</v>
          </cell>
          <cell r="D19">
            <v>133293</v>
          </cell>
          <cell r="E19">
            <v>48519</v>
          </cell>
          <cell r="F19">
            <v>181812</v>
          </cell>
          <cell r="G19">
            <v>24569</v>
          </cell>
          <cell r="H19">
            <v>2315</v>
          </cell>
          <cell r="I19">
            <v>0</v>
          </cell>
          <cell r="J19">
            <v>0</v>
          </cell>
          <cell r="K19">
            <v>208696</v>
          </cell>
          <cell r="L19">
            <v>7212.719444444444</v>
          </cell>
          <cell r="N19">
            <v>7212.72</v>
          </cell>
          <cell r="P19">
            <v>728.77</v>
          </cell>
        </row>
        <row r="20">
          <cell r="C20" t="str">
            <v>Tarleton State University</v>
          </cell>
          <cell r="D20">
            <v>124043</v>
          </cell>
          <cell r="E20">
            <v>96878</v>
          </cell>
          <cell r="F20">
            <v>220921</v>
          </cell>
          <cell r="G20">
            <v>21561</v>
          </cell>
          <cell r="H20">
            <v>814</v>
          </cell>
          <cell r="I20">
            <v>0</v>
          </cell>
          <cell r="J20">
            <v>0</v>
          </cell>
          <cell r="K20">
            <v>243296</v>
          </cell>
          <cell r="L20">
            <v>8307.6305555555555</v>
          </cell>
          <cell r="N20">
            <v>8307.6299999999992</v>
          </cell>
          <cell r="P20">
            <v>782.7</v>
          </cell>
        </row>
        <row r="21">
          <cell r="C21" t="str">
            <v>Texas A&amp;M University - Corpus Christi</v>
          </cell>
          <cell r="D21">
            <v>128525</v>
          </cell>
          <cell r="E21">
            <v>93314</v>
          </cell>
          <cell r="F21">
            <v>221839</v>
          </cell>
          <cell r="G21">
            <v>25791</v>
          </cell>
          <cell r="H21">
            <v>3165</v>
          </cell>
          <cell r="I21">
            <v>0</v>
          </cell>
          <cell r="J21">
            <v>0</v>
          </cell>
          <cell r="K21">
            <v>250795</v>
          </cell>
          <cell r="L21">
            <v>8645.0916666666672</v>
          </cell>
          <cell r="N21">
            <v>8645.09</v>
          </cell>
          <cell r="P21">
            <v>775.42000000000007</v>
          </cell>
        </row>
        <row r="22">
          <cell r="C22" t="str">
            <v>Texas A&amp;M University - Kingsville</v>
          </cell>
          <cell r="D22">
            <v>96229</v>
          </cell>
          <cell r="E22">
            <v>48219</v>
          </cell>
          <cell r="F22">
            <v>144448</v>
          </cell>
          <cell r="G22">
            <v>19390</v>
          </cell>
          <cell r="H22">
            <v>2361</v>
          </cell>
          <cell r="I22">
            <v>0</v>
          </cell>
          <cell r="J22">
            <v>0</v>
          </cell>
          <cell r="K22">
            <v>166199</v>
          </cell>
          <cell r="L22">
            <v>5754.0166666666673</v>
          </cell>
          <cell r="N22">
            <v>5754.02</v>
          </cell>
          <cell r="P22">
            <v>616.11</v>
          </cell>
        </row>
        <row r="23">
          <cell r="C23" t="str">
            <v>Texas A&amp;M International University</v>
          </cell>
          <cell r="D23">
            <v>80831</v>
          </cell>
          <cell r="E23">
            <v>57326</v>
          </cell>
          <cell r="F23">
            <v>138157</v>
          </cell>
          <cell r="G23">
            <v>11168</v>
          </cell>
          <cell r="H23">
            <v>405</v>
          </cell>
          <cell r="I23">
            <v>0</v>
          </cell>
          <cell r="J23">
            <v>0</v>
          </cell>
          <cell r="K23">
            <v>149730</v>
          </cell>
          <cell r="L23">
            <v>5093.0666666666666</v>
          </cell>
          <cell r="N23">
            <v>5093.07</v>
          </cell>
          <cell r="P23">
            <v>395.44</v>
          </cell>
        </row>
        <row r="24">
          <cell r="C24" t="str">
            <v>West Texas A&amp;M University</v>
          </cell>
          <cell r="D24">
            <v>102757</v>
          </cell>
          <cell r="E24">
            <v>69596</v>
          </cell>
          <cell r="F24">
            <v>172353</v>
          </cell>
          <cell r="G24">
            <v>20601</v>
          </cell>
          <cell r="H24">
            <v>172</v>
          </cell>
          <cell r="I24">
            <v>0</v>
          </cell>
          <cell r="J24">
            <v>0</v>
          </cell>
          <cell r="K24">
            <v>193126</v>
          </cell>
          <cell r="L24">
            <v>6613.030555555556</v>
          </cell>
          <cell r="N24">
            <v>6613.03</v>
          </cell>
          <cell r="P24">
            <v>606.69000000000005</v>
          </cell>
        </row>
        <row r="25">
          <cell r="C25" t="str">
            <v>Texas A&amp;M University - Commerce</v>
          </cell>
          <cell r="D25">
            <v>79058</v>
          </cell>
          <cell r="E25">
            <v>84193</v>
          </cell>
          <cell r="F25">
            <v>163251</v>
          </cell>
          <cell r="G25">
            <v>67584</v>
          </cell>
          <cell r="H25">
            <v>7319</v>
          </cell>
          <cell r="I25">
            <v>0</v>
          </cell>
          <cell r="J25">
            <v>0</v>
          </cell>
          <cell r="K25">
            <v>238154</v>
          </cell>
          <cell r="L25">
            <v>8664.311111111112</v>
          </cell>
          <cell r="N25">
            <v>8664.31</v>
          </cell>
          <cell r="P25">
            <v>726.69</v>
          </cell>
        </row>
        <row r="26">
          <cell r="C26" t="str">
            <v>Texas A&amp;M University - Texarkana</v>
          </cell>
          <cell r="D26">
            <v>14571</v>
          </cell>
          <cell r="E26">
            <v>20589</v>
          </cell>
          <cell r="F26">
            <v>35160</v>
          </cell>
          <cell r="G26">
            <v>7215</v>
          </cell>
          <cell r="H26">
            <v>0</v>
          </cell>
          <cell r="I26">
            <v>0</v>
          </cell>
          <cell r="J26">
            <v>0</v>
          </cell>
          <cell r="K26">
            <v>42375</v>
          </cell>
          <cell r="L26">
            <v>1472.625</v>
          </cell>
          <cell r="N26">
            <v>1472.63</v>
          </cell>
          <cell r="P26">
            <v>142.44</v>
          </cell>
        </row>
        <row r="27">
          <cell r="C27" t="str">
            <v>Texas A&amp;M University - Central Texas</v>
          </cell>
          <cell r="D27">
            <v>2326</v>
          </cell>
          <cell r="E27">
            <v>30130</v>
          </cell>
          <cell r="F27">
            <v>32456</v>
          </cell>
          <cell r="G27">
            <v>11720</v>
          </cell>
          <cell r="H27">
            <v>0</v>
          </cell>
          <cell r="I27">
            <v>0</v>
          </cell>
          <cell r="J27">
            <v>0</v>
          </cell>
          <cell r="K27">
            <v>44176</v>
          </cell>
          <cell r="L27">
            <v>1570.1999999999998</v>
          </cell>
          <cell r="N27">
            <v>1570.2</v>
          </cell>
          <cell r="P27">
            <v>164.35</v>
          </cell>
        </row>
        <row r="28">
          <cell r="C28" t="str">
            <v>Texas A&amp;M University - San Antonio</v>
          </cell>
          <cell r="D28">
            <v>4421</v>
          </cell>
          <cell r="E28">
            <v>52705</v>
          </cell>
          <cell r="F28">
            <v>57126</v>
          </cell>
          <cell r="G28">
            <v>15974</v>
          </cell>
          <cell r="H28">
            <v>0</v>
          </cell>
          <cell r="I28">
            <v>0</v>
          </cell>
          <cell r="J28">
            <v>0</v>
          </cell>
          <cell r="K28">
            <v>73100</v>
          </cell>
          <cell r="L28">
            <v>2569.7833333333333</v>
          </cell>
          <cell r="N28">
            <v>2569.7800000000002</v>
          </cell>
          <cell r="P28">
            <v>256.93</v>
          </cell>
        </row>
        <row r="29">
          <cell r="C29" t="str">
            <v>University of Houston</v>
          </cell>
          <cell r="D29">
            <v>445597</v>
          </cell>
          <cell r="E29">
            <v>336636</v>
          </cell>
          <cell r="F29">
            <v>782233</v>
          </cell>
          <cell r="G29">
            <v>94369</v>
          </cell>
          <cell r="H29">
            <v>27504</v>
          </cell>
          <cell r="I29">
            <v>40092</v>
          </cell>
          <cell r="J29">
            <v>16119</v>
          </cell>
          <cell r="K29">
            <v>960317</v>
          </cell>
          <cell r="L29">
            <v>33679.063235294125</v>
          </cell>
          <cell r="N29">
            <v>33679.06</v>
          </cell>
          <cell r="P29">
            <v>2906.5600000000004</v>
          </cell>
        </row>
        <row r="30">
          <cell r="C30" t="str">
            <v>University of Houston - Clear Lake</v>
          </cell>
          <cell r="D30">
            <v>0</v>
          </cell>
          <cell r="E30">
            <v>105066</v>
          </cell>
          <cell r="F30">
            <v>105066</v>
          </cell>
          <cell r="G30">
            <v>52882</v>
          </cell>
          <cell r="H30">
            <v>1336</v>
          </cell>
          <cell r="I30">
            <v>0</v>
          </cell>
          <cell r="J30">
            <v>0</v>
          </cell>
          <cell r="K30">
            <v>159284</v>
          </cell>
          <cell r="L30">
            <v>5779.8388888888894</v>
          </cell>
          <cell r="N30">
            <v>5779.84</v>
          </cell>
          <cell r="P30">
            <v>635.81999999999994</v>
          </cell>
        </row>
        <row r="31">
          <cell r="C31" t="str">
            <v>University of Houston - Downtown</v>
          </cell>
          <cell r="D31">
            <v>130739</v>
          </cell>
          <cell r="E31">
            <v>137601</v>
          </cell>
          <cell r="F31">
            <v>268340</v>
          </cell>
          <cell r="G31">
            <v>2741</v>
          </cell>
          <cell r="H31">
            <v>0</v>
          </cell>
          <cell r="I31">
            <v>0</v>
          </cell>
          <cell r="J31">
            <v>0</v>
          </cell>
          <cell r="K31">
            <v>271081</v>
          </cell>
          <cell r="L31">
            <v>9058.875</v>
          </cell>
          <cell r="N31">
            <v>9058.8799999999992</v>
          </cell>
          <cell r="P31">
            <v>852.37</v>
          </cell>
        </row>
        <row r="32">
          <cell r="C32" t="str">
            <v>University of Houston - Victoria</v>
          </cell>
          <cell r="D32">
            <v>12919</v>
          </cell>
          <cell r="E32">
            <v>45886</v>
          </cell>
          <cell r="F32">
            <v>58805</v>
          </cell>
          <cell r="G32">
            <v>26230</v>
          </cell>
          <cell r="H32">
            <v>0</v>
          </cell>
          <cell r="I32">
            <v>0</v>
          </cell>
          <cell r="J32">
            <v>0</v>
          </cell>
          <cell r="K32">
            <v>85035</v>
          </cell>
          <cell r="L32">
            <v>3053.0833333333335</v>
          </cell>
          <cell r="N32">
            <v>3053.08</v>
          </cell>
          <cell r="P32">
            <v>263.94</v>
          </cell>
        </row>
        <row r="33">
          <cell r="C33" t="str">
            <v xml:space="preserve">Lamar University </v>
          </cell>
          <cell r="D33">
            <v>168038</v>
          </cell>
          <cell r="E33">
            <v>69916</v>
          </cell>
          <cell r="F33">
            <v>237954</v>
          </cell>
          <cell r="G33">
            <v>76165</v>
          </cell>
          <cell r="H33">
            <v>5239</v>
          </cell>
          <cell r="I33">
            <v>0</v>
          </cell>
          <cell r="J33">
            <v>0</v>
          </cell>
          <cell r="K33">
            <v>319358</v>
          </cell>
          <cell r="L33">
            <v>11396.397222222222</v>
          </cell>
          <cell r="N33">
            <v>11396.4</v>
          </cell>
          <cell r="P33">
            <v>889.31</v>
          </cell>
        </row>
        <row r="34">
          <cell r="C34" t="str">
            <v>Sam Houston State University</v>
          </cell>
          <cell r="D34">
            <v>241086</v>
          </cell>
          <cell r="E34">
            <v>158838</v>
          </cell>
          <cell r="F34">
            <v>399924</v>
          </cell>
          <cell r="G34">
            <v>39424</v>
          </cell>
          <cell r="H34">
            <v>4188</v>
          </cell>
          <cell r="I34">
            <v>0</v>
          </cell>
          <cell r="J34">
            <v>0</v>
          </cell>
          <cell r="K34">
            <v>443536</v>
          </cell>
          <cell r="L34">
            <v>15206.133333333331</v>
          </cell>
          <cell r="N34">
            <v>15206.13</v>
          </cell>
          <cell r="P34">
            <v>1203.7</v>
          </cell>
        </row>
        <row r="35">
          <cell r="C35" t="str">
            <v>Texas State University - San Marcos</v>
          </cell>
          <cell r="D35">
            <v>469474</v>
          </cell>
          <cell r="E35">
            <v>290417</v>
          </cell>
          <cell r="F35">
            <v>759891</v>
          </cell>
          <cell r="G35">
            <v>71757</v>
          </cell>
          <cell r="H35">
            <v>4152</v>
          </cell>
          <cell r="I35">
            <v>3490</v>
          </cell>
          <cell r="J35">
            <v>0</v>
          </cell>
          <cell r="K35">
            <v>839290</v>
          </cell>
          <cell r="L35">
            <v>28695.658333333336</v>
          </cell>
          <cell r="N35">
            <v>28695.66</v>
          </cell>
          <cell r="P35">
            <v>2023.54</v>
          </cell>
        </row>
        <row r="36">
          <cell r="C36" t="str">
            <v>SUL ROSS RIO GRANDE COLLEGE</v>
          </cell>
          <cell r="D36">
            <v>586</v>
          </cell>
          <cell r="E36">
            <v>15221</v>
          </cell>
          <cell r="F36">
            <v>15807</v>
          </cell>
          <cell r="G36">
            <v>2781</v>
          </cell>
          <cell r="H36">
            <v>0</v>
          </cell>
          <cell r="I36">
            <v>0</v>
          </cell>
          <cell r="J36">
            <v>0</v>
          </cell>
          <cell r="K36">
            <v>18588</v>
          </cell>
          <cell r="L36">
            <v>642.77499999999998</v>
          </cell>
          <cell r="N36">
            <v>642.78</v>
          </cell>
          <cell r="P36">
            <v>62.1</v>
          </cell>
        </row>
        <row r="37">
          <cell r="C37" t="str">
            <v>Sul Ross State University</v>
          </cell>
          <cell r="D37">
            <v>28275</v>
          </cell>
          <cell r="E37">
            <v>8949</v>
          </cell>
          <cell r="F37">
            <v>37224</v>
          </cell>
          <cell r="G37">
            <v>8796</v>
          </cell>
          <cell r="H37">
            <v>0</v>
          </cell>
          <cell r="I37">
            <v>0</v>
          </cell>
          <cell r="J37">
            <v>0</v>
          </cell>
          <cell r="K37">
            <v>46020</v>
          </cell>
          <cell r="L37">
            <v>1607.3</v>
          </cell>
          <cell r="N37">
            <v>1607.3</v>
          </cell>
          <cell r="O37">
            <v>2250.08</v>
          </cell>
          <cell r="P37">
            <v>232.19</v>
          </cell>
          <cell r="Q37">
            <v>294.29000000000002</v>
          </cell>
          <cell r="S37">
            <v>0</v>
          </cell>
        </row>
        <row r="38">
          <cell r="C38" t="str">
            <v>Texas Tech University</v>
          </cell>
          <cell r="D38">
            <v>443657</v>
          </cell>
          <cell r="E38">
            <v>268678</v>
          </cell>
          <cell r="F38">
            <v>712335</v>
          </cell>
          <cell r="G38">
            <v>64730</v>
          </cell>
          <cell r="H38">
            <v>36517</v>
          </cell>
          <cell r="I38">
            <v>19903</v>
          </cell>
          <cell r="J38">
            <v>0</v>
          </cell>
          <cell r="K38">
            <v>833485</v>
          </cell>
          <cell r="L38">
            <v>29299.597222222223</v>
          </cell>
          <cell r="N38">
            <v>29299.599999999999</v>
          </cell>
          <cell r="P38">
            <v>3100.55</v>
          </cell>
        </row>
        <row r="39">
          <cell r="C39" t="str">
            <v>Angelo State University</v>
          </cell>
          <cell r="D39">
            <v>106803</v>
          </cell>
          <cell r="E39">
            <v>42753</v>
          </cell>
          <cell r="F39">
            <v>149556</v>
          </cell>
          <cell r="G39">
            <v>13647</v>
          </cell>
          <cell r="H39">
            <v>0</v>
          </cell>
          <cell r="I39">
            <v>2032</v>
          </cell>
          <cell r="J39">
            <v>0</v>
          </cell>
          <cell r="K39">
            <v>165235</v>
          </cell>
          <cell r="L39">
            <v>5638.4916666666668</v>
          </cell>
          <cell r="N39">
            <v>5638.49</v>
          </cell>
          <cell r="P39">
            <v>585.18000000000006</v>
          </cell>
        </row>
        <row r="40">
          <cell r="C40" t="str">
            <v>University of North Texas</v>
          </cell>
          <cell r="D40">
            <v>433614</v>
          </cell>
          <cell r="E40">
            <v>306333</v>
          </cell>
          <cell r="F40">
            <v>739947</v>
          </cell>
          <cell r="G40">
            <v>80284</v>
          </cell>
          <cell r="H40">
            <v>24854</v>
          </cell>
          <cell r="I40">
            <v>1278</v>
          </cell>
          <cell r="J40">
            <v>0</v>
          </cell>
          <cell r="K40">
            <v>846363</v>
          </cell>
          <cell r="L40">
            <v>29444.094444444447</v>
          </cell>
          <cell r="N40">
            <v>29444.09</v>
          </cell>
          <cell r="P40">
            <v>2817.1099999999997</v>
          </cell>
        </row>
        <row r="41">
          <cell r="C41" t="str">
            <v>University of North Texas at Dallas</v>
          </cell>
          <cell r="D41">
            <v>10037</v>
          </cell>
          <cell r="E41">
            <v>21921</v>
          </cell>
          <cell r="F41">
            <v>31958</v>
          </cell>
          <cell r="G41">
            <v>3903</v>
          </cell>
          <cell r="H41">
            <v>0</v>
          </cell>
          <cell r="I41">
            <v>0</v>
          </cell>
          <cell r="J41">
            <v>0</v>
          </cell>
          <cell r="K41">
            <v>35861</v>
          </cell>
          <cell r="L41">
            <v>1227.8916666666667</v>
          </cell>
          <cell r="N41">
            <v>1227.8900000000001</v>
          </cell>
          <cell r="P41">
            <v>107.25</v>
          </cell>
        </row>
        <row r="42">
          <cell r="C42" t="str">
            <v>Midwestern State University</v>
          </cell>
          <cell r="D42">
            <v>79960</v>
          </cell>
          <cell r="E42">
            <v>52944</v>
          </cell>
          <cell r="F42">
            <v>132904</v>
          </cell>
          <cell r="G42">
            <v>8072</v>
          </cell>
          <cell r="H42">
            <v>0</v>
          </cell>
          <cell r="I42">
            <v>0</v>
          </cell>
          <cell r="J42">
            <v>0</v>
          </cell>
          <cell r="K42">
            <v>140976</v>
          </cell>
          <cell r="L42">
            <v>4766.4666666666662</v>
          </cell>
          <cell r="N42">
            <v>4766.47</v>
          </cell>
          <cell r="P42">
            <v>500.63</v>
          </cell>
        </row>
        <row r="43">
          <cell r="C43" t="str">
            <v>Stephen F. Austin State University</v>
          </cell>
          <cell r="D43">
            <v>199360</v>
          </cell>
          <cell r="E43">
            <v>104276</v>
          </cell>
          <cell r="F43">
            <v>303636</v>
          </cell>
          <cell r="G43">
            <v>24901</v>
          </cell>
          <cell r="H43">
            <v>1322</v>
          </cell>
          <cell r="I43">
            <v>0</v>
          </cell>
          <cell r="J43">
            <v>0</v>
          </cell>
          <cell r="K43">
            <v>329859</v>
          </cell>
          <cell r="L43">
            <v>11232.186111111112</v>
          </cell>
          <cell r="N43">
            <v>11232.19</v>
          </cell>
          <cell r="P43">
            <v>1106.5999999999999</v>
          </cell>
        </row>
        <row r="44">
          <cell r="C44" t="str">
            <v>Texas Southern University</v>
          </cell>
          <cell r="D44">
            <v>131858</v>
          </cell>
          <cell r="E44">
            <v>44713</v>
          </cell>
          <cell r="F44">
            <v>176571</v>
          </cell>
          <cell r="G44">
            <v>24565</v>
          </cell>
          <cell r="H44">
            <v>3509</v>
          </cell>
          <cell r="I44">
            <v>31824</v>
          </cell>
          <cell r="J44">
            <v>0</v>
          </cell>
          <cell r="K44">
            <v>236469</v>
          </cell>
          <cell r="L44">
            <v>8430.1861111111102</v>
          </cell>
          <cell r="N44">
            <v>8430.19</v>
          </cell>
          <cell r="P44">
            <v>897.9</v>
          </cell>
        </row>
        <row r="45">
          <cell r="C45" t="str">
            <v>Texas Woman's University</v>
          </cell>
          <cell r="D45">
            <v>114524</v>
          </cell>
          <cell r="E45">
            <v>110381</v>
          </cell>
          <cell r="F45">
            <v>224905</v>
          </cell>
          <cell r="G45">
            <v>81981</v>
          </cell>
          <cell r="H45">
            <v>10943</v>
          </cell>
          <cell r="I45">
            <v>8357</v>
          </cell>
          <cell r="J45">
            <v>0</v>
          </cell>
          <cell r="K45">
            <v>326186</v>
          </cell>
          <cell r="L45">
            <v>11868.861111111111</v>
          </cell>
          <cell r="N45">
            <v>11868.86</v>
          </cell>
          <cell r="P45">
            <v>1166.0500000000002</v>
          </cell>
        </row>
        <row r="46">
          <cell r="C46" t="str">
            <v>TOTAL</v>
          </cell>
          <cell r="D46">
            <v>6617338</v>
          </cell>
          <cell r="E46">
            <v>4854508</v>
          </cell>
          <cell r="F46">
            <v>11471846</v>
          </cell>
          <cell r="G46">
            <v>1556380</v>
          </cell>
          <cell r="H46">
            <v>358415</v>
          </cell>
          <cell r="I46">
            <v>161518</v>
          </cell>
          <cell r="J46">
            <v>16119</v>
          </cell>
          <cell r="K46">
            <v>13564278</v>
          </cell>
          <cell r="L46">
            <v>474359.98267973866</v>
          </cell>
          <cell r="N46">
            <v>474360.00000000006</v>
          </cell>
          <cell r="P46">
            <v>44469.590000000004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t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Balancing"/>
      <sheetName val="FT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>
        <row r="11">
          <cell r="B11" t="str">
            <v>The University of Texas System</v>
          </cell>
        </row>
      </sheetData>
      <sheetData sheetId="168"/>
      <sheetData sheetId="169"/>
      <sheetData sheetId="170">
        <row r="8">
          <cell r="C8" t="str">
            <v>The University of Texas at Arlington</v>
          </cell>
          <cell r="D8">
            <v>334146</v>
          </cell>
          <cell r="E8">
            <v>297683</v>
          </cell>
          <cell r="F8">
            <v>631829</v>
          </cell>
          <cell r="G8">
            <v>111531</v>
          </cell>
          <cell r="H8">
            <v>15716</v>
          </cell>
          <cell r="I8">
            <v>0</v>
          </cell>
          <cell r="J8">
            <v>0</v>
          </cell>
          <cell r="K8">
            <v>759076</v>
          </cell>
          <cell r="L8">
            <v>26581.200000000001</v>
          </cell>
          <cell r="N8">
            <v>26581.200000000001</v>
          </cell>
          <cell r="P8">
            <v>2568.5100000000002</v>
          </cell>
        </row>
        <row r="9">
          <cell r="C9" t="str">
            <v>The University of Texas at Austin</v>
          </cell>
          <cell r="D9">
            <v>639068</v>
          </cell>
          <cell r="E9">
            <v>454453</v>
          </cell>
          <cell r="F9">
            <v>1093521</v>
          </cell>
          <cell r="G9">
            <v>119538</v>
          </cell>
          <cell r="H9">
            <v>88270</v>
          </cell>
          <cell r="I9">
            <v>49233</v>
          </cell>
          <cell r="J9">
            <v>0</v>
          </cell>
          <cell r="K9">
            <v>1350562</v>
          </cell>
          <cell r="L9">
            <v>48386.71</v>
          </cell>
          <cell r="N9">
            <v>48386.71</v>
          </cell>
          <cell r="P9">
            <v>5330.44</v>
          </cell>
        </row>
        <row r="10">
          <cell r="C10" t="str">
            <v>The University of Texas at Dallas</v>
          </cell>
          <cell r="D10">
            <v>143242</v>
          </cell>
          <cell r="E10">
            <v>175337</v>
          </cell>
          <cell r="F10">
            <v>318579</v>
          </cell>
          <cell r="G10">
            <v>115023</v>
          </cell>
          <cell r="H10">
            <v>19879</v>
          </cell>
          <cell r="I10">
            <v>1010</v>
          </cell>
          <cell r="J10">
            <v>0</v>
          </cell>
          <cell r="K10">
            <v>454491</v>
          </cell>
          <cell r="L10">
            <v>16558.400000000001</v>
          </cell>
          <cell r="N10">
            <v>16558.400000000001</v>
          </cell>
          <cell r="P10">
            <v>1575.3600000000001</v>
          </cell>
        </row>
        <row r="11">
          <cell r="C11" t="str">
            <v>The University of Texas at El Paso</v>
          </cell>
          <cell r="D11">
            <v>267456</v>
          </cell>
          <cell r="E11">
            <v>189511</v>
          </cell>
          <cell r="F11">
            <v>456967</v>
          </cell>
          <cell r="G11">
            <v>48428</v>
          </cell>
          <cell r="H11">
            <v>7916</v>
          </cell>
          <cell r="I11">
            <v>2004</v>
          </cell>
          <cell r="J11">
            <v>0</v>
          </cell>
          <cell r="K11">
            <v>515315</v>
          </cell>
          <cell r="L11">
            <v>17773.34</v>
          </cell>
          <cell r="N11">
            <v>17773.34</v>
          </cell>
          <cell r="P11">
            <v>1577.73</v>
          </cell>
        </row>
        <row r="12">
          <cell r="C12" t="str">
            <v>The University of Texas - Pan American</v>
          </cell>
          <cell r="D12">
            <v>259139</v>
          </cell>
          <cell r="E12">
            <v>173471</v>
          </cell>
          <cell r="F12">
            <v>432610</v>
          </cell>
          <cell r="G12">
            <v>39588</v>
          </cell>
          <cell r="H12">
            <v>1860</v>
          </cell>
          <cell r="I12">
            <v>0</v>
          </cell>
          <cell r="J12">
            <v>0</v>
          </cell>
          <cell r="K12">
            <v>474058</v>
          </cell>
          <cell r="L12">
            <v>16173.17</v>
          </cell>
          <cell r="N12">
            <v>16173.17</v>
          </cell>
          <cell r="P12">
            <v>1136.25</v>
          </cell>
        </row>
        <row r="13">
          <cell r="C13" t="str">
            <v>The University of Texas at Brownsville</v>
          </cell>
          <cell r="D13">
            <v>113364</v>
          </cell>
          <cell r="E13">
            <v>54011</v>
          </cell>
          <cell r="F13">
            <v>167375</v>
          </cell>
          <cell r="G13">
            <v>13725</v>
          </cell>
          <cell r="H13">
            <v>948</v>
          </cell>
          <cell r="I13">
            <v>0</v>
          </cell>
          <cell r="J13">
            <v>0</v>
          </cell>
          <cell r="K13">
            <v>182048</v>
          </cell>
          <cell r="L13">
            <v>6203.71</v>
          </cell>
          <cell r="N13">
            <v>6203.71</v>
          </cell>
          <cell r="P13">
            <v>600.71</v>
          </cell>
        </row>
        <row r="14">
          <cell r="C14" t="str">
            <v>The University of Texas of the Permian Basin</v>
          </cell>
          <cell r="D14">
            <v>44848</v>
          </cell>
          <cell r="E14">
            <v>35490</v>
          </cell>
          <cell r="F14">
            <v>80338</v>
          </cell>
          <cell r="G14">
            <v>9080</v>
          </cell>
          <cell r="H14">
            <v>0</v>
          </cell>
          <cell r="I14">
            <v>0</v>
          </cell>
          <cell r="J14">
            <v>0</v>
          </cell>
          <cell r="K14">
            <v>89418</v>
          </cell>
          <cell r="L14">
            <v>3056.27</v>
          </cell>
          <cell r="N14">
            <v>3056.27</v>
          </cell>
          <cell r="P14">
            <v>285.63</v>
          </cell>
        </row>
        <row r="15">
          <cell r="C15" t="str">
            <v>The University of Texas at San Antonio</v>
          </cell>
          <cell r="D15">
            <v>407664</v>
          </cell>
          <cell r="E15">
            <v>227329</v>
          </cell>
          <cell r="F15">
            <v>634993</v>
          </cell>
          <cell r="G15">
            <v>57161</v>
          </cell>
          <cell r="H15">
            <v>11506</v>
          </cell>
          <cell r="I15">
            <v>0</v>
          </cell>
          <cell r="J15">
            <v>0</v>
          </cell>
          <cell r="K15">
            <v>703660</v>
          </cell>
          <cell r="L15">
            <v>24187.360000000001</v>
          </cell>
          <cell r="N15">
            <v>24187.360000000001</v>
          </cell>
          <cell r="P15">
            <v>2136.2600000000002</v>
          </cell>
        </row>
        <row r="16">
          <cell r="C16" t="str">
            <v>The University of Texas at Tyler</v>
          </cell>
          <cell r="D16">
            <v>60496</v>
          </cell>
          <cell r="E16">
            <v>74146</v>
          </cell>
          <cell r="F16">
            <v>134642</v>
          </cell>
          <cell r="G16">
            <v>26594</v>
          </cell>
          <cell r="H16">
            <v>1166</v>
          </cell>
          <cell r="I16">
            <v>0</v>
          </cell>
          <cell r="J16">
            <v>0</v>
          </cell>
          <cell r="K16">
            <v>162402</v>
          </cell>
          <cell r="L16">
            <v>5660.93</v>
          </cell>
          <cell r="N16">
            <v>5660.93</v>
          </cell>
          <cell r="P16">
            <v>608.54</v>
          </cell>
        </row>
        <row r="17">
          <cell r="C17" t="str">
            <v>Texas A&amp;M University</v>
          </cell>
          <cell r="D17">
            <v>601452</v>
          </cell>
          <cell r="E17">
            <v>483454</v>
          </cell>
          <cell r="F17">
            <v>1084906</v>
          </cell>
          <cell r="G17">
            <v>106518</v>
          </cell>
          <cell r="H17">
            <v>72979</v>
          </cell>
          <cell r="I17">
            <v>0</v>
          </cell>
          <cell r="J17">
            <v>0</v>
          </cell>
          <cell r="K17">
            <v>1264403</v>
          </cell>
          <cell r="L17">
            <v>44656.17</v>
          </cell>
          <cell r="N17">
            <v>44656.17</v>
          </cell>
          <cell r="P17">
            <v>4508.29</v>
          </cell>
        </row>
        <row r="18">
          <cell r="C18" t="str">
            <v>Texas A&amp;M University at Galveston</v>
          </cell>
          <cell r="D18">
            <v>35732</v>
          </cell>
          <cell r="E18">
            <v>18012</v>
          </cell>
          <cell r="F18">
            <v>53744</v>
          </cell>
          <cell r="G18">
            <v>1303</v>
          </cell>
          <cell r="H18">
            <v>417</v>
          </cell>
          <cell r="I18">
            <v>0</v>
          </cell>
          <cell r="J18">
            <v>0</v>
          </cell>
          <cell r="K18">
            <v>55464</v>
          </cell>
          <cell r="L18">
            <v>1868.93</v>
          </cell>
          <cell r="N18">
            <v>1868.93</v>
          </cell>
          <cell r="P18">
            <v>247.23000000000002</v>
          </cell>
        </row>
        <row r="19">
          <cell r="C19" t="str">
            <v>Prairie View A&amp;M University</v>
          </cell>
          <cell r="D19">
            <v>134289</v>
          </cell>
          <cell r="E19">
            <v>51077</v>
          </cell>
          <cell r="F19">
            <v>185366</v>
          </cell>
          <cell r="G19">
            <v>23970</v>
          </cell>
          <cell r="H19">
            <v>2362</v>
          </cell>
          <cell r="I19">
            <v>0</v>
          </cell>
          <cell r="J19">
            <v>0</v>
          </cell>
          <cell r="K19">
            <v>211698</v>
          </cell>
          <cell r="L19">
            <v>7308.84</v>
          </cell>
          <cell r="N19">
            <v>7308.84</v>
          </cell>
          <cell r="P19">
            <v>751.97</v>
          </cell>
        </row>
        <row r="20">
          <cell r="C20" t="str">
            <v>Tarleton State University</v>
          </cell>
          <cell r="D20">
            <v>130721</v>
          </cell>
          <cell r="E20">
            <v>104730</v>
          </cell>
          <cell r="F20">
            <v>235451</v>
          </cell>
          <cell r="G20">
            <v>20491</v>
          </cell>
          <cell r="H20">
            <v>963</v>
          </cell>
          <cell r="I20">
            <v>0</v>
          </cell>
          <cell r="J20">
            <v>0</v>
          </cell>
          <cell r="K20">
            <v>256905</v>
          </cell>
          <cell r="L20">
            <v>8755.66</v>
          </cell>
          <cell r="N20">
            <v>8755.66</v>
          </cell>
          <cell r="P20">
            <v>863.04</v>
          </cell>
        </row>
        <row r="21">
          <cell r="C21" t="str">
            <v>Texas A&amp;M University - Corpus Christi</v>
          </cell>
          <cell r="D21">
            <v>138435</v>
          </cell>
          <cell r="E21">
            <v>92246</v>
          </cell>
          <cell r="F21">
            <v>230681</v>
          </cell>
          <cell r="G21">
            <v>24956</v>
          </cell>
          <cell r="H21">
            <v>2897</v>
          </cell>
          <cell r="I21">
            <v>0</v>
          </cell>
          <cell r="J21">
            <v>0</v>
          </cell>
          <cell r="K21">
            <v>258534</v>
          </cell>
          <cell r="L21">
            <v>8890.14</v>
          </cell>
          <cell r="N21">
            <v>8890.14</v>
          </cell>
          <cell r="P21">
            <v>841.65000000000009</v>
          </cell>
        </row>
        <row r="22">
          <cell r="C22" t="str">
            <v>Texas A&amp;M University - Kingsville</v>
          </cell>
          <cell r="D22">
            <v>98677</v>
          </cell>
          <cell r="E22">
            <v>49702</v>
          </cell>
          <cell r="F22">
            <v>148379</v>
          </cell>
          <cell r="G22">
            <v>20542</v>
          </cell>
          <cell r="H22">
            <v>2332</v>
          </cell>
          <cell r="I22">
            <v>0</v>
          </cell>
          <cell r="J22">
            <v>0</v>
          </cell>
          <cell r="K22">
            <v>171253</v>
          </cell>
          <cell r="L22">
            <v>5931.44</v>
          </cell>
          <cell r="N22">
            <v>5931.44</v>
          </cell>
          <cell r="P22">
            <v>677.47</v>
          </cell>
        </row>
        <row r="23">
          <cell r="C23" t="str">
            <v>Texas A&amp;M International University</v>
          </cell>
          <cell r="D23">
            <v>84213</v>
          </cell>
          <cell r="E23">
            <v>55356</v>
          </cell>
          <cell r="F23">
            <v>139569</v>
          </cell>
          <cell r="G23">
            <v>10298</v>
          </cell>
          <cell r="H23">
            <v>354</v>
          </cell>
          <cell r="I23">
            <v>0</v>
          </cell>
          <cell r="J23">
            <v>0</v>
          </cell>
          <cell r="K23">
            <v>150221</v>
          </cell>
          <cell r="L23">
            <v>5101.05</v>
          </cell>
          <cell r="N23">
            <v>5101.05</v>
          </cell>
          <cell r="P23">
            <v>408.76</v>
          </cell>
        </row>
        <row r="24">
          <cell r="C24" t="str">
            <v>West Texas A&amp;M University</v>
          </cell>
          <cell r="D24">
            <v>102427</v>
          </cell>
          <cell r="E24">
            <v>73276</v>
          </cell>
          <cell r="F24">
            <v>175703</v>
          </cell>
          <cell r="G24">
            <v>20982</v>
          </cell>
          <cell r="H24">
            <v>209</v>
          </cell>
          <cell r="I24">
            <v>0</v>
          </cell>
          <cell r="J24">
            <v>0</v>
          </cell>
          <cell r="K24">
            <v>196894</v>
          </cell>
          <cell r="L24">
            <v>6742.63</v>
          </cell>
          <cell r="N24">
            <v>6742.63</v>
          </cell>
          <cell r="P24">
            <v>622.05999999999995</v>
          </cell>
        </row>
        <row r="25">
          <cell r="C25" t="str">
            <v>Texas A&amp;M University - Commerce</v>
          </cell>
          <cell r="D25">
            <v>85568</v>
          </cell>
          <cell r="E25">
            <v>78539</v>
          </cell>
          <cell r="F25">
            <v>164107</v>
          </cell>
          <cell r="G25">
            <v>69816</v>
          </cell>
          <cell r="H25">
            <v>11574</v>
          </cell>
          <cell r="I25">
            <v>0</v>
          </cell>
          <cell r="J25">
            <v>0</v>
          </cell>
          <cell r="K25">
            <v>245497</v>
          </cell>
          <cell r="L25">
            <v>9022.23</v>
          </cell>
          <cell r="N25">
            <v>9022.23</v>
          </cell>
          <cell r="P25">
            <v>839.9</v>
          </cell>
        </row>
        <row r="26">
          <cell r="C26" t="str">
            <v>Texas A&amp;M University - Texarkana</v>
          </cell>
          <cell r="D26">
            <v>14971</v>
          </cell>
          <cell r="E26">
            <v>18701</v>
          </cell>
          <cell r="F26">
            <v>33672</v>
          </cell>
          <cell r="G26">
            <v>6547</v>
          </cell>
          <cell r="H26">
            <v>0</v>
          </cell>
          <cell r="I26">
            <v>0</v>
          </cell>
          <cell r="J26">
            <v>0</v>
          </cell>
          <cell r="K26">
            <v>40219</v>
          </cell>
          <cell r="L26">
            <v>1395.19</v>
          </cell>
          <cell r="N26">
            <v>1395.19</v>
          </cell>
          <cell r="P26">
            <v>159.18</v>
          </cell>
        </row>
        <row r="27">
          <cell r="C27" t="str">
            <v>Texas A&amp;M University - Central Texas</v>
          </cell>
          <cell r="D27">
            <v>2920</v>
          </cell>
          <cell r="E27">
            <v>32291</v>
          </cell>
          <cell r="F27">
            <v>35211</v>
          </cell>
          <cell r="G27">
            <v>12101</v>
          </cell>
          <cell r="H27">
            <v>0</v>
          </cell>
          <cell r="I27">
            <v>0</v>
          </cell>
          <cell r="J27">
            <v>0</v>
          </cell>
          <cell r="K27">
            <v>47312</v>
          </cell>
          <cell r="L27">
            <v>1677.91</v>
          </cell>
          <cell r="N27">
            <v>1677.91</v>
          </cell>
          <cell r="P27">
            <v>168.35</v>
          </cell>
        </row>
        <row r="28">
          <cell r="C28" t="str">
            <v>Texas A&amp;M University - San Antonio</v>
          </cell>
          <cell r="D28">
            <v>3958</v>
          </cell>
          <cell r="E28">
            <v>59927</v>
          </cell>
          <cell r="F28">
            <v>63885</v>
          </cell>
          <cell r="G28">
            <v>18266</v>
          </cell>
          <cell r="H28">
            <v>0</v>
          </cell>
          <cell r="I28">
            <v>0</v>
          </cell>
          <cell r="J28">
            <v>0</v>
          </cell>
          <cell r="K28">
            <v>82151</v>
          </cell>
          <cell r="L28">
            <v>2890.58</v>
          </cell>
          <cell r="N28">
            <v>2890.58</v>
          </cell>
          <cell r="P28">
            <v>277.28999999999996</v>
          </cell>
        </row>
        <row r="29">
          <cell r="C29" t="str">
            <v>University of Houston</v>
          </cell>
          <cell r="D29">
            <v>448846</v>
          </cell>
          <cell r="E29">
            <v>345974</v>
          </cell>
          <cell r="F29">
            <v>794820</v>
          </cell>
          <cell r="G29">
            <v>91769</v>
          </cell>
          <cell r="H29">
            <v>26186</v>
          </cell>
          <cell r="I29">
            <v>38215</v>
          </cell>
          <cell r="J29">
            <v>16246</v>
          </cell>
          <cell r="K29">
            <v>967236</v>
          </cell>
          <cell r="L29">
            <v>33842.6</v>
          </cell>
          <cell r="N29">
            <v>33842.6</v>
          </cell>
          <cell r="P29">
            <v>3142.04</v>
          </cell>
        </row>
        <row r="30">
          <cell r="C30" t="str">
            <v>University of Houston - Clear Lake</v>
          </cell>
          <cell r="D30">
            <v>0</v>
          </cell>
          <cell r="E30">
            <v>103196</v>
          </cell>
          <cell r="F30">
            <v>103196</v>
          </cell>
          <cell r="G30">
            <v>51192</v>
          </cell>
          <cell r="H30">
            <v>1599</v>
          </cell>
          <cell r="I30">
            <v>0</v>
          </cell>
          <cell r="J30">
            <v>0</v>
          </cell>
          <cell r="K30">
            <v>155987</v>
          </cell>
          <cell r="L30">
            <v>5661.7</v>
          </cell>
          <cell r="N30">
            <v>5661.7</v>
          </cell>
          <cell r="P30">
            <v>623.63</v>
          </cell>
        </row>
        <row r="31">
          <cell r="C31" t="str">
            <v>University of Houston - Downtown</v>
          </cell>
          <cell r="D31">
            <v>140962</v>
          </cell>
          <cell r="E31">
            <v>134451</v>
          </cell>
          <cell r="F31">
            <v>275413</v>
          </cell>
          <cell r="G31">
            <v>3325</v>
          </cell>
          <cell r="H31">
            <v>0</v>
          </cell>
          <cell r="I31">
            <v>0</v>
          </cell>
          <cell r="J31">
            <v>0</v>
          </cell>
          <cell r="K31">
            <v>278738</v>
          </cell>
          <cell r="L31">
            <v>9318.98</v>
          </cell>
          <cell r="N31">
            <v>9318.98</v>
          </cell>
          <cell r="P31">
            <v>854.45</v>
          </cell>
        </row>
        <row r="32">
          <cell r="C32" t="str">
            <v>University of Houston - Victoria</v>
          </cell>
          <cell r="D32">
            <v>15747</v>
          </cell>
          <cell r="E32">
            <v>44610</v>
          </cell>
          <cell r="F32">
            <v>60357</v>
          </cell>
          <cell r="G32">
            <v>24058</v>
          </cell>
          <cell r="H32">
            <v>0</v>
          </cell>
          <cell r="I32">
            <v>0</v>
          </cell>
          <cell r="J32">
            <v>0</v>
          </cell>
          <cell r="K32">
            <v>84415</v>
          </cell>
          <cell r="L32">
            <v>3014.32</v>
          </cell>
          <cell r="N32">
            <v>3014.32</v>
          </cell>
          <cell r="P32">
            <v>285.13</v>
          </cell>
        </row>
        <row r="33">
          <cell r="C33" t="str">
            <v xml:space="preserve">Lamar University </v>
          </cell>
          <cell r="D33">
            <v>159564</v>
          </cell>
          <cell r="E33">
            <v>76774</v>
          </cell>
          <cell r="F33">
            <v>236338</v>
          </cell>
          <cell r="G33">
            <v>91116</v>
          </cell>
          <cell r="H33">
            <v>6971</v>
          </cell>
          <cell r="I33">
            <v>0</v>
          </cell>
          <cell r="J33">
            <v>0</v>
          </cell>
          <cell r="K33">
            <v>334425</v>
          </cell>
          <cell r="L33">
            <v>12061.71</v>
          </cell>
          <cell r="N33">
            <v>12061.71</v>
          </cell>
          <cell r="P33">
            <v>921.74</v>
          </cell>
        </row>
        <row r="34">
          <cell r="C34" t="str">
            <v>Sam Houston State University</v>
          </cell>
          <cell r="D34">
            <v>245903</v>
          </cell>
          <cell r="E34">
            <v>169720</v>
          </cell>
          <cell r="F34">
            <v>415623</v>
          </cell>
          <cell r="G34">
            <v>41688</v>
          </cell>
          <cell r="H34">
            <v>4104</v>
          </cell>
          <cell r="I34">
            <v>0</v>
          </cell>
          <cell r="J34">
            <v>0</v>
          </cell>
          <cell r="K34">
            <v>461415</v>
          </cell>
          <cell r="L34">
            <v>15819.1</v>
          </cell>
          <cell r="N34">
            <v>15819.1</v>
          </cell>
          <cell r="P34">
            <v>1330.45</v>
          </cell>
        </row>
        <row r="35">
          <cell r="C35" t="str">
            <v>Texas State University</v>
          </cell>
          <cell r="D35">
            <v>475095</v>
          </cell>
          <cell r="E35">
            <v>298166</v>
          </cell>
          <cell r="F35">
            <v>773261</v>
          </cell>
          <cell r="G35">
            <v>66349</v>
          </cell>
          <cell r="H35">
            <v>4702</v>
          </cell>
          <cell r="I35">
            <v>3950</v>
          </cell>
          <cell r="J35">
            <v>0</v>
          </cell>
          <cell r="K35">
            <v>848262</v>
          </cell>
          <cell r="L35">
            <v>28965.71</v>
          </cell>
          <cell r="N35">
            <v>28965.71</v>
          </cell>
          <cell r="P35">
            <v>2114.9499999999998</v>
          </cell>
        </row>
        <row r="36">
          <cell r="C36" t="str">
            <v>SUL ROSS RIO GRANDE COLLEGE</v>
          </cell>
          <cell r="D36">
            <v>691</v>
          </cell>
          <cell r="E36">
            <v>13816</v>
          </cell>
          <cell r="F36">
            <v>14507</v>
          </cell>
          <cell r="G36">
            <v>2571</v>
          </cell>
          <cell r="H36">
            <v>0</v>
          </cell>
          <cell r="I36">
            <v>0</v>
          </cell>
          <cell r="J36">
            <v>0</v>
          </cell>
          <cell r="K36">
            <v>17078</v>
          </cell>
          <cell r="L36">
            <v>590.69000000000005</v>
          </cell>
          <cell r="N36">
            <v>590.69000000000005</v>
          </cell>
          <cell r="P36">
            <v>61.6</v>
          </cell>
        </row>
        <row r="37">
          <cell r="C37" t="str">
            <v>Sul Ross State University</v>
          </cell>
          <cell r="D37">
            <v>23985</v>
          </cell>
          <cell r="E37">
            <v>8394</v>
          </cell>
          <cell r="F37">
            <v>32379</v>
          </cell>
          <cell r="G37">
            <v>9073</v>
          </cell>
          <cell r="H37">
            <v>0</v>
          </cell>
          <cell r="I37">
            <v>0</v>
          </cell>
          <cell r="J37">
            <v>0</v>
          </cell>
          <cell r="K37">
            <v>41452</v>
          </cell>
          <cell r="L37">
            <v>1457.34</v>
          </cell>
          <cell r="N37">
            <v>1457.34</v>
          </cell>
          <cell r="O37">
            <v>2048.0299999999997</v>
          </cell>
          <cell r="P37">
            <v>192.55</v>
          </cell>
          <cell r="Q37">
            <v>254.15</v>
          </cell>
          <cell r="S37">
            <v>0</v>
          </cell>
        </row>
        <row r="38">
          <cell r="C38" t="str">
            <v>Texas Tech University</v>
          </cell>
          <cell r="D38">
            <v>439582</v>
          </cell>
          <cell r="E38">
            <v>272663</v>
          </cell>
          <cell r="F38">
            <v>712245</v>
          </cell>
          <cell r="G38">
            <v>59635</v>
          </cell>
          <cell r="H38">
            <v>39348</v>
          </cell>
          <cell r="I38">
            <v>20075</v>
          </cell>
          <cell r="J38">
            <v>0</v>
          </cell>
          <cell r="K38">
            <v>831303</v>
          </cell>
          <cell r="L38">
            <v>29248.75</v>
          </cell>
          <cell r="N38">
            <v>29248.75</v>
          </cell>
          <cell r="P38">
            <v>3327.26</v>
          </cell>
        </row>
        <row r="39">
          <cell r="C39" t="str">
            <v>Angelo State University</v>
          </cell>
          <cell r="D39">
            <v>106954</v>
          </cell>
          <cell r="E39">
            <v>46327</v>
          </cell>
          <cell r="F39">
            <v>153281</v>
          </cell>
          <cell r="G39">
            <v>16003</v>
          </cell>
          <cell r="H39">
            <v>0</v>
          </cell>
          <cell r="I39">
            <v>2053</v>
          </cell>
          <cell r="J39">
            <v>0</v>
          </cell>
          <cell r="K39">
            <v>171337</v>
          </cell>
          <cell r="L39">
            <v>5861.7</v>
          </cell>
          <cell r="N39">
            <v>5861.7</v>
          </cell>
          <cell r="P39">
            <v>582.6</v>
          </cell>
        </row>
        <row r="40">
          <cell r="C40" t="str">
            <v>University of North Texas</v>
          </cell>
          <cell r="D40">
            <v>437938</v>
          </cell>
          <cell r="E40">
            <v>312108</v>
          </cell>
          <cell r="F40">
            <v>750046</v>
          </cell>
          <cell r="G40">
            <v>72410</v>
          </cell>
          <cell r="H40">
            <v>24865</v>
          </cell>
          <cell r="I40">
            <v>1257</v>
          </cell>
          <cell r="J40">
            <v>0</v>
          </cell>
          <cell r="K40">
            <v>848578</v>
          </cell>
          <cell r="L40">
            <v>29452.38</v>
          </cell>
          <cell r="N40">
            <v>29452.38</v>
          </cell>
          <cell r="P40">
            <v>2827.63</v>
          </cell>
        </row>
        <row r="41">
          <cell r="C41" t="str">
            <v>University of North Texas at Dallas</v>
          </cell>
          <cell r="D41">
            <v>12944</v>
          </cell>
          <cell r="E41">
            <v>21185</v>
          </cell>
          <cell r="F41">
            <v>34129</v>
          </cell>
          <cell r="G41">
            <v>4092</v>
          </cell>
          <cell r="H41">
            <v>0</v>
          </cell>
          <cell r="I41">
            <v>0</v>
          </cell>
          <cell r="J41">
            <v>0</v>
          </cell>
          <cell r="K41">
            <v>38221</v>
          </cell>
          <cell r="L41">
            <v>1308.1300000000001</v>
          </cell>
          <cell r="N41">
            <v>1308.1300000000001</v>
          </cell>
          <cell r="P41">
            <v>109</v>
          </cell>
        </row>
        <row r="42">
          <cell r="C42" t="str">
            <v>Midwestern State University</v>
          </cell>
          <cell r="D42">
            <v>74711</v>
          </cell>
          <cell r="E42">
            <v>50183</v>
          </cell>
          <cell r="F42">
            <v>124894</v>
          </cell>
          <cell r="G42">
            <v>8009</v>
          </cell>
          <cell r="H42">
            <v>0</v>
          </cell>
          <cell r="I42">
            <v>0</v>
          </cell>
          <cell r="J42">
            <v>0</v>
          </cell>
          <cell r="K42">
            <v>132903</v>
          </cell>
          <cell r="L42">
            <v>4496.84</v>
          </cell>
          <cell r="N42">
            <v>4496.84</v>
          </cell>
          <cell r="P42">
            <v>506.62</v>
          </cell>
        </row>
        <row r="43">
          <cell r="C43" t="str">
            <v>Stephen F. Austin State University</v>
          </cell>
          <cell r="D43">
            <v>194268</v>
          </cell>
          <cell r="E43">
            <v>103416</v>
          </cell>
          <cell r="F43">
            <v>297684</v>
          </cell>
          <cell r="G43">
            <v>27027</v>
          </cell>
          <cell r="H43">
            <v>1356</v>
          </cell>
          <cell r="I43">
            <v>0</v>
          </cell>
          <cell r="J43">
            <v>0</v>
          </cell>
          <cell r="K43">
            <v>326067</v>
          </cell>
          <cell r="L43">
            <v>11124.26</v>
          </cell>
          <cell r="N43">
            <v>11124.26</v>
          </cell>
          <cell r="P43">
            <v>1159.1500000000001</v>
          </cell>
        </row>
        <row r="44">
          <cell r="C44" t="str">
            <v>Texas Southern University</v>
          </cell>
          <cell r="D44">
            <v>130127</v>
          </cell>
          <cell r="E44">
            <v>45058</v>
          </cell>
          <cell r="F44">
            <v>175185</v>
          </cell>
          <cell r="G44">
            <v>20051</v>
          </cell>
          <cell r="H44">
            <v>3610</v>
          </cell>
          <cell r="I44">
            <v>31452</v>
          </cell>
          <cell r="J44">
            <v>0</v>
          </cell>
          <cell r="K44">
            <v>230298</v>
          </cell>
          <cell r="L44">
            <v>8186.01</v>
          </cell>
          <cell r="N44">
            <v>8186.01</v>
          </cell>
          <cell r="P44">
            <v>858.04</v>
          </cell>
        </row>
        <row r="45">
          <cell r="C45" t="str">
            <v>Texas Woman's University</v>
          </cell>
          <cell r="D45">
            <v>120701</v>
          </cell>
          <cell r="E45">
            <v>112879</v>
          </cell>
          <cell r="F45">
            <v>233580</v>
          </cell>
          <cell r="G45">
            <v>83062</v>
          </cell>
          <cell r="H45">
            <v>10546</v>
          </cell>
          <cell r="I45">
            <v>9684</v>
          </cell>
          <cell r="J45">
            <v>0</v>
          </cell>
          <cell r="K45">
            <v>336872</v>
          </cell>
          <cell r="L45">
            <v>12236.31</v>
          </cell>
          <cell r="N45">
            <v>12236.31</v>
          </cell>
          <cell r="P45">
            <v>1235.79</v>
          </cell>
        </row>
        <row r="46">
          <cell r="C46" t="str">
            <v>TOTAL</v>
          </cell>
          <cell r="D46">
            <v>6730804</v>
          </cell>
          <cell r="E46">
            <v>4957662</v>
          </cell>
          <cell r="F46">
            <v>11688466</v>
          </cell>
          <cell r="G46">
            <v>1547888</v>
          </cell>
          <cell r="H46">
            <v>364635</v>
          </cell>
          <cell r="I46">
            <v>158933</v>
          </cell>
          <cell r="J46">
            <v>16246</v>
          </cell>
          <cell r="K46">
            <v>13776168</v>
          </cell>
          <cell r="L46">
            <v>481468.39</v>
          </cell>
          <cell r="N46">
            <v>481468.39</v>
          </cell>
          <cell r="P46">
            <v>46317.250000000015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Univ Research NA"/>
      <sheetName val="Healthcare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PeerGroups"/>
      <sheetName val="SystemGroups"/>
      <sheetName val="Balancing"/>
      <sheetName val="TAMU Smmy (2)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8">
          <cell r="C8" t="str">
            <v>The University of Texas at Arlington</v>
          </cell>
          <cell r="R8">
            <v>508.9</v>
          </cell>
        </row>
        <row r="9">
          <cell r="C9" t="str">
            <v>The University of Texas at Austin -  All Disciplines (A+H+M)</v>
          </cell>
          <cell r="R9">
            <v>1673.98</v>
          </cell>
        </row>
        <row r="10">
          <cell r="C10" t="str">
            <v>The University of Texas at Dallas</v>
          </cell>
          <cell r="R10">
            <v>480</v>
          </cell>
        </row>
        <row r="11">
          <cell r="C11" t="str">
            <v>The University of Texas at El Paso</v>
          </cell>
          <cell r="R11">
            <v>458.88</v>
          </cell>
        </row>
        <row r="12">
          <cell r="C12" t="str">
            <v>The University of Texas RGV - All Disciplines (A+H+M)</v>
          </cell>
          <cell r="R12">
            <v>400.05</v>
          </cell>
        </row>
        <row r="13">
          <cell r="C13" t="str">
            <v>The University of Texas of the Permian Basin</v>
          </cell>
          <cell r="R13">
            <v>83.8</v>
          </cell>
        </row>
        <row r="14">
          <cell r="C14" t="str">
            <v>The University of Texas at San Antonio</v>
          </cell>
          <cell r="R14">
            <v>574.04</v>
          </cell>
        </row>
        <row r="15">
          <cell r="C15" t="str">
            <v>The University of Texas at Tyler</v>
          </cell>
          <cell r="R15">
            <v>204.68</v>
          </cell>
        </row>
        <row r="16">
          <cell r="C16" t="str">
            <v>Texas A&amp;M University</v>
          </cell>
          <cell r="R16">
            <v>1562.55</v>
          </cell>
        </row>
        <row r="17">
          <cell r="C17" t="str">
            <v>Texas A&amp;M University at Galveston</v>
          </cell>
          <cell r="R17">
            <v>54.25</v>
          </cell>
        </row>
        <row r="18">
          <cell r="C18" t="str">
            <v>Prairie View A &amp; M University</v>
          </cell>
          <cell r="R18">
            <v>182.33</v>
          </cell>
        </row>
        <row r="19">
          <cell r="C19" t="str">
            <v>Tarleton State University</v>
          </cell>
          <cell r="R19">
            <v>249.24</v>
          </cell>
        </row>
        <row r="20">
          <cell r="C20" t="str">
            <v>Texas A&amp;M University - Corpus Christi</v>
          </cell>
          <cell r="R20">
            <v>197.46</v>
          </cell>
        </row>
        <row r="21">
          <cell r="C21" t="str">
            <v>Texas A&amp;M University - Kingsville</v>
          </cell>
          <cell r="R21">
            <v>223.37</v>
          </cell>
        </row>
        <row r="22">
          <cell r="C22" t="str">
            <v>Texas A&amp;M International University</v>
          </cell>
          <cell r="R22">
            <v>132.53</v>
          </cell>
        </row>
        <row r="23">
          <cell r="C23" t="str">
            <v>West Texas A&amp;M University</v>
          </cell>
          <cell r="R23">
            <v>150.59</v>
          </cell>
        </row>
        <row r="24">
          <cell r="C24" t="str">
            <v>Texas A&amp;M University - Commerce</v>
          </cell>
          <cell r="R24">
            <v>237.19</v>
          </cell>
        </row>
        <row r="25">
          <cell r="C25" t="str">
            <v>Texas A&amp;M University - Texarkana</v>
          </cell>
          <cell r="R25">
            <v>59.1</v>
          </cell>
        </row>
        <row r="26">
          <cell r="C26" t="str">
            <v>Texas A&amp;M University - Central Texas</v>
          </cell>
          <cell r="R26">
            <v>67</v>
          </cell>
        </row>
        <row r="27">
          <cell r="C27" t="str">
            <v>Texas A&amp;M University - San Antonio</v>
          </cell>
          <cell r="R27">
            <v>71.25</v>
          </cell>
        </row>
        <row r="28">
          <cell r="C28" t="str">
            <v>University of Houston</v>
          </cell>
          <cell r="R28">
            <v>899.58</v>
          </cell>
        </row>
        <row r="29">
          <cell r="C29" t="str">
            <v>University of Houston - Clear Lake</v>
          </cell>
          <cell r="R29">
            <v>243.2</v>
          </cell>
        </row>
        <row r="30">
          <cell r="C30" t="str">
            <v>University of Houston - Downtown</v>
          </cell>
          <cell r="R30">
            <v>217.99</v>
          </cell>
        </row>
        <row r="31">
          <cell r="C31" t="str">
            <v>University of Houston - Victoria</v>
          </cell>
          <cell r="R31">
            <v>90</v>
          </cell>
        </row>
        <row r="32">
          <cell r="C32" t="str">
            <v xml:space="preserve">Lamar University </v>
          </cell>
          <cell r="R32">
            <v>296</v>
          </cell>
        </row>
        <row r="33">
          <cell r="C33" t="str">
            <v>Sam Houston State University</v>
          </cell>
          <cell r="R33">
            <v>392.31</v>
          </cell>
        </row>
        <row r="34">
          <cell r="C34" t="str">
            <v>Texas State University</v>
          </cell>
          <cell r="R34">
            <v>484.94</v>
          </cell>
        </row>
        <row r="35">
          <cell r="C35" t="str">
            <v>Sul Ross State University - Rio Grande</v>
          </cell>
          <cell r="R35">
            <v>25.8</v>
          </cell>
        </row>
        <row r="36">
          <cell r="C36" t="str">
            <v>Sul Ross State University</v>
          </cell>
          <cell r="Q36">
            <v>0</v>
          </cell>
          <cell r="R36">
            <v>62.31</v>
          </cell>
          <cell r="S36">
            <v>88.11</v>
          </cell>
        </row>
        <row r="37">
          <cell r="C37" t="str">
            <v>Texas Tech University</v>
          </cell>
          <cell r="R37">
            <v>975.38</v>
          </cell>
        </row>
        <row r="38">
          <cell r="C38" t="str">
            <v>Angelo State University</v>
          </cell>
          <cell r="R38">
            <v>179.41</v>
          </cell>
        </row>
        <row r="39">
          <cell r="C39" t="str">
            <v>University of North Texas</v>
          </cell>
          <cell r="R39">
            <v>534.48</v>
          </cell>
        </row>
        <row r="40">
          <cell r="C40" t="str">
            <v>University of North Texas at Dallas</v>
          </cell>
          <cell r="R40">
            <v>35.25</v>
          </cell>
        </row>
        <row r="41">
          <cell r="C41" t="str">
            <v>Midwestern State University</v>
          </cell>
          <cell r="R41">
            <v>180.9</v>
          </cell>
        </row>
        <row r="42">
          <cell r="C42" t="str">
            <v>Stephen F. Austin State University</v>
          </cell>
          <cell r="R42">
            <v>378.04</v>
          </cell>
        </row>
        <row r="43">
          <cell r="C43" t="str">
            <v>Texas Southern University</v>
          </cell>
          <cell r="R43">
            <v>246.03</v>
          </cell>
        </row>
        <row r="44">
          <cell r="C44" t="str">
            <v>Texas Woman's University</v>
          </cell>
          <cell r="R44">
            <v>304.89999999999998</v>
          </cell>
        </row>
        <row r="47">
          <cell r="R47">
            <v>13117.71</v>
          </cell>
        </row>
        <row r="49">
          <cell r="N49" t="str">
            <v>Not Used for Research</v>
          </cell>
          <cell r="R49">
            <v>13117.71</v>
          </cell>
        </row>
        <row r="50">
          <cell r="O50" t="str">
            <v>Not Used for Research</v>
          </cell>
          <cell r="R50" t="str">
            <v>Fall 2015</v>
          </cell>
          <cell r="S50" t="str">
            <v>Univ. moved to end of semester reporting, so use prior year data.</v>
          </cell>
        </row>
        <row r="51">
          <cell r="S51" t="str">
            <v>FY 16 will use Fall FY 15 data.</v>
          </cell>
        </row>
        <row r="52">
          <cell r="R52" t="str">
            <v>Checked Ok</v>
          </cell>
        </row>
        <row r="53">
          <cell r="R53">
            <v>42705</v>
          </cell>
        </row>
        <row r="57">
          <cell r="C57" t="str">
            <v>The University of Texas at Austin Medical School (M)</v>
          </cell>
          <cell r="E57" t="str">
            <v>The University of Texas at Austin Medical School (M)</v>
          </cell>
          <cell r="R57">
            <v>23.94</v>
          </cell>
        </row>
        <row r="58">
          <cell r="C58" t="str">
            <v>The University of Texas at Austin - Academic &amp; Health (A+H)</v>
          </cell>
          <cell r="E58" t="str">
            <v>The University of Texas at Austin - Academic &amp; Health (A+H)</v>
          </cell>
          <cell r="R58">
            <v>1650.04</v>
          </cell>
        </row>
        <row r="60">
          <cell r="C60" t="str">
            <v>The University of Texas Rio Grande Valley Medical School (M)</v>
          </cell>
          <cell r="E60" t="str">
            <v>The University of Texas Rio Grande Valley Medical School (M)</v>
          </cell>
          <cell r="R60">
            <v>24</v>
          </cell>
        </row>
        <row r="61">
          <cell r="C61" t="str">
            <v>The University of Texas RGV - Academic &amp; Health (A+H)</v>
          </cell>
          <cell r="E61" t="str">
            <v>The University of Texas RGV - Academic &amp; Health (A+H)</v>
          </cell>
          <cell r="R61">
            <v>376.05</v>
          </cell>
        </row>
      </sheetData>
      <sheetData sheetId="100"/>
      <sheetData sheetId="101"/>
      <sheetData sheetId="102"/>
      <sheetData sheetId="103"/>
      <sheetData sheetId="10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A6">
            <v>3656</v>
          </cell>
        </row>
      </sheetData>
      <sheetData sheetId="5" refreshError="1"/>
      <sheetData sheetId="6" refreshError="1"/>
      <sheetData sheetId="7">
        <row r="1231">
          <cell r="F1231">
            <v>944285289</v>
          </cell>
        </row>
      </sheetData>
      <sheetData sheetId="8">
        <row r="1">
          <cell r="B1" t="str">
            <v>The University of Texas at Arlington</v>
          </cell>
        </row>
      </sheetData>
      <sheetData sheetId="9" refreshError="1"/>
      <sheetData sheetId="10">
        <row r="1">
          <cell r="B1" t="str">
            <v>The University of Texas at Austin - Academic &amp; Health (A+H)</v>
          </cell>
        </row>
      </sheetData>
      <sheetData sheetId="11">
        <row r="1">
          <cell r="B1" t="str">
            <v>The University of Texas at Dallas</v>
          </cell>
        </row>
      </sheetData>
      <sheetData sheetId="12" refreshError="1"/>
      <sheetData sheetId="13">
        <row r="1">
          <cell r="B1" t="str">
            <v>The University of Texas at El Paso</v>
          </cell>
        </row>
      </sheetData>
      <sheetData sheetId="14" refreshError="1"/>
      <sheetData sheetId="15">
        <row r="1">
          <cell r="B1" t="str">
            <v>The University of Texas RGV - Academic &amp; Health (A+H)</v>
          </cell>
        </row>
      </sheetData>
      <sheetData sheetId="16" refreshError="1"/>
      <sheetData sheetId="17">
        <row r="1">
          <cell r="B1" t="str">
            <v>The University of Texas of the Permian Basin</v>
          </cell>
        </row>
      </sheetData>
      <sheetData sheetId="18" refreshError="1"/>
      <sheetData sheetId="19">
        <row r="1">
          <cell r="B1" t="str">
            <v>The University of Texas at San Antonio</v>
          </cell>
        </row>
      </sheetData>
      <sheetData sheetId="20" refreshError="1"/>
      <sheetData sheetId="21">
        <row r="1">
          <cell r="B1" t="str">
            <v>The University of Texas at Tyler</v>
          </cell>
        </row>
      </sheetData>
      <sheetData sheetId="22" refreshError="1"/>
      <sheetData sheetId="23">
        <row r="1">
          <cell r="B1" t="str">
            <v>Texas A&amp;M University w/ System &amp; Agencies</v>
          </cell>
        </row>
      </sheetData>
      <sheetData sheetId="24">
        <row r="1">
          <cell r="B1" t="str">
            <v>Texas A&amp;M University at Galveston</v>
          </cell>
        </row>
      </sheetData>
      <sheetData sheetId="25" refreshError="1"/>
      <sheetData sheetId="26">
        <row r="1">
          <cell r="B1" t="str">
            <v>Prairie View A &amp; M University</v>
          </cell>
        </row>
      </sheetData>
      <sheetData sheetId="27" refreshError="1"/>
      <sheetData sheetId="28">
        <row r="1">
          <cell r="B1" t="str">
            <v>Tarleton State University</v>
          </cell>
        </row>
      </sheetData>
      <sheetData sheetId="29" refreshError="1"/>
      <sheetData sheetId="30">
        <row r="1">
          <cell r="B1" t="str">
            <v>Texas A&amp;M University - Corpus Christi</v>
          </cell>
        </row>
      </sheetData>
      <sheetData sheetId="31" refreshError="1"/>
      <sheetData sheetId="32">
        <row r="1">
          <cell r="B1" t="str">
            <v>Texas A&amp;M University - Kingsville</v>
          </cell>
        </row>
      </sheetData>
      <sheetData sheetId="33" refreshError="1"/>
      <sheetData sheetId="34">
        <row r="1">
          <cell r="B1" t="str">
            <v>Texas A&amp;M International University</v>
          </cell>
        </row>
      </sheetData>
      <sheetData sheetId="35" refreshError="1"/>
      <sheetData sheetId="36">
        <row r="1">
          <cell r="B1" t="str">
            <v>West Texas A&amp;M University</v>
          </cell>
        </row>
      </sheetData>
      <sheetData sheetId="37" refreshError="1"/>
      <sheetData sheetId="38">
        <row r="1">
          <cell r="B1" t="str">
            <v>Texas A&amp;M University - Commerce</v>
          </cell>
        </row>
      </sheetData>
      <sheetData sheetId="39" refreshError="1"/>
      <sheetData sheetId="40">
        <row r="1">
          <cell r="B1" t="str">
            <v>Texas A&amp;M University - Texarkana</v>
          </cell>
        </row>
      </sheetData>
      <sheetData sheetId="41" refreshError="1"/>
      <sheetData sheetId="42">
        <row r="1">
          <cell r="B1" t="str">
            <v>Texas A&amp;M University - Central Texas</v>
          </cell>
        </row>
      </sheetData>
      <sheetData sheetId="43" refreshError="1"/>
      <sheetData sheetId="44">
        <row r="1">
          <cell r="B1" t="str">
            <v>Texas A&amp;M University - San Antonio</v>
          </cell>
        </row>
      </sheetData>
      <sheetData sheetId="45" refreshError="1"/>
      <sheetData sheetId="46">
        <row r="1">
          <cell r="B1" t="str">
            <v>University of Houston</v>
          </cell>
        </row>
      </sheetData>
      <sheetData sheetId="47" refreshError="1"/>
      <sheetData sheetId="48">
        <row r="1">
          <cell r="B1" t="str">
            <v>University of Houston - Clear Lake</v>
          </cell>
        </row>
      </sheetData>
      <sheetData sheetId="49" refreshError="1"/>
      <sheetData sheetId="50">
        <row r="1">
          <cell r="B1" t="str">
            <v>University of Houston - Downtown</v>
          </cell>
        </row>
      </sheetData>
      <sheetData sheetId="51" refreshError="1"/>
      <sheetData sheetId="52">
        <row r="1">
          <cell r="B1" t="str">
            <v>University of Houston - Victoria</v>
          </cell>
        </row>
      </sheetData>
      <sheetData sheetId="53" refreshError="1"/>
      <sheetData sheetId="54">
        <row r="1">
          <cell r="B1" t="str">
            <v xml:space="preserve">Lamar University </v>
          </cell>
        </row>
      </sheetData>
      <sheetData sheetId="55" refreshError="1"/>
      <sheetData sheetId="56">
        <row r="1">
          <cell r="B1" t="str">
            <v>Sam Houston State University</v>
          </cell>
        </row>
      </sheetData>
      <sheetData sheetId="57" refreshError="1"/>
      <sheetData sheetId="58">
        <row r="1">
          <cell r="B1" t="str">
            <v>Texas State University</v>
          </cell>
        </row>
      </sheetData>
      <sheetData sheetId="59" refreshError="1"/>
      <sheetData sheetId="60">
        <row r="1">
          <cell r="B1" t="str">
            <v>Sul Ross State University</v>
          </cell>
        </row>
      </sheetData>
      <sheetData sheetId="61" refreshError="1"/>
      <sheetData sheetId="62">
        <row r="1">
          <cell r="B1" t="str">
            <v>Texas Tech University</v>
          </cell>
        </row>
      </sheetData>
      <sheetData sheetId="63" refreshError="1"/>
      <sheetData sheetId="64">
        <row r="1">
          <cell r="B1" t="str">
            <v>Angelo State University</v>
          </cell>
        </row>
      </sheetData>
      <sheetData sheetId="65" refreshError="1"/>
      <sheetData sheetId="66">
        <row r="1">
          <cell r="B1" t="str">
            <v>University of North Texas</v>
          </cell>
        </row>
      </sheetData>
      <sheetData sheetId="67" refreshError="1"/>
      <sheetData sheetId="68">
        <row r="1">
          <cell r="B1" t="str">
            <v>University of North Texas at Dallas</v>
          </cell>
        </row>
      </sheetData>
      <sheetData sheetId="69" refreshError="1"/>
      <sheetData sheetId="70">
        <row r="1">
          <cell r="B1" t="str">
            <v>Midwestern State University</v>
          </cell>
        </row>
      </sheetData>
      <sheetData sheetId="71" refreshError="1"/>
      <sheetData sheetId="72">
        <row r="1">
          <cell r="B1" t="str">
            <v>Stephen F. Austin State University</v>
          </cell>
        </row>
      </sheetData>
      <sheetData sheetId="73" refreshError="1"/>
      <sheetData sheetId="74">
        <row r="1">
          <cell r="B1" t="str">
            <v>Texas Southern University</v>
          </cell>
        </row>
      </sheetData>
      <sheetData sheetId="75" refreshError="1"/>
      <sheetData sheetId="76">
        <row r="1">
          <cell r="B1" t="str">
            <v>Texas Woman's University</v>
          </cell>
        </row>
      </sheetData>
      <sheetData sheetId="77" refreshError="1"/>
      <sheetData sheetId="78" refreshError="1"/>
      <sheetData sheetId="79" refreshError="1"/>
      <sheetData sheetId="80">
        <row r="1">
          <cell r="B1" t="str">
            <v>Texas A&amp;M University</v>
          </cell>
        </row>
      </sheetData>
      <sheetData sheetId="81">
        <row r="1">
          <cell r="B1" t="str">
            <v>Texas AgriLife Research</v>
          </cell>
        </row>
      </sheetData>
      <sheetData sheetId="82">
        <row r="1">
          <cell r="B1" t="str">
            <v>Texas AgriLife Extension Service</v>
          </cell>
        </row>
      </sheetData>
      <sheetData sheetId="83">
        <row r="1">
          <cell r="B1" t="str">
            <v>Texas Engineering Experiment Station</v>
          </cell>
        </row>
      </sheetData>
      <sheetData sheetId="84">
        <row r="1">
          <cell r="B1" t="str">
            <v>Texas Engineering Extension Service</v>
          </cell>
        </row>
      </sheetData>
      <sheetData sheetId="85">
        <row r="1">
          <cell r="B1" t="str">
            <v>Texas Forest Service</v>
          </cell>
        </row>
      </sheetData>
      <sheetData sheetId="86">
        <row r="1">
          <cell r="B1" t="str">
            <v>Texas Transportation Institute</v>
          </cell>
        </row>
      </sheetData>
      <sheetData sheetId="87">
        <row r="1">
          <cell r="B1" t="str">
            <v>Texas Vet. Medical Diagnostic Laboratory</v>
          </cell>
        </row>
      </sheetData>
      <sheetData sheetId="88">
        <row r="1">
          <cell r="B1" t="str">
            <v>Texas A&amp;M Research Foundation</v>
          </cell>
        </row>
      </sheetData>
      <sheetData sheetId="89" refreshError="1"/>
      <sheetData sheetId="90" refreshError="1"/>
      <sheetData sheetId="91">
        <row r="1">
          <cell r="B1" t="str">
            <v>Texas A&amp;M University System</v>
          </cell>
        </row>
      </sheetData>
      <sheetData sheetId="92">
        <row r="1">
          <cell r="B1" t="str">
            <v>The University of Texas at Austin -  All Disciplines (A+H+M)</v>
          </cell>
        </row>
      </sheetData>
      <sheetData sheetId="93">
        <row r="1">
          <cell r="B1" t="str">
            <v>The University of Texas RGV - All Disciplines (A+H+M)</v>
          </cell>
        </row>
      </sheetData>
      <sheetData sheetId="94" refreshError="1"/>
      <sheetData sheetId="95" refreshError="1"/>
      <sheetData sheetId="96" refreshError="1"/>
      <sheetData sheetId="97">
        <row r="8">
          <cell r="C8" t="str">
            <v>The University of Texas at Arlington</v>
          </cell>
          <cell r="R8">
            <v>515.19000000000005</v>
          </cell>
        </row>
        <row r="9">
          <cell r="C9" t="str">
            <v>The University of Texas at Austin -  All Disciplines (A+H+M)</v>
          </cell>
          <cell r="R9">
            <v>1723.94</v>
          </cell>
        </row>
        <row r="10">
          <cell r="C10" t="str">
            <v>The University of Texas at Dallas</v>
          </cell>
          <cell r="R10">
            <v>454.72</v>
          </cell>
        </row>
        <row r="11">
          <cell r="C11" t="str">
            <v>The University of Texas at El Paso</v>
          </cell>
          <cell r="R11">
            <v>457.67</v>
          </cell>
        </row>
        <row r="12">
          <cell r="C12" t="str">
            <v>The University of Texas - Pan American</v>
          </cell>
          <cell r="R12">
            <v>326.58999999999997</v>
          </cell>
        </row>
        <row r="13">
          <cell r="C13" t="str">
            <v>The University of Texas RGV - All Disciplines (A+H+M)</v>
          </cell>
          <cell r="R13">
            <v>187.57</v>
          </cell>
        </row>
        <row r="14">
          <cell r="C14" t="str">
            <v>The University of Texas of the Permian Basin</v>
          </cell>
          <cell r="R14">
            <v>83.5</v>
          </cell>
        </row>
        <row r="15">
          <cell r="C15" t="str">
            <v>The University of Texas at San Antonio</v>
          </cell>
          <cell r="R15">
            <v>563.76</v>
          </cell>
        </row>
        <row r="16">
          <cell r="C16" t="str">
            <v>The University of Texas at Tyler</v>
          </cell>
          <cell r="R16">
            <v>202.25</v>
          </cell>
        </row>
        <row r="17">
          <cell r="C17" t="str">
            <v>Texas A&amp;M University</v>
          </cell>
          <cell r="R17">
            <v>1492.86</v>
          </cell>
        </row>
        <row r="18">
          <cell r="C18" t="str">
            <v>Texas A&amp;M University at Galveston</v>
          </cell>
          <cell r="R18">
            <v>51.45</v>
          </cell>
        </row>
        <row r="19">
          <cell r="C19" t="str">
            <v>Prairie View A &amp; M University</v>
          </cell>
          <cell r="R19">
            <v>184.56</v>
          </cell>
        </row>
        <row r="20">
          <cell r="C20" t="str">
            <v>Tarleton State University</v>
          </cell>
          <cell r="R20">
            <v>235.34</v>
          </cell>
        </row>
        <row r="21">
          <cell r="C21" t="str">
            <v>Texas A&amp;M University - Corpus Christi</v>
          </cell>
          <cell r="R21">
            <v>193.08</v>
          </cell>
        </row>
        <row r="22">
          <cell r="C22" t="str">
            <v>Texas A&amp;M University - Kingsville</v>
          </cell>
          <cell r="R22">
            <v>233.65</v>
          </cell>
        </row>
        <row r="23">
          <cell r="C23" t="str">
            <v>Texas A&amp;M International University</v>
          </cell>
          <cell r="R23">
            <v>125.83</v>
          </cell>
        </row>
        <row r="24">
          <cell r="C24" t="str">
            <v>West Texas A&amp;M University</v>
          </cell>
          <cell r="R24">
            <v>157.84</v>
          </cell>
        </row>
        <row r="25">
          <cell r="C25" t="str">
            <v>Texas A&amp;M University - Commerce</v>
          </cell>
          <cell r="R25">
            <v>237.27</v>
          </cell>
        </row>
        <row r="26">
          <cell r="C26" t="str">
            <v>Texas A&amp;M University - Texarkana</v>
          </cell>
          <cell r="R26">
            <v>58.82</v>
          </cell>
        </row>
        <row r="27">
          <cell r="C27" t="str">
            <v>Texas A&amp;M University - Central Texas</v>
          </cell>
          <cell r="R27">
            <v>54.4</v>
          </cell>
        </row>
        <row r="28">
          <cell r="C28" t="str">
            <v>Texas A&amp;M University - San Antonio</v>
          </cell>
          <cell r="R28">
            <v>75</v>
          </cell>
        </row>
        <row r="29">
          <cell r="C29" t="str">
            <v>University of Houston</v>
          </cell>
          <cell r="R29">
            <v>886.53</v>
          </cell>
        </row>
        <row r="30">
          <cell r="C30" t="str">
            <v>University of Houston - Clear Lake</v>
          </cell>
          <cell r="R30">
            <v>226.75</v>
          </cell>
        </row>
        <row r="31">
          <cell r="C31" t="str">
            <v>University of Houston - Downtown</v>
          </cell>
          <cell r="R31">
            <v>210.18</v>
          </cell>
        </row>
        <row r="32">
          <cell r="C32" t="str">
            <v>University of Houston - Victoria</v>
          </cell>
          <cell r="R32">
            <v>78.400000000000006</v>
          </cell>
        </row>
        <row r="33">
          <cell r="C33" t="str">
            <v xml:space="preserve">Lamar University </v>
          </cell>
          <cell r="R33">
            <v>282.33</v>
          </cell>
        </row>
        <row r="34">
          <cell r="C34" t="str">
            <v>Sam Houston State University</v>
          </cell>
          <cell r="R34">
            <v>391.69</v>
          </cell>
        </row>
        <row r="35">
          <cell r="C35" t="str">
            <v>Texas State University</v>
          </cell>
          <cell r="R35">
            <v>485.21</v>
          </cell>
        </row>
        <row r="36">
          <cell r="C36" t="str">
            <v>Sul Ross State University - Rio Grande</v>
          </cell>
          <cell r="R36">
            <v>25.55</v>
          </cell>
        </row>
        <row r="37">
          <cell r="C37" t="str">
            <v>Sul Ross State University</v>
          </cell>
          <cell r="Q37">
            <v>0</v>
          </cell>
          <cell r="R37">
            <v>57.67</v>
          </cell>
          <cell r="S37">
            <v>83.22</v>
          </cell>
        </row>
        <row r="38">
          <cell r="C38" t="str">
            <v>Texas Tech University</v>
          </cell>
          <cell r="R38">
            <v>986.06</v>
          </cell>
        </row>
        <row r="39">
          <cell r="C39" t="str">
            <v>Angelo State University</v>
          </cell>
          <cell r="R39">
            <v>182.59</v>
          </cell>
        </row>
        <row r="40">
          <cell r="C40" t="str">
            <v>University of North Texas</v>
          </cell>
          <cell r="R40">
            <v>559.16999999999996</v>
          </cell>
        </row>
        <row r="41">
          <cell r="C41" t="str">
            <v>University of North Texas at Dallas</v>
          </cell>
          <cell r="R41">
            <v>31.75</v>
          </cell>
        </row>
        <row r="42">
          <cell r="C42" t="str">
            <v>Midwestern State University</v>
          </cell>
          <cell r="R42">
            <v>175</v>
          </cell>
        </row>
        <row r="43">
          <cell r="C43" t="str">
            <v>Stephen F. Austin State University</v>
          </cell>
          <cell r="R43">
            <v>379.03</v>
          </cell>
        </row>
        <row r="44">
          <cell r="C44" t="str">
            <v>Texas Southern University</v>
          </cell>
          <cell r="R44">
            <v>253.78</v>
          </cell>
        </row>
        <row r="45">
          <cell r="C45" t="str">
            <v>Texas Woman's University</v>
          </cell>
          <cell r="R45">
            <v>298.39</v>
          </cell>
        </row>
        <row r="46">
          <cell r="R46">
            <v>2.75</v>
          </cell>
        </row>
        <row r="48">
          <cell r="R48">
            <v>13128.119999999999</v>
          </cell>
        </row>
        <row r="50">
          <cell r="N50" t="str">
            <v>Not Used for Research</v>
          </cell>
          <cell r="R50">
            <v>13128.119999999999</v>
          </cell>
        </row>
        <row r="51">
          <cell r="O51" t="str">
            <v>Not Used for Research</v>
          </cell>
          <cell r="R51" t="str">
            <v>Fall 2014</v>
          </cell>
          <cell r="S51" t="str">
            <v>Univ. moved to end of semester reporting, so use prior year data.</v>
          </cell>
        </row>
        <row r="52">
          <cell r="S52" t="str">
            <v>FY 16 will use Fall FY 15.</v>
          </cell>
        </row>
        <row r="53">
          <cell r="R53" t="str">
            <v>Checked Ok</v>
          </cell>
        </row>
        <row r="54">
          <cell r="R54">
            <v>42348</v>
          </cell>
        </row>
        <row r="55">
          <cell r="C55" t="str">
            <v>The University of Texas at Austin Medical School (M)</v>
          </cell>
          <cell r="E55" t="str">
            <v>The University of Texas at Austin Medical School (M)</v>
          </cell>
          <cell r="R55">
            <v>23.94</v>
          </cell>
        </row>
        <row r="56">
          <cell r="C56" t="str">
            <v>The University of Texas at Austin - Academic &amp; Health (A+H)</v>
          </cell>
          <cell r="E56" t="str">
            <v>The University of Texas at Austin - Academic &amp; Health (A+H)</v>
          </cell>
          <cell r="R56">
            <v>1700</v>
          </cell>
        </row>
        <row r="58">
          <cell r="C58" t="str">
            <v>The University of Texas Rio Grande Valley Medical School (M)</v>
          </cell>
          <cell r="E58" t="str">
            <v>The University of Texas Rio Grande Valley Medical School (M)</v>
          </cell>
          <cell r="R58">
            <v>24</v>
          </cell>
        </row>
        <row r="59">
          <cell r="C59" t="str">
            <v>The University of Texas RGV - Academic &amp; Health (A+H)</v>
          </cell>
          <cell r="E59" t="str">
            <v>The University of Texas RGV - Academic &amp; Health (A+H)</v>
          </cell>
          <cell r="R59">
            <v>163.57</v>
          </cell>
        </row>
      </sheetData>
      <sheetData sheetId="98" refreshError="1"/>
      <sheetData sheetId="99" refreshError="1"/>
      <sheetData sheetId="10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Fund Group Detail (FGD)"/>
      <sheetName val="Research"/>
      <sheetName val="Restricted Research"/>
      <sheetName val="Utilities"/>
      <sheetName val="Fnts"/>
      <sheetName val="Names"/>
      <sheetName val="RE Output"/>
      <sheetName val="Data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B11" t="str">
            <v>The University of Texas System</v>
          </cell>
        </row>
        <row r="12">
          <cell r="B12" t="str">
            <v>The University of Texas at Arlington</v>
          </cell>
        </row>
        <row r="13">
          <cell r="B13" t="str">
            <v>The University of Texas at Austin</v>
          </cell>
        </row>
        <row r="14">
          <cell r="B14" t="str">
            <v>The University of Texas at Dallas</v>
          </cell>
        </row>
        <row r="15">
          <cell r="B15" t="str">
            <v>The University of Texas at El Paso</v>
          </cell>
        </row>
        <row r="16">
          <cell r="B16" t="str">
            <v>The University of Texas - Pan American</v>
          </cell>
        </row>
        <row r="17">
          <cell r="B17" t="str">
            <v xml:space="preserve">The University of Texas at Brownsville </v>
          </cell>
        </row>
        <row r="18">
          <cell r="B18" t="str">
            <v>The University of Texas of the Permian Basin</v>
          </cell>
        </row>
        <row r="19">
          <cell r="B19" t="str">
            <v>The University of Texas at San Antonio</v>
          </cell>
        </row>
        <row r="20">
          <cell r="B20" t="str">
            <v>The University of Texas at Tyler</v>
          </cell>
        </row>
        <row r="21">
          <cell r="B21" t="str">
            <v>Texas A&amp;M University System</v>
          </cell>
        </row>
        <row r="22">
          <cell r="B22" t="str">
            <v>Texas A&amp;M University</v>
          </cell>
        </row>
        <row r="23">
          <cell r="B23" t="str">
            <v>Texas A&amp;M University at Galveston</v>
          </cell>
        </row>
        <row r="24">
          <cell r="B24" t="str">
            <v>Prairie View A&amp;M University</v>
          </cell>
        </row>
        <row r="25">
          <cell r="B25" t="str">
            <v>Tarleton State University</v>
          </cell>
        </row>
        <row r="26">
          <cell r="B26" t="str">
            <v>Texas A&amp;M University - Corpus Christi</v>
          </cell>
        </row>
        <row r="27">
          <cell r="B27" t="str">
            <v>Texas A&amp;M University - Kingsville</v>
          </cell>
        </row>
        <row r="28">
          <cell r="B28" t="str">
            <v>Texas A&amp;M International University</v>
          </cell>
        </row>
        <row r="29">
          <cell r="B29" t="str">
            <v>West Texas A&amp;M University</v>
          </cell>
        </row>
        <row r="30">
          <cell r="B30" t="str">
            <v>Texas A&amp;M University - Commerce</v>
          </cell>
        </row>
        <row r="31">
          <cell r="B31" t="str">
            <v>Texas A&amp;M University - Texarkana</v>
          </cell>
        </row>
        <row r="32">
          <cell r="B32" t="str">
            <v>Texas A&amp;M University - Central Texas</v>
          </cell>
        </row>
        <row r="33">
          <cell r="B33" t="str">
            <v>Texas A&amp;M University - San Antonio</v>
          </cell>
        </row>
        <row r="34">
          <cell r="B34" t="str">
            <v>Texas A&amp;M AgriLife Research</v>
          </cell>
        </row>
        <row r="35">
          <cell r="B35" t="str">
            <v>Texas A&amp;M AgriLife Extension Service</v>
          </cell>
        </row>
        <row r="36">
          <cell r="B36" t="str">
            <v>Texas A&amp;M Engineering Experiment Station</v>
          </cell>
        </row>
        <row r="37">
          <cell r="B37" t="str">
            <v>Texas A&amp;M Engineering Extension Service</v>
          </cell>
        </row>
        <row r="38">
          <cell r="B38" t="str">
            <v>Texas A&amp;M Forest Service</v>
          </cell>
        </row>
        <row r="39">
          <cell r="B39" t="str">
            <v>Texas A&amp;M Transportation Institute</v>
          </cell>
        </row>
        <row r="40">
          <cell r="B40" t="str">
            <v>Texas A&amp;M Vet. Medical Diagnostic Laboratory</v>
          </cell>
        </row>
        <row r="41">
          <cell r="B41" t="str">
            <v>Texas A&amp;M Research Foundation</v>
          </cell>
        </row>
        <row r="42">
          <cell r="B42" t="str">
            <v>University of Houston System</v>
          </cell>
        </row>
        <row r="43">
          <cell r="B43" t="str">
            <v>University of Houston</v>
          </cell>
        </row>
        <row r="44">
          <cell r="B44" t="str">
            <v>University of Houston - Clear Lake</v>
          </cell>
        </row>
        <row r="45">
          <cell r="B45" t="str">
            <v>University of Houston - Downtown</v>
          </cell>
        </row>
        <row r="46">
          <cell r="B46" t="str">
            <v>University of Houston - Victoria</v>
          </cell>
        </row>
        <row r="47">
          <cell r="B47" t="str">
            <v>Texas State System</v>
          </cell>
        </row>
        <row r="48">
          <cell r="B48" t="str">
            <v xml:space="preserve">Lamar University </v>
          </cell>
        </row>
        <row r="49">
          <cell r="B49" t="str">
            <v>Sam Houston State University</v>
          </cell>
        </row>
        <row r="50">
          <cell r="B50" t="str">
            <v>Texas State University</v>
          </cell>
        </row>
        <row r="51">
          <cell r="B51" t="str">
            <v>Sul Ross State University</v>
          </cell>
        </row>
        <row r="52">
          <cell r="B52" t="str">
            <v>Texas Tech University System</v>
          </cell>
        </row>
        <row r="53">
          <cell r="B53" t="str">
            <v>Texas Tech University</v>
          </cell>
        </row>
        <row r="54">
          <cell r="B54" t="str">
            <v>Angelo State University</v>
          </cell>
        </row>
        <row r="55">
          <cell r="B55" t="str">
            <v>University of North Texas System</v>
          </cell>
        </row>
        <row r="56">
          <cell r="B56" t="str">
            <v>University of North Texas</v>
          </cell>
        </row>
        <row r="57">
          <cell r="B57" t="str">
            <v>University of North Texas at Dallas</v>
          </cell>
        </row>
        <row r="58">
          <cell r="B58" t="str">
            <v>Midwestern State University</v>
          </cell>
        </row>
        <row r="59">
          <cell r="B59" t="str">
            <v>Stephen F. Austin State University</v>
          </cell>
        </row>
        <row r="60">
          <cell r="B60" t="str">
            <v>Texas Southern University</v>
          </cell>
        </row>
        <row r="61">
          <cell r="B61" t="str">
            <v>Texas Woman's University</v>
          </cell>
        </row>
        <row r="62">
          <cell r="B62" t="str">
            <v>Lamar Institute of Technology</v>
          </cell>
        </row>
        <row r="63">
          <cell r="B63" t="str">
            <v>Lamar State College - Orange</v>
          </cell>
        </row>
        <row r="64">
          <cell r="B64" t="str">
            <v>Lamar State College - Port Arthur</v>
          </cell>
        </row>
        <row r="65">
          <cell r="B65" t="str">
            <v>Texas State Technical College - Harlingen</v>
          </cell>
        </row>
        <row r="66">
          <cell r="B66" t="str">
            <v>Texas State Technical College - West Texas</v>
          </cell>
        </row>
        <row r="67">
          <cell r="B67" t="str">
            <v>Texas State Technical College - Marshall</v>
          </cell>
        </row>
        <row r="68">
          <cell r="B68" t="str">
            <v>Texas State Technical College - Waco</v>
          </cell>
        </row>
        <row r="69">
          <cell r="B69" t="str">
            <v>Texas State Technical College - System</v>
          </cell>
        </row>
      </sheetData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84"/>
      <sheetName val="FY85"/>
      <sheetName val="FY86"/>
      <sheetName val="FY87"/>
      <sheetName val="FY88"/>
      <sheetName val="FY89"/>
      <sheetName val="FY90"/>
      <sheetName val="FY91"/>
      <sheetName val="FY92"/>
      <sheetName val="FY93"/>
      <sheetName val="FY94"/>
      <sheetName val="FY95"/>
      <sheetName val="FY96"/>
      <sheetName val="FY97"/>
      <sheetName val="FY98"/>
      <sheetName val="FY99"/>
      <sheetName val="FY00"/>
      <sheetName val="FY01"/>
      <sheetName val="FY02"/>
      <sheetName val="FY03"/>
      <sheetName val="FY04"/>
      <sheetName val="FY05"/>
      <sheetName val="FY06"/>
      <sheetName val="FY07"/>
      <sheetName val="FY08"/>
      <sheetName val="FY09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STATE-FUNDED SEMESTER CREDIT HOURS BY LEVEL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hyperlink" Target="http://www.txhighereddata.org/Interactive/Accountability/MastersReport.pdf" TargetMode="External"/><Relationship Id="rId1" Type="http://schemas.openxmlformats.org/officeDocument/2006/relationships/hyperlink" Target="http://www.thecb.state.tx.us/reports/PDF/3144.PDF?CFID=4700525&amp;CFTOKEN=58412805" TargetMode="External"/><Relationship Id="rId5" Type="http://schemas.openxmlformats.org/officeDocument/2006/relationships/comments" Target="../comments59.xml"/><Relationship Id="rId4" Type="http://schemas.openxmlformats.org/officeDocument/2006/relationships/vmlDrawing" Target="../drawings/vmlDrawing59.v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61.x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5.bin"/><Relationship Id="rId4" Type="http://schemas.openxmlformats.org/officeDocument/2006/relationships/comments" Target="../comments6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2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2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2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joyce.jauer@cpa.texas.gov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3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3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3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3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3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37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3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39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4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4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42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4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4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4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4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47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8.bin"/><Relationship Id="rId4" Type="http://schemas.openxmlformats.org/officeDocument/2006/relationships/comments" Target="../comments4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89.bin"/><Relationship Id="rId4" Type="http://schemas.openxmlformats.org/officeDocument/2006/relationships/comments" Target="../comments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50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51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2.bin"/><Relationship Id="rId4" Type="http://schemas.openxmlformats.org/officeDocument/2006/relationships/comments" Target="../comments52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53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54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95.bin"/><Relationship Id="rId4" Type="http://schemas.openxmlformats.org/officeDocument/2006/relationships/comments" Target="../comments55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5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57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32"/>
  <sheetViews>
    <sheetView showGridLines="0" tabSelected="1" workbookViewId="0">
      <pane ySplit="7" topLeftCell="A8" activePane="bottomLeft" state="frozen"/>
      <selection activeCell="A3" sqref="A3"/>
      <selection pane="bottomLeft" activeCell="B4" sqref="B4"/>
    </sheetView>
  </sheetViews>
  <sheetFormatPr defaultRowHeight="12.75" outlineLevelRow="2"/>
  <cols>
    <col min="1" max="1" width="3.140625" style="339" customWidth="1"/>
    <col min="2" max="2" width="46" style="375" customWidth="1"/>
    <col min="3" max="3" width="5.42578125" style="307" customWidth="1"/>
    <col min="4" max="4" width="14" style="307" customWidth="1"/>
    <col min="5" max="5" width="13" style="307" customWidth="1"/>
    <col min="6" max="6" width="2.5703125" style="308" customWidth="1"/>
    <col min="7" max="7" width="1.85546875" style="350" customWidth="1"/>
    <col min="8" max="8" width="27.140625" style="342" customWidth="1"/>
    <col min="9" max="9" width="15.85546875" style="342" customWidth="1"/>
    <col min="10" max="10" width="28.85546875" style="342" customWidth="1"/>
    <col min="11" max="16384" width="9.140625" style="339"/>
  </cols>
  <sheetData>
    <row r="1" spans="2:10" ht="22.5" customHeight="1" thickBot="1">
      <c r="B1" s="335" t="s">
        <v>504</v>
      </c>
      <c r="C1" s="1014" t="s">
        <v>505</v>
      </c>
      <c r="D1" s="1015"/>
      <c r="E1" s="1016"/>
      <c r="F1" s="342"/>
      <c r="G1" s="322"/>
    </row>
    <row r="2" spans="2:10">
      <c r="B2" s="321" t="s">
        <v>1507</v>
      </c>
      <c r="C2" s="322"/>
      <c r="D2" s="312" t="s">
        <v>494</v>
      </c>
      <c r="E2" s="312" t="s">
        <v>664</v>
      </c>
    </row>
    <row r="3" spans="2:10">
      <c r="B3" s="321" t="s">
        <v>1693</v>
      </c>
      <c r="C3" s="322"/>
      <c r="D3" s="320" t="s">
        <v>455</v>
      </c>
      <c r="E3" s="320" t="s">
        <v>455</v>
      </c>
    </row>
    <row r="4" spans="2:10" ht="13.5" thickBot="1">
      <c r="B4" s="1009">
        <v>43501</v>
      </c>
      <c r="C4" s="322"/>
      <c r="D4" s="320" t="s">
        <v>495</v>
      </c>
      <c r="E4" s="320" t="s">
        <v>448</v>
      </c>
    </row>
    <row r="5" spans="2:10" ht="13.5" thickBot="1">
      <c r="D5" s="319"/>
      <c r="E5" s="319"/>
      <c r="H5" s="1017" t="s">
        <v>610</v>
      </c>
      <c r="I5" s="1018"/>
      <c r="J5" s="1019"/>
    </row>
    <row r="6" spans="2:10" ht="16.5" thickBot="1">
      <c r="B6" s="326" t="s">
        <v>496</v>
      </c>
      <c r="C6" s="309"/>
      <c r="D6" s="318" t="s">
        <v>506</v>
      </c>
      <c r="E6" s="318" t="s">
        <v>506</v>
      </c>
      <c r="F6" s="317"/>
      <c r="G6" s="340"/>
      <c r="H6" s="1020" t="s">
        <v>509</v>
      </c>
      <c r="I6" s="1021"/>
      <c r="J6" s="1022"/>
    </row>
    <row r="7" spans="2:10" ht="15">
      <c r="B7" s="316" t="s">
        <v>1699</v>
      </c>
      <c r="C7" s="345"/>
      <c r="D7" s="333"/>
      <c r="E7" s="333"/>
      <c r="H7" s="354" t="s">
        <v>445</v>
      </c>
      <c r="I7" s="370" t="s">
        <v>446</v>
      </c>
      <c r="J7" s="354" t="s">
        <v>447</v>
      </c>
    </row>
    <row r="8" spans="2:10" ht="15">
      <c r="B8" s="344"/>
      <c r="C8" s="345"/>
      <c r="D8" s="333"/>
      <c r="E8" s="333"/>
      <c r="H8" s="354"/>
      <c r="I8" s="370"/>
      <c r="J8" s="354"/>
    </row>
    <row r="9" spans="2:10" ht="15.75">
      <c r="B9" s="343" t="s">
        <v>346</v>
      </c>
      <c r="C9" s="311"/>
      <c r="D9" s="331"/>
      <c r="E9" s="331"/>
      <c r="H9" s="371"/>
      <c r="I9" s="371"/>
      <c r="J9" s="371"/>
    </row>
    <row r="10" spans="2:10" hidden="1" outlineLevel="1">
      <c r="B10" s="339" t="s">
        <v>60</v>
      </c>
      <c r="C10" s="309"/>
      <c r="D10" s="318" t="s">
        <v>506</v>
      </c>
      <c r="E10" s="318" t="s">
        <v>506</v>
      </c>
      <c r="F10" s="317"/>
      <c r="G10" s="340"/>
      <c r="H10" s="372" t="str">
        <f>Input!HP10</f>
        <v>Nicole L. Hebert-Hicks</v>
      </c>
      <c r="I10" s="372" t="str">
        <f>Input!HQ10</f>
        <v>817-272-7489</v>
      </c>
      <c r="J10" s="372" t="str">
        <f>Input!HR10</f>
        <v>nicole.heberthicks@uta.edu</v>
      </c>
    </row>
    <row r="11" spans="2:10" s="477" customFormat="1" ht="24.75" hidden="1" customHeight="1" outlineLevel="1">
      <c r="B11" s="668" t="s">
        <v>711</v>
      </c>
      <c r="C11" s="669"/>
      <c r="D11" s="670" t="s">
        <v>506</v>
      </c>
      <c r="E11" s="671"/>
      <c r="F11" s="672"/>
      <c r="G11" s="673"/>
      <c r="H11" s="674" t="str">
        <f>Input!HP11</f>
        <v>Marcy Lowther</v>
      </c>
      <c r="I11" s="674" t="str">
        <f>Input!HQ11</f>
        <v>512-471-2808</v>
      </c>
      <c r="J11" s="674" t="str">
        <f>Input!HR11</f>
        <v>mlowther@austin.utexas.edu</v>
      </c>
    </row>
    <row r="12" spans="2:10" hidden="1" outlineLevel="1">
      <c r="B12" s="339" t="s">
        <v>182</v>
      </c>
      <c r="C12" s="337"/>
      <c r="D12" s="318" t="s">
        <v>506</v>
      </c>
      <c r="E12" s="318" t="s">
        <v>506</v>
      </c>
      <c r="F12" s="317"/>
      <c r="G12" s="340"/>
      <c r="H12" s="372" t="str">
        <f>Input!HP12</f>
        <v>Cindy Milligan</v>
      </c>
      <c r="I12" s="372" t="str">
        <f>Input!HQ12</f>
        <v>(972) 883-2632</v>
      </c>
      <c r="J12" s="372" t="str">
        <f>Input!HR12</f>
        <v>cxm133830@utdallas.edu</v>
      </c>
    </row>
    <row r="13" spans="2:10" hidden="1" outlineLevel="1">
      <c r="B13" s="330" t="s">
        <v>184</v>
      </c>
      <c r="C13" s="337"/>
      <c r="D13" s="318" t="s">
        <v>506</v>
      </c>
      <c r="E13" s="318" t="s">
        <v>506</v>
      </c>
      <c r="F13" s="317"/>
      <c r="G13" s="340"/>
      <c r="H13" s="372" t="str">
        <f>Input!HP13</f>
        <v>Daniel Dominguez</v>
      </c>
      <c r="I13" s="372" t="str">
        <f>Input!HQ13</f>
        <v>(915) 747-5083</v>
      </c>
      <c r="J13" s="372" t="str">
        <f>Input!HR13</f>
        <v>drdominguez@utep.edu</v>
      </c>
    </row>
    <row r="14" spans="2:10" s="477" customFormat="1" ht="25.5" hidden="1" outlineLevel="1">
      <c r="B14" s="675" t="s">
        <v>712</v>
      </c>
      <c r="C14" s="672"/>
      <c r="D14" s="670" t="s">
        <v>506</v>
      </c>
      <c r="E14" s="670" t="s">
        <v>506</v>
      </c>
      <c r="F14" s="672"/>
      <c r="G14" s="673"/>
      <c r="H14" s="674" t="str">
        <f>Input!HP14</f>
        <v>Lilia M. St. Clair</v>
      </c>
      <c r="I14" s="674" t="str">
        <f>Input!HQ14</f>
        <v>956-665-7906</v>
      </c>
      <c r="J14" s="674" t="str">
        <f>Input!HR14</f>
        <v>lilia.stclair@utrgv.edu</v>
      </c>
    </row>
    <row r="15" spans="2:10" hidden="1" outlineLevel="1">
      <c r="B15" s="330" t="s">
        <v>189</v>
      </c>
      <c r="C15" s="337"/>
      <c r="D15" s="318" t="s">
        <v>506</v>
      </c>
      <c r="E15" s="318" t="s">
        <v>506</v>
      </c>
      <c r="F15" s="317"/>
      <c r="G15" s="340"/>
      <c r="H15" s="372" t="str">
        <f>Input!HP15</f>
        <v>Felecia Burns</v>
      </c>
      <c r="I15" s="372" t="str">
        <f>Input!HQ15</f>
        <v>432-552-2712</v>
      </c>
      <c r="J15" s="372" t="str">
        <f>Input!HR15</f>
        <v>burns_f@utpb.edu</v>
      </c>
    </row>
    <row r="16" spans="2:10" hidden="1" outlineLevel="1">
      <c r="B16" s="330" t="s">
        <v>191</v>
      </c>
      <c r="C16" s="337"/>
      <c r="D16" s="318" t="s">
        <v>506</v>
      </c>
      <c r="E16" s="318" t="s">
        <v>506</v>
      </c>
      <c r="F16" s="317"/>
      <c r="G16" s="340"/>
      <c r="H16" s="372" t="str">
        <f>Input!HP16</f>
        <v>Sheri Hardison</v>
      </c>
      <c r="I16" s="372" t="str">
        <f>Input!HQ16</f>
        <v>210-458-6774</v>
      </c>
      <c r="J16" s="372" t="str">
        <f>Input!HR16</f>
        <v>sheri.hardison@utsa.edu</v>
      </c>
    </row>
    <row r="17" spans="2:10" hidden="1" outlineLevel="1">
      <c r="B17" s="330" t="s">
        <v>193</v>
      </c>
      <c r="C17" s="337"/>
      <c r="D17" s="318" t="s">
        <v>506</v>
      </c>
      <c r="E17" s="318" t="s">
        <v>506</v>
      </c>
      <c r="F17" s="317"/>
      <c r="G17" s="340"/>
      <c r="H17" s="372" t="str">
        <f>Input!HP17</f>
        <v>Brenda Golemon</v>
      </c>
      <c r="I17" s="372" t="str">
        <f>Input!HQ17</f>
        <v>903-566-7319</v>
      </c>
      <c r="J17" s="372" t="str">
        <f>Input!HR17</f>
        <v>Bgolemon@uttyler.edu</v>
      </c>
    </row>
    <row r="18" spans="2:10" ht="15" collapsed="1">
      <c r="B18" s="344"/>
      <c r="C18" s="345"/>
      <c r="D18" s="333"/>
      <c r="E18" s="333"/>
      <c r="H18" s="372"/>
      <c r="I18" s="372"/>
      <c r="J18" s="372"/>
    </row>
    <row r="19" spans="2:10" ht="15.75">
      <c r="B19" s="343" t="s">
        <v>348</v>
      </c>
      <c r="C19" s="311"/>
      <c r="D19" s="331"/>
      <c r="E19" s="331"/>
      <c r="H19" s="372"/>
      <c r="I19" s="372"/>
      <c r="J19" s="372"/>
    </row>
    <row r="20" spans="2:10" ht="15.75" outlineLevel="1">
      <c r="B20" s="328" t="s">
        <v>507</v>
      </c>
      <c r="C20" s="337"/>
      <c r="D20" s="318" t="s">
        <v>506</v>
      </c>
      <c r="E20" s="331"/>
      <c r="F20" s="317"/>
      <c r="G20" s="340"/>
      <c r="H20" s="372" t="str">
        <f>Input!HP18</f>
        <v>Monica Poehl</v>
      </c>
      <c r="I20" s="372" t="str">
        <f>Input!HQ18</f>
        <v>979-458-6090</v>
      </c>
      <c r="J20" s="372" t="str">
        <f>Input!HR18</f>
        <v>mpoehl@tamus.edu</v>
      </c>
    </row>
    <row r="21" spans="2:10" hidden="1" outlineLevel="2">
      <c r="B21" s="310" t="str">
        <f>TAR!$B$1</f>
        <v>Texas AgriLife Research</v>
      </c>
      <c r="C21" s="337"/>
      <c r="D21" s="318" t="s">
        <v>506</v>
      </c>
      <c r="E21" s="339"/>
      <c r="F21" s="317"/>
      <c r="G21" s="340"/>
      <c r="H21" s="372" t="str">
        <f>Input!HP30</f>
        <v>Monica Poehl</v>
      </c>
      <c r="I21" s="372" t="str">
        <f>Input!HQ30</f>
        <v>979-458-6090</v>
      </c>
      <c r="J21" s="372" t="str">
        <f>Input!HR30</f>
        <v>mpoehl@tamus.edu</v>
      </c>
    </row>
    <row r="22" spans="2:10" hidden="1" outlineLevel="2">
      <c r="B22" s="310" t="str">
        <f>TAES!$B$1</f>
        <v>Texas AgriLife Extension Service</v>
      </c>
      <c r="C22" s="337"/>
      <c r="D22" s="318" t="s">
        <v>506</v>
      </c>
      <c r="E22" s="339"/>
      <c r="F22" s="317"/>
      <c r="G22" s="340"/>
      <c r="H22" s="372" t="str">
        <f>Input!HP31</f>
        <v>Monica Poehl</v>
      </c>
      <c r="I22" s="372" t="str">
        <f>Input!HQ31</f>
        <v>979-458-6090</v>
      </c>
      <c r="J22" s="372" t="str">
        <f>Input!HR31</f>
        <v>mpoehl@tamus.edu</v>
      </c>
    </row>
    <row r="23" spans="2:10" hidden="1" outlineLevel="2">
      <c r="B23" s="310" t="str">
        <f>TEES1!$B$1</f>
        <v>Texas Engineering Experiment Station</v>
      </c>
      <c r="C23" s="337"/>
      <c r="D23" s="318" t="s">
        <v>506</v>
      </c>
      <c r="E23" s="339"/>
      <c r="F23" s="317"/>
      <c r="G23" s="340"/>
      <c r="H23" s="372" t="str">
        <f>Input!HP32</f>
        <v>Monica Poehl</v>
      </c>
      <c r="I23" s="372" t="str">
        <f>Input!HQ32</f>
        <v>979-458-6090</v>
      </c>
      <c r="J23" s="372" t="str">
        <f>Input!HR32</f>
        <v>mpoehl@tamus.edu</v>
      </c>
    </row>
    <row r="24" spans="2:10" hidden="1" outlineLevel="2">
      <c r="B24" s="310" t="str">
        <f>TEES2!$B$1</f>
        <v>Texas Engineering Extension Service</v>
      </c>
      <c r="C24" s="337"/>
      <c r="D24" s="318" t="s">
        <v>506</v>
      </c>
      <c r="E24" s="339"/>
      <c r="F24" s="317"/>
      <c r="G24" s="340"/>
      <c r="H24" s="372" t="str">
        <f>Input!HP33</f>
        <v>Monica Poehl</v>
      </c>
      <c r="I24" s="372" t="str">
        <f>Input!HQ33</f>
        <v>979-458-6090</v>
      </c>
      <c r="J24" s="372" t="str">
        <f>Input!HR33</f>
        <v>mpoehl@tamus.edu</v>
      </c>
    </row>
    <row r="25" spans="2:10" hidden="1" outlineLevel="2">
      <c r="B25" s="310" t="str">
        <f>TFS!$B$1</f>
        <v>Texas Forest Service</v>
      </c>
      <c r="C25" s="337"/>
      <c r="D25" s="318" t="s">
        <v>506</v>
      </c>
      <c r="E25" s="339"/>
      <c r="F25" s="317"/>
      <c r="G25" s="340"/>
      <c r="H25" s="372" t="str">
        <f>Input!HP34</f>
        <v>Monica Poehl</v>
      </c>
      <c r="I25" s="372" t="str">
        <f>Input!HQ34</f>
        <v>979-458-6090</v>
      </c>
      <c r="J25" s="372" t="str">
        <f>Input!HR34</f>
        <v>mpoehl@tamus.edu</v>
      </c>
    </row>
    <row r="26" spans="2:10" hidden="1" outlineLevel="2">
      <c r="B26" s="310" t="str">
        <f>TTI!$B$1</f>
        <v>Texas Transportation Institute</v>
      </c>
      <c r="C26" s="337"/>
      <c r="D26" s="318" t="s">
        <v>506</v>
      </c>
      <c r="E26" s="339"/>
      <c r="F26" s="317"/>
      <c r="G26" s="340"/>
      <c r="H26" s="372" t="str">
        <f>Input!HP35</f>
        <v>Monica Poehl</v>
      </c>
      <c r="I26" s="372" t="str">
        <f>Input!HQ35</f>
        <v>979-458-6090</v>
      </c>
      <c r="J26" s="372" t="str">
        <f>Input!HR35</f>
        <v>mpoehl@tamus.edu</v>
      </c>
    </row>
    <row r="27" spans="2:10" hidden="1" outlineLevel="2">
      <c r="B27" s="310" t="str">
        <f>TVMDL!$B$1</f>
        <v>Texas Vet. Medical Diagnostic Laboratory</v>
      </c>
      <c r="C27" s="337"/>
      <c r="D27" s="318" t="s">
        <v>506</v>
      </c>
      <c r="E27" s="339"/>
      <c r="F27" s="317"/>
      <c r="G27" s="340"/>
      <c r="H27" s="372" t="str">
        <f>Input!HP36</f>
        <v>Monica Poehl</v>
      </c>
      <c r="I27" s="372" t="str">
        <f>Input!HQ36</f>
        <v>979-458-6090</v>
      </c>
      <c r="J27" s="372" t="str">
        <f>Input!HR36</f>
        <v>mpoehl@tamus.edu</v>
      </c>
    </row>
    <row r="28" spans="2:10" hidden="1" outlineLevel="2">
      <c r="B28" s="313" t="str">
        <f>TAMUS!$B$1</f>
        <v>Texas A&amp;M University System</v>
      </c>
      <c r="C28" s="337"/>
      <c r="D28" s="318" t="s">
        <v>506</v>
      </c>
      <c r="E28" s="339"/>
      <c r="F28" s="317"/>
      <c r="G28" s="340"/>
      <c r="H28" s="372" t="str">
        <f>Input!HP58</f>
        <v>Monica Poehl</v>
      </c>
      <c r="I28" s="372" t="str">
        <f>Input!HQ58</f>
        <v>979-458-6090</v>
      </c>
      <c r="J28" s="372" t="str">
        <f>Input!HR58</f>
        <v>mpoehl@tamus.edu</v>
      </c>
    </row>
    <row r="29" spans="2:10" ht="15" customHeight="1" outlineLevel="1" collapsed="1">
      <c r="B29" s="305" t="s">
        <v>508</v>
      </c>
      <c r="C29" s="337"/>
      <c r="D29" s="318"/>
      <c r="E29" s="318"/>
      <c r="F29" s="317"/>
      <c r="G29" s="340"/>
      <c r="H29" s="372"/>
      <c r="I29" s="372"/>
      <c r="J29" s="372"/>
    </row>
    <row r="30" spans="2:10" outlineLevel="1">
      <c r="B30" s="330" t="s">
        <v>197</v>
      </c>
      <c r="C30" s="337"/>
      <c r="D30" s="318" t="s">
        <v>506</v>
      </c>
      <c r="E30" s="318" t="s">
        <v>506</v>
      </c>
      <c r="F30" s="317"/>
      <c r="G30" s="340"/>
      <c r="H30" s="372" t="str">
        <f>Input!HP19</f>
        <v>Monica Poehl</v>
      </c>
      <c r="I30" s="372" t="str">
        <f>Input!HQ19</f>
        <v>979-458-6090</v>
      </c>
      <c r="J30" s="372" t="str">
        <f>Input!HR19</f>
        <v>mpoehl@tamus.edu</v>
      </c>
    </row>
    <row r="31" spans="2:10" outlineLevel="1">
      <c r="B31" s="330" t="s">
        <v>430</v>
      </c>
      <c r="C31" s="337"/>
      <c r="D31" s="318" t="s">
        <v>506</v>
      </c>
      <c r="E31" s="318" t="s">
        <v>506</v>
      </c>
      <c r="F31" s="317"/>
      <c r="G31" s="340"/>
      <c r="H31" s="372" t="str">
        <f>Input!HP20</f>
        <v>Monica Poehl</v>
      </c>
      <c r="I31" s="372" t="str">
        <f>Input!HQ20</f>
        <v>979-458-6090</v>
      </c>
      <c r="J31" s="372" t="str">
        <f>Input!HR20</f>
        <v>mpoehl@tamus.edu</v>
      </c>
    </row>
    <row r="32" spans="2:10" outlineLevel="1">
      <c r="B32" s="330" t="s">
        <v>201</v>
      </c>
      <c r="C32" s="337"/>
      <c r="D32" s="318" t="s">
        <v>506</v>
      </c>
      <c r="E32" s="318" t="s">
        <v>506</v>
      </c>
      <c r="F32" s="317"/>
      <c r="G32" s="340"/>
      <c r="H32" s="372" t="str">
        <f>Input!HP21</f>
        <v>Monica Poehl</v>
      </c>
      <c r="I32" s="372" t="str">
        <f>Input!HQ21</f>
        <v>979-458-6090</v>
      </c>
      <c r="J32" s="372" t="str">
        <f>Input!HR21</f>
        <v>mpoehl@tamus.edu</v>
      </c>
    </row>
    <row r="33" spans="2:10" outlineLevel="1">
      <c r="B33" s="330" t="s">
        <v>203</v>
      </c>
      <c r="C33" s="337"/>
      <c r="D33" s="318" t="s">
        <v>506</v>
      </c>
      <c r="E33" s="318" t="s">
        <v>506</v>
      </c>
      <c r="F33" s="317"/>
      <c r="G33" s="340"/>
      <c r="H33" s="372" t="str">
        <f>Input!HP22</f>
        <v>Monica Poehl</v>
      </c>
      <c r="I33" s="372" t="str">
        <f>Input!HQ22</f>
        <v>979-458-6090</v>
      </c>
      <c r="J33" s="372" t="str">
        <f>Input!HR22</f>
        <v>mpoehl@tamus.edu</v>
      </c>
    </row>
    <row r="34" spans="2:10" outlineLevel="1">
      <c r="B34" s="330" t="s">
        <v>205</v>
      </c>
      <c r="C34" s="337"/>
      <c r="D34" s="318" t="s">
        <v>506</v>
      </c>
      <c r="E34" s="318" t="s">
        <v>506</v>
      </c>
      <c r="F34" s="317"/>
      <c r="G34" s="340"/>
      <c r="H34" s="372" t="str">
        <f>Input!HP23</f>
        <v>Monica Poehl</v>
      </c>
      <c r="I34" s="372" t="str">
        <f>Input!HQ23</f>
        <v>979-458-6090</v>
      </c>
      <c r="J34" s="372" t="str">
        <f>Input!HR23</f>
        <v>mpoehl@tamus.edu</v>
      </c>
    </row>
    <row r="35" spans="2:10" outlineLevel="1">
      <c r="B35" s="330" t="s">
        <v>207</v>
      </c>
      <c r="C35" s="337"/>
      <c r="D35" s="318" t="s">
        <v>506</v>
      </c>
      <c r="E35" s="318" t="s">
        <v>506</v>
      </c>
      <c r="F35" s="317"/>
      <c r="G35" s="340"/>
      <c r="H35" s="372" t="str">
        <f>Input!HP24</f>
        <v>Monica Poehl</v>
      </c>
      <c r="I35" s="372" t="str">
        <f>Input!HQ24</f>
        <v>979-458-6090</v>
      </c>
      <c r="J35" s="372" t="str">
        <f>Input!HR24</f>
        <v>mpoehl@tamus.edu</v>
      </c>
    </row>
    <row r="36" spans="2:10" outlineLevel="1">
      <c r="B36" s="330" t="s">
        <v>209</v>
      </c>
      <c r="C36" s="337"/>
      <c r="D36" s="318" t="s">
        <v>506</v>
      </c>
      <c r="E36" s="318" t="s">
        <v>506</v>
      </c>
      <c r="F36" s="317"/>
      <c r="G36" s="340"/>
      <c r="H36" s="372" t="str">
        <f>Input!HP25</f>
        <v>Monica Poehl</v>
      </c>
      <c r="I36" s="372" t="str">
        <f>Input!HQ25</f>
        <v>979-458-6090</v>
      </c>
      <c r="J36" s="372" t="str">
        <f>Input!HR25</f>
        <v>mpoehl@tamus.edu</v>
      </c>
    </row>
    <row r="37" spans="2:10" outlineLevel="1">
      <c r="B37" s="330" t="s">
        <v>211</v>
      </c>
      <c r="C37" s="337"/>
      <c r="D37" s="318" t="s">
        <v>506</v>
      </c>
      <c r="E37" s="318" t="s">
        <v>506</v>
      </c>
      <c r="F37" s="317"/>
      <c r="G37" s="340"/>
      <c r="H37" s="372" t="str">
        <f>Input!HP26</f>
        <v>Monica Poehl</v>
      </c>
      <c r="I37" s="372" t="str">
        <f>Input!HQ26</f>
        <v>979-458-6090</v>
      </c>
      <c r="J37" s="372" t="str">
        <f>Input!HR26</f>
        <v>mpoehl@tamus.edu</v>
      </c>
    </row>
    <row r="38" spans="2:10" outlineLevel="1">
      <c r="B38" s="330" t="s">
        <v>412</v>
      </c>
      <c r="C38" s="337"/>
      <c r="D38" s="318" t="s">
        <v>506</v>
      </c>
      <c r="E38" s="318" t="s">
        <v>506</v>
      </c>
      <c r="F38" s="317"/>
      <c r="G38" s="340"/>
      <c r="H38" s="372" t="str">
        <f>Input!HP27</f>
        <v>Monica Poehl</v>
      </c>
      <c r="I38" s="372" t="str">
        <f>Input!HQ27</f>
        <v>979-458-6090</v>
      </c>
      <c r="J38" s="372" t="str">
        <f>Input!HR27</f>
        <v>mpoehl@tamus.edu</v>
      </c>
    </row>
    <row r="39" spans="2:10" outlineLevel="1">
      <c r="B39" s="338" t="s">
        <v>214</v>
      </c>
      <c r="C39" s="337"/>
      <c r="D39" s="318" t="s">
        <v>506</v>
      </c>
      <c r="E39" s="318" t="s">
        <v>506</v>
      </c>
      <c r="F39" s="317"/>
      <c r="G39" s="340"/>
      <c r="H39" s="372" t="str">
        <f>Input!HP28</f>
        <v>Monica Poehl</v>
      </c>
      <c r="I39" s="372" t="str">
        <f>Input!HQ28</f>
        <v>979-458-6090</v>
      </c>
      <c r="J39" s="372" t="str">
        <f>Input!HR28</f>
        <v>mpoehl@tamus.edu</v>
      </c>
    </row>
    <row r="40" spans="2:10" outlineLevel="1">
      <c r="B40" s="338" t="s">
        <v>216</v>
      </c>
      <c r="C40" s="337"/>
      <c r="D40" s="318" t="s">
        <v>506</v>
      </c>
      <c r="E40" s="318" t="s">
        <v>506</v>
      </c>
      <c r="F40" s="317"/>
      <c r="G40" s="340"/>
      <c r="H40" s="372" t="str">
        <f>Input!HP29</f>
        <v>Monica Poehl</v>
      </c>
      <c r="I40" s="372" t="str">
        <f>Input!HQ29</f>
        <v>979-458-6090</v>
      </c>
      <c r="J40" s="372" t="str">
        <f>Input!HR29</f>
        <v>mpoehl@tamus.edu</v>
      </c>
    </row>
    <row r="41" spans="2:10" ht="15">
      <c r="B41" s="348"/>
      <c r="C41" s="349"/>
      <c r="D41" s="336"/>
      <c r="E41" s="336"/>
      <c r="H41" s="372"/>
      <c r="I41" s="372"/>
      <c r="J41" s="372"/>
    </row>
    <row r="42" spans="2:10" ht="15.75">
      <c r="B42" s="306" t="s">
        <v>375</v>
      </c>
      <c r="C42" s="334"/>
      <c r="D42" s="332"/>
      <c r="E42" s="332"/>
      <c r="H42" s="372"/>
      <c r="I42" s="372"/>
      <c r="J42" s="372"/>
    </row>
    <row r="43" spans="2:10" ht="15.75">
      <c r="B43" s="330" t="s">
        <v>1484</v>
      </c>
      <c r="C43" s="334"/>
      <c r="D43" s="318" t="s">
        <v>506</v>
      </c>
      <c r="E43" s="332"/>
      <c r="H43" s="372" t="str">
        <f>Input!HP83</f>
        <v>Charlotte Hotz</v>
      </c>
      <c r="I43" s="372" t="str">
        <f>Input!HQ83</f>
        <v>713-743-5296</v>
      </c>
      <c r="J43" s="372" t="str">
        <f>Input!HR83</f>
        <v>cahotz@uh.edu</v>
      </c>
    </row>
    <row r="44" spans="2:10" hidden="1" outlineLevel="1">
      <c r="B44" s="330" t="s">
        <v>218</v>
      </c>
      <c r="C44" s="337"/>
      <c r="D44" s="318" t="s">
        <v>506</v>
      </c>
      <c r="E44" s="318" t="s">
        <v>506</v>
      </c>
      <c r="F44" s="317"/>
      <c r="G44" s="340"/>
      <c r="H44" s="372" t="str">
        <f>Input!HP41</f>
        <v>Charlotte Hotz</v>
      </c>
      <c r="I44" s="372" t="str">
        <f>Input!HQ41</f>
        <v>713-743-5296</v>
      </c>
      <c r="J44" s="372" t="str">
        <f>Input!HR41</f>
        <v>cahotz@uh.edu</v>
      </c>
    </row>
    <row r="45" spans="2:10" hidden="1" outlineLevel="1">
      <c r="B45" s="330" t="s">
        <v>220</v>
      </c>
      <c r="C45" s="337"/>
      <c r="D45" s="318" t="s">
        <v>506</v>
      </c>
      <c r="E45" s="318" t="s">
        <v>506</v>
      </c>
      <c r="F45" s="317"/>
      <c r="G45" s="340"/>
      <c r="H45" s="372" t="str">
        <f>Input!HP42</f>
        <v>Bobby Kegresse</v>
      </c>
      <c r="I45" s="372" t="str">
        <f>Input!HQ42</f>
        <v>281.283.2131</v>
      </c>
      <c r="J45" s="372" t="str">
        <f>Input!HR42</f>
        <v>kegresse@uhcl.edu</v>
      </c>
    </row>
    <row r="46" spans="2:10" hidden="1" outlineLevel="1">
      <c r="B46" s="330" t="s">
        <v>376</v>
      </c>
      <c r="C46" s="337"/>
      <c r="D46" s="318" t="s">
        <v>506</v>
      </c>
      <c r="E46" s="318" t="s">
        <v>506</v>
      </c>
      <c r="F46" s="317"/>
      <c r="G46" s="340"/>
      <c r="H46" s="372" t="str">
        <f>Input!HP43</f>
        <v>Lila Murray</v>
      </c>
      <c r="I46" s="372" t="str">
        <f>Input!HQ43</f>
        <v>713-221-8098</v>
      </c>
      <c r="J46" s="372" t="str">
        <f>Input!HR43</f>
        <v>murrayd@uhd.edu</v>
      </c>
    </row>
    <row r="47" spans="2:10" hidden="1" outlineLevel="1">
      <c r="B47" s="330" t="s">
        <v>377</v>
      </c>
      <c r="C47" s="337"/>
      <c r="D47" s="318" t="s">
        <v>506</v>
      </c>
      <c r="E47" s="318" t="s">
        <v>506</v>
      </c>
      <c r="F47" s="317"/>
      <c r="G47" s="340"/>
      <c r="H47" s="372" t="str">
        <f>Input!HP44</f>
        <v>June Nelson</v>
      </c>
      <c r="I47" s="372" t="str">
        <f>Input!HQ44</f>
        <v>(361) 570-4873</v>
      </c>
      <c r="J47" s="372" t="str">
        <f>Input!HR44</f>
        <v>nelsonj@uhv.edu</v>
      </c>
    </row>
    <row r="48" spans="2:10" ht="15" collapsed="1">
      <c r="B48" s="344"/>
      <c r="C48" s="345"/>
      <c r="D48" s="333"/>
      <c r="E48" s="333"/>
      <c r="H48" s="372"/>
      <c r="I48" s="372"/>
      <c r="J48" s="372"/>
    </row>
    <row r="49" spans="2:10" ht="15.75">
      <c r="B49" s="343" t="s">
        <v>378</v>
      </c>
      <c r="C49" s="311"/>
      <c r="D49" s="331"/>
      <c r="E49" s="331"/>
      <c r="H49" s="372"/>
      <c r="I49" s="372"/>
      <c r="J49" s="372"/>
    </row>
    <row r="50" spans="2:10" hidden="1" outlineLevel="1">
      <c r="B50" s="330" t="s">
        <v>226</v>
      </c>
      <c r="C50" s="337"/>
      <c r="D50" s="318" t="s">
        <v>506</v>
      </c>
      <c r="E50" s="318" t="s">
        <v>506</v>
      </c>
      <c r="F50" s="317"/>
      <c r="G50" s="340"/>
      <c r="H50" s="372" t="str">
        <f>Input!HP45</f>
        <v>Cynthia Brown</v>
      </c>
      <c r="I50" s="372" t="str">
        <f>Input!HQ45</f>
        <v>409-880-7925</v>
      </c>
      <c r="J50" s="372" t="str">
        <f>Input!HR45</f>
        <v>clbrown@lamar.edu</v>
      </c>
    </row>
    <row r="51" spans="2:10" hidden="1" outlineLevel="1">
      <c r="B51" s="330" t="s">
        <v>228</v>
      </c>
      <c r="C51" s="337"/>
      <c r="D51" s="318" t="s">
        <v>506</v>
      </c>
      <c r="E51" s="318" t="s">
        <v>506</v>
      </c>
      <c r="F51" s="317"/>
      <c r="G51" s="340"/>
      <c r="H51" s="372" t="str">
        <f>Input!HP46</f>
        <v>Amanda Withers</v>
      </c>
      <c r="I51" s="372" t="str">
        <f>Input!HQ46</f>
        <v>936-294-2289</v>
      </c>
      <c r="J51" s="372" t="str">
        <f>Input!HR46</f>
        <v>withers@shsu.edu</v>
      </c>
    </row>
    <row r="52" spans="2:10" hidden="1" outlineLevel="1">
      <c r="B52" s="328" t="s">
        <v>665</v>
      </c>
      <c r="C52" s="337"/>
      <c r="D52" s="318" t="s">
        <v>506</v>
      </c>
      <c r="E52" s="318" t="s">
        <v>506</v>
      </c>
      <c r="F52" s="317"/>
      <c r="G52" s="340"/>
      <c r="H52" s="372" t="str">
        <f>Input!HP47</f>
        <v>Cindy Haley</v>
      </c>
      <c r="I52" s="372" t="str">
        <f>Input!HQ47</f>
        <v>512-245-2087</v>
      </c>
      <c r="J52" s="372" t="str">
        <f>Input!HR47</f>
        <v>cindy.haley@txstate.edu</v>
      </c>
    </row>
    <row r="53" spans="2:10" hidden="1" outlineLevel="1">
      <c r="B53" s="330" t="s">
        <v>231</v>
      </c>
      <c r="C53" s="337"/>
      <c r="D53" s="318" t="s">
        <v>506</v>
      </c>
      <c r="E53" s="318" t="s">
        <v>506</v>
      </c>
      <c r="F53" s="317"/>
      <c r="G53" s="340"/>
      <c r="H53" s="372" t="str">
        <f>Input!HP48</f>
        <v>John Young</v>
      </c>
      <c r="I53" s="372" t="str">
        <f>Input!HQ48</f>
        <v>432-837-8180</v>
      </c>
      <c r="J53" s="372" t="str">
        <f>Input!HR48</f>
        <v>jyoung@sulross.edu</v>
      </c>
    </row>
    <row r="54" spans="2:10" ht="15" collapsed="1">
      <c r="B54" s="344"/>
      <c r="C54" s="345"/>
      <c r="D54" s="333"/>
      <c r="E54" s="333"/>
      <c r="H54" s="372"/>
      <c r="I54" s="372"/>
      <c r="J54" s="372"/>
    </row>
    <row r="55" spans="2:10" ht="15.75">
      <c r="B55" s="343" t="s">
        <v>380</v>
      </c>
      <c r="C55" s="311"/>
      <c r="D55" s="331"/>
      <c r="E55" s="331"/>
      <c r="H55" s="372"/>
      <c r="I55" s="372"/>
      <c r="J55" s="372"/>
    </row>
    <row r="56" spans="2:10" hidden="1" outlineLevel="1">
      <c r="B56" s="330" t="s">
        <v>233</v>
      </c>
      <c r="C56" s="337"/>
      <c r="D56" s="318" t="s">
        <v>506</v>
      </c>
      <c r="E56" s="318" t="s">
        <v>506</v>
      </c>
      <c r="F56" s="317"/>
      <c r="G56" s="340"/>
      <c r="H56" s="372" t="str">
        <f>Input!HP49</f>
        <v>Lori Eppler</v>
      </c>
      <c r="I56" s="372" t="str">
        <f>Input!HQ49</f>
        <v>806-834-4640</v>
      </c>
      <c r="J56" s="372" t="str">
        <f>Input!HR49</f>
        <v>lori.eppler@ttu.edu</v>
      </c>
    </row>
    <row r="57" spans="2:10" hidden="1" outlineLevel="1">
      <c r="B57" s="330" t="s">
        <v>235</v>
      </c>
      <c r="C57" s="337"/>
      <c r="D57" s="318" t="s">
        <v>506</v>
      </c>
      <c r="E57" s="318" t="s">
        <v>506</v>
      </c>
      <c r="F57" s="317"/>
      <c r="G57" s="340"/>
      <c r="H57" s="372" t="str">
        <f>Input!HP50</f>
        <v>Janet Coleman</v>
      </c>
      <c r="I57" s="372" t="str">
        <f>Input!HQ50</f>
        <v>325-942-2014</v>
      </c>
      <c r="J57" s="372" t="str">
        <f>Input!HR50</f>
        <v>janet.coleman@angelo.edu</v>
      </c>
    </row>
    <row r="58" spans="2:10" ht="15" collapsed="1">
      <c r="B58" s="344"/>
      <c r="C58" s="345"/>
      <c r="D58" s="333"/>
      <c r="E58" s="333"/>
      <c r="H58" s="372"/>
      <c r="I58" s="372"/>
      <c r="J58" s="372"/>
    </row>
    <row r="59" spans="2:10" ht="15.75">
      <c r="B59" s="343" t="s">
        <v>382</v>
      </c>
      <c r="C59" s="311"/>
      <c r="D59" s="331"/>
      <c r="E59" s="331"/>
      <c r="H59" s="372"/>
      <c r="I59" s="372"/>
      <c r="J59" s="372"/>
    </row>
    <row r="60" spans="2:10" hidden="1" outlineLevel="1">
      <c r="B60" s="330" t="s">
        <v>237</v>
      </c>
      <c r="C60" s="337"/>
      <c r="D60" s="318" t="s">
        <v>506</v>
      </c>
      <c r="E60" s="318" t="s">
        <v>506</v>
      </c>
      <c r="F60" s="317"/>
      <c r="G60" s="340"/>
      <c r="H60" s="372" t="str">
        <f>Input!HP51</f>
        <v>Leydi Carter</v>
      </c>
      <c r="I60" s="372" t="str">
        <f>Input!HQ51</f>
        <v>940-369-5089</v>
      </c>
      <c r="J60" s="372" t="str">
        <f>Input!HR51</f>
        <v>Leydi.Carter@untsystem.edu</v>
      </c>
    </row>
    <row r="61" spans="2:10" hidden="1" outlineLevel="1">
      <c r="B61" s="338" t="s">
        <v>239</v>
      </c>
      <c r="C61" s="337"/>
      <c r="D61" s="318" t="s">
        <v>506</v>
      </c>
      <c r="E61" s="318" t="s">
        <v>506</v>
      </c>
      <c r="F61" s="317"/>
      <c r="G61" s="340"/>
      <c r="H61" s="372" t="str">
        <f>Input!HP52</f>
        <v>Rafiu Fashina</v>
      </c>
      <c r="I61" s="372" t="str">
        <f>Input!HQ52</f>
        <v>972-338-1405</v>
      </c>
      <c r="J61" s="372" t="str">
        <f>Input!HR52</f>
        <v>Rafiu.Fashina@untsystem.edu</v>
      </c>
    </row>
    <row r="62" spans="2:10" ht="15" collapsed="1">
      <c r="B62" s="344"/>
      <c r="C62" s="345"/>
      <c r="D62" s="333"/>
      <c r="E62" s="333"/>
      <c r="H62" s="372"/>
      <c r="I62" s="372"/>
      <c r="J62" s="372"/>
    </row>
    <row r="63" spans="2:10" ht="15.75">
      <c r="B63" s="315" t="s">
        <v>497</v>
      </c>
      <c r="C63" s="329"/>
      <c r="D63" s="327"/>
      <c r="E63" s="327"/>
      <c r="H63" s="372"/>
      <c r="I63" s="372"/>
      <c r="J63" s="372"/>
    </row>
    <row r="64" spans="2:10" hidden="1" outlineLevel="1">
      <c r="B64" s="330" t="s">
        <v>241</v>
      </c>
      <c r="C64" s="337"/>
      <c r="D64" s="318" t="s">
        <v>506</v>
      </c>
      <c r="E64" s="318" t="s">
        <v>506</v>
      </c>
      <c r="F64" s="317"/>
      <c r="G64" s="340"/>
      <c r="H64" s="372" t="str">
        <f>Input!HP53</f>
        <v>Chris Stovall</v>
      </c>
      <c r="I64" s="372" t="str">
        <f>Input!HQ53</f>
        <v>940-397-4273</v>
      </c>
      <c r="J64" s="372" t="str">
        <f>Input!HR53</f>
        <v>chris.stovall@msutexas.edu</v>
      </c>
    </row>
    <row r="65" spans="2:10" hidden="1" outlineLevel="1">
      <c r="B65" s="330" t="s">
        <v>243</v>
      </c>
      <c r="C65" s="337"/>
      <c r="D65" s="318" t="s">
        <v>506</v>
      </c>
      <c r="E65" s="318" t="s">
        <v>506</v>
      </c>
      <c r="F65" s="317"/>
      <c r="G65" s="340"/>
      <c r="H65" s="372" t="str">
        <f>Input!HP54</f>
        <v>Dannette Sales</v>
      </c>
      <c r="I65" s="372" t="str">
        <f>Input!HQ54</f>
        <v>936-468-2354</v>
      </c>
      <c r="J65" s="372" t="str">
        <f>Input!HR54</f>
        <v>salesdl@sfasu.edu</v>
      </c>
    </row>
    <row r="66" spans="2:10" hidden="1" outlineLevel="1">
      <c r="B66" s="330" t="s">
        <v>245</v>
      </c>
      <c r="C66" s="337"/>
      <c r="D66" s="318" t="s">
        <v>506</v>
      </c>
      <c r="E66" s="318" t="s">
        <v>506</v>
      </c>
      <c r="F66" s="317"/>
      <c r="G66" s="340"/>
      <c r="H66" s="372" t="str">
        <f>Input!HP55</f>
        <v>Lavonda Horn</v>
      </c>
      <c r="I66" s="372" t="str">
        <f>Input!HQ55</f>
        <v>713-313-4222</v>
      </c>
      <c r="J66" s="372" t="str">
        <f>Input!HR55</f>
        <v>lavonda.horn@tsu.edu</v>
      </c>
    </row>
    <row r="67" spans="2:10" hidden="1" outlineLevel="1">
      <c r="B67" s="330" t="s">
        <v>247</v>
      </c>
      <c r="C67" s="337"/>
      <c r="D67" s="318" t="s">
        <v>506</v>
      </c>
      <c r="E67" s="318" t="s">
        <v>506</v>
      </c>
      <c r="F67" s="317"/>
      <c r="G67" s="340"/>
      <c r="H67" s="372" t="str">
        <f>Input!HP56</f>
        <v>June Orth</v>
      </c>
      <c r="I67" s="372" t="str">
        <f>Input!HQ56</f>
        <v>940-898-3522</v>
      </c>
      <c r="J67" s="372" t="str">
        <f>Input!HR56</f>
        <v>borth@twu.edu</v>
      </c>
    </row>
    <row r="68" spans="2:10" ht="15.75" collapsed="1" thickBot="1">
      <c r="B68" s="344"/>
      <c r="C68" s="345"/>
      <c r="D68" s="325"/>
      <c r="E68" s="325"/>
      <c r="H68" s="368"/>
      <c r="I68" s="368"/>
      <c r="J68" s="368"/>
    </row>
    <row r="69" spans="2:10" ht="15.75">
      <c r="B69" s="315" t="s">
        <v>498</v>
      </c>
      <c r="C69" s="345"/>
      <c r="D69" s="345"/>
      <c r="E69" s="345"/>
      <c r="H69" s="368"/>
      <c r="I69" s="368"/>
      <c r="J69" s="368"/>
    </row>
    <row r="70" spans="2:10" ht="15">
      <c r="B70" s="316" t="s">
        <v>499</v>
      </c>
      <c r="C70" s="345"/>
      <c r="D70" s="345"/>
      <c r="E70" s="345"/>
      <c r="H70" s="368"/>
      <c r="I70" s="368"/>
      <c r="J70" s="368"/>
    </row>
    <row r="71" spans="2:10" ht="15">
      <c r="B71" s="316" t="s">
        <v>500</v>
      </c>
      <c r="C71" s="345"/>
      <c r="D71" s="345"/>
      <c r="E71" s="345"/>
      <c r="H71" s="368"/>
      <c r="I71" s="368"/>
      <c r="J71" s="368"/>
    </row>
    <row r="72" spans="2:10" ht="15">
      <c r="B72" s="316" t="s">
        <v>501</v>
      </c>
      <c r="C72" s="345"/>
      <c r="D72" s="345"/>
      <c r="E72" s="345"/>
      <c r="H72" s="368"/>
      <c r="I72" s="368"/>
      <c r="J72" s="368"/>
    </row>
    <row r="73" spans="2:10" ht="15">
      <c r="B73" s="344"/>
      <c r="C73" s="345"/>
      <c r="D73" s="345"/>
      <c r="E73" s="345"/>
      <c r="H73" s="368"/>
      <c r="I73" s="368"/>
      <c r="J73" s="368"/>
    </row>
    <row r="74" spans="2:10" ht="15.75">
      <c r="B74" s="315" t="s">
        <v>502</v>
      </c>
      <c r="C74" s="345"/>
      <c r="D74" s="345"/>
      <c r="E74" s="345"/>
      <c r="H74" s="368"/>
      <c r="I74" s="368"/>
      <c r="J74" s="368"/>
    </row>
    <row r="75" spans="2:10">
      <c r="B75" s="316" t="s">
        <v>557</v>
      </c>
      <c r="H75" s="368"/>
      <c r="I75" s="368"/>
      <c r="J75" s="368"/>
    </row>
    <row r="76" spans="2:10" ht="15">
      <c r="B76" s="316" t="s">
        <v>503</v>
      </c>
      <c r="C76" s="314"/>
      <c r="D76" s="314"/>
      <c r="E76" s="314"/>
      <c r="H76" s="368"/>
      <c r="I76" s="368"/>
      <c r="J76" s="368"/>
    </row>
    <row r="77" spans="2:10">
      <c r="B77" s="316" t="s">
        <v>1700</v>
      </c>
      <c r="H77" s="368"/>
      <c r="I77" s="368"/>
      <c r="J77" s="368"/>
    </row>
    <row r="78" spans="2:10">
      <c r="B78" s="316" t="s">
        <v>1705</v>
      </c>
      <c r="H78" s="368"/>
      <c r="I78" s="368"/>
      <c r="J78" s="368"/>
    </row>
    <row r="79" spans="2:10">
      <c r="B79" s="316" t="s">
        <v>1701</v>
      </c>
      <c r="H79" s="368"/>
      <c r="I79" s="368"/>
      <c r="J79" s="368"/>
    </row>
    <row r="80" spans="2:10">
      <c r="B80" s="316" t="s">
        <v>1702</v>
      </c>
      <c r="H80" s="368"/>
      <c r="I80" s="368"/>
      <c r="J80" s="368"/>
    </row>
    <row r="81" spans="2:10">
      <c r="B81" s="316" t="s">
        <v>1703</v>
      </c>
      <c r="H81" s="368"/>
      <c r="I81" s="368"/>
      <c r="J81" s="368"/>
    </row>
    <row r="82" spans="2:10">
      <c r="B82" s="316" t="s">
        <v>1704</v>
      </c>
      <c r="H82" s="368"/>
      <c r="I82" s="368"/>
      <c r="J82" s="368"/>
    </row>
    <row r="83" spans="2:10">
      <c r="B83" s="316"/>
      <c r="H83" s="368"/>
      <c r="I83" s="368"/>
      <c r="J83" s="368"/>
    </row>
    <row r="84" spans="2:10" ht="13.5" thickBot="1">
      <c r="B84" s="321" t="s">
        <v>713</v>
      </c>
      <c r="H84" s="368"/>
      <c r="I84" s="368"/>
      <c r="J84" s="368"/>
    </row>
    <row r="85" spans="2:10" outlineLevel="1">
      <c r="B85" s="389" t="s">
        <v>1439</v>
      </c>
      <c r="C85" s="337"/>
      <c r="D85" s="678" t="s">
        <v>506</v>
      </c>
      <c r="E85" s="678"/>
      <c r="F85" s="317"/>
      <c r="G85" s="340"/>
      <c r="H85" s="372" t="str">
        <f>Input!HP72</f>
        <v>Marcy Lowther</v>
      </c>
      <c r="I85" s="372" t="str">
        <f>Input!HQ72</f>
        <v>512-471-2808</v>
      </c>
      <c r="J85" s="372" t="str">
        <f>Input!HR72</f>
        <v>mlowther@austin.utexas.edu</v>
      </c>
    </row>
    <row r="86" spans="2:10" s="477" customFormat="1" ht="26.25" thickBot="1">
      <c r="B86" s="676" t="s">
        <v>1440</v>
      </c>
      <c r="C86" s="677"/>
      <c r="D86" s="679" t="s">
        <v>506</v>
      </c>
      <c r="E86" s="679" t="s">
        <v>506</v>
      </c>
      <c r="F86" s="672"/>
      <c r="G86" s="673"/>
      <c r="H86" s="674" t="str">
        <f>Input!HP79</f>
        <v>Lilia M. St. Clair</v>
      </c>
      <c r="I86" s="674" t="str">
        <f>Input!HQ79</f>
        <v>956-665-7906</v>
      </c>
      <c r="J86" s="674" t="str">
        <f>Input!HR79</f>
        <v>lilia.stclair@utrgv.edu</v>
      </c>
    </row>
    <row r="87" spans="2:10">
      <c r="H87" s="368"/>
      <c r="I87" s="368"/>
      <c r="J87" s="368"/>
    </row>
    <row r="88" spans="2:10">
      <c r="H88" s="373"/>
      <c r="I88" s="368"/>
      <c r="J88" s="368"/>
    </row>
    <row r="89" spans="2:10">
      <c r="H89" s="368"/>
      <c r="I89" s="368"/>
      <c r="J89" s="368"/>
    </row>
    <row r="90" spans="2:10">
      <c r="H90" s="368"/>
      <c r="I90" s="368"/>
      <c r="J90" s="368"/>
    </row>
    <row r="91" spans="2:10">
      <c r="H91" s="368"/>
      <c r="I91" s="368"/>
      <c r="J91" s="368"/>
    </row>
    <row r="92" spans="2:10">
      <c r="H92" s="368"/>
      <c r="I92" s="368"/>
      <c r="J92" s="368"/>
    </row>
    <row r="93" spans="2:10">
      <c r="H93" s="368"/>
      <c r="I93" s="368"/>
      <c r="J93" s="368"/>
    </row>
    <row r="94" spans="2:10">
      <c r="H94" s="368"/>
      <c r="I94" s="368"/>
      <c r="J94" s="368"/>
    </row>
    <row r="95" spans="2:10">
      <c r="H95" s="368"/>
      <c r="I95" s="368"/>
      <c r="J95" s="368"/>
    </row>
    <row r="96" spans="2:10">
      <c r="H96" s="368"/>
      <c r="I96" s="368"/>
      <c r="J96" s="368"/>
    </row>
    <row r="97" spans="8:10">
      <c r="H97" s="368"/>
      <c r="I97" s="368"/>
      <c r="J97" s="368"/>
    </row>
    <row r="98" spans="8:10">
      <c r="H98" s="368"/>
      <c r="I98" s="368"/>
      <c r="J98" s="368"/>
    </row>
    <row r="99" spans="8:10">
      <c r="H99" s="368"/>
      <c r="I99" s="368"/>
      <c r="J99" s="368"/>
    </row>
    <row r="100" spans="8:10">
      <c r="H100" s="368"/>
      <c r="I100" s="368"/>
      <c r="J100" s="368"/>
    </row>
    <row r="101" spans="8:10">
      <c r="H101" s="368"/>
      <c r="I101" s="368"/>
      <c r="J101" s="368"/>
    </row>
    <row r="102" spans="8:10">
      <c r="H102" s="368"/>
      <c r="I102" s="368"/>
      <c r="J102" s="368"/>
    </row>
    <row r="103" spans="8:10">
      <c r="H103" s="368"/>
      <c r="I103" s="368"/>
      <c r="J103" s="368"/>
    </row>
    <row r="104" spans="8:10">
      <c r="H104" s="368"/>
      <c r="I104" s="368"/>
      <c r="J104" s="368"/>
    </row>
    <row r="105" spans="8:10">
      <c r="H105" s="368"/>
      <c r="I105" s="368"/>
      <c r="J105" s="368"/>
    </row>
    <row r="106" spans="8:10">
      <c r="H106" s="368"/>
      <c r="I106" s="368"/>
      <c r="J106" s="368"/>
    </row>
    <row r="107" spans="8:10">
      <c r="H107" s="368"/>
      <c r="I107" s="368"/>
      <c r="J107" s="368"/>
    </row>
    <row r="108" spans="8:10">
      <c r="H108" s="368"/>
      <c r="I108" s="368"/>
      <c r="J108" s="368"/>
    </row>
    <row r="109" spans="8:10">
      <c r="H109" s="368"/>
      <c r="I109" s="368"/>
      <c r="J109" s="368"/>
    </row>
    <row r="110" spans="8:10">
      <c r="H110" s="368"/>
      <c r="I110" s="368"/>
      <c r="J110" s="368"/>
    </row>
    <row r="111" spans="8:10">
      <c r="H111" s="368"/>
      <c r="I111" s="368"/>
      <c r="J111" s="368"/>
    </row>
    <row r="112" spans="8:10">
      <c r="H112" s="368"/>
      <c r="I112" s="368"/>
      <c r="J112" s="368"/>
    </row>
    <row r="113" spans="8:10">
      <c r="H113" s="368"/>
      <c r="I113" s="368"/>
      <c r="J113" s="368"/>
    </row>
    <row r="114" spans="8:10">
      <c r="H114" s="368"/>
      <c r="I114" s="368"/>
      <c r="J114" s="368"/>
    </row>
    <row r="115" spans="8:10">
      <c r="H115" s="368"/>
      <c r="I115" s="368"/>
      <c r="J115" s="368"/>
    </row>
    <row r="116" spans="8:10">
      <c r="H116" s="368"/>
      <c r="I116" s="368"/>
      <c r="J116" s="368"/>
    </row>
    <row r="117" spans="8:10">
      <c r="H117" s="368"/>
      <c r="I117" s="368"/>
      <c r="J117" s="368"/>
    </row>
    <row r="118" spans="8:10">
      <c r="H118" s="368"/>
      <c r="I118" s="368"/>
      <c r="J118" s="368"/>
    </row>
    <row r="119" spans="8:10">
      <c r="H119" s="368"/>
      <c r="I119" s="368"/>
      <c r="J119" s="368"/>
    </row>
    <row r="120" spans="8:10">
      <c r="H120" s="368"/>
      <c r="I120" s="368"/>
      <c r="J120" s="368"/>
    </row>
    <row r="121" spans="8:10">
      <c r="H121" s="368"/>
      <c r="I121" s="368"/>
      <c r="J121" s="368"/>
    </row>
    <row r="122" spans="8:10">
      <c r="H122" s="368"/>
      <c r="I122" s="368"/>
      <c r="J122" s="368"/>
    </row>
    <row r="123" spans="8:10">
      <c r="H123" s="368"/>
      <c r="I123" s="368"/>
      <c r="J123" s="368"/>
    </row>
    <row r="124" spans="8:10">
      <c r="H124" s="368"/>
      <c r="I124" s="368"/>
      <c r="J124" s="368"/>
    </row>
    <row r="125" spans="8:10">
      <c r="H125" s="368"/>
      <c r="I125" s="368"/>
      <c r="J125" s="368"/>
    </row>
    <row r="126" spans="8:10">
      <c r="H126" s="368"/>
      <c r="I126" s="368"/>
      <c r="J126" s="368"/>
    </row>
    <row r="127" spans="8:10">
      <c r="H127" s="368"/>
      <c r="I127" s="368"/>
      <c r="J127" s="368"/>
    </row>
    <row r="128" spans="8:10">
      <c r="H128" s="368"/>
      <c r="I128" s="368"/>
      <c r="J128" s="368"/>
    </row>
    <row r="129" spans="8:10">
      <c r="H129" s="368"/>
      <c r="I129" s="368"/>
      <c r="J129" s="368"/>
    </row>
    <row r="130" spans="8:10">
      <c r="H130" s="368"/>
      <c r="I130" s="368"/>
      <c r="J130" s="368"/>
    </row>
    <row r="131" spans="8:10">
      <c r="H131" s="368"/>
      <c r="I131" s="368"/>
      <c r="J131" s="368"/>
    </row>
    <row r="132" spans="8:10">
      <c r="H132" s="368"/>
      <c r="I132" s="368"/>
      <c r="J132" s="368"/>
    </row>
    <row r="133" spans="8:10">
      <c r="H133" s="368"/>
      <c r="I133" s="368"/>
      <c r="J133" s="368"/>
    </row>
    <row r="134" spans="8:10">
      <c r="H134" s="368"/>
      <c r="I134" s="368"/>
      <c r="J134" s="368"/>
    </row>
    <row r="135" spans="8:10">
      <c r="H135" s="368"/>
      <c r="I135" s="368"/>
      <c r="J135" s="368"/>
    </row>
    <row r="136" spans="8:10">
      <c r="H136" s="368"/>
      <c r="I136" s="368"/>
      <c r="J136" s="368"/>
    </row>
    <row r="137" spans="8:10">
      <c r="H137" s="368"/>
      <c r="I137" s="368"/>
      <c r="J137" s="368"/>
    </row>
    <row r="138" spans="8:10">
      <c r="H138" s="368"/>
      <c r="I138" s="368"/>
      <c r="J138" s="368"/>
    </row>
    <row r="139" spans="8:10">
      <c r="H139" s="368"/>
      <c r="I139" s="368"/>
      <c r="J139" s="368"/>
    </row>
    <row r="140" spans="8:10">
      <c r="H140" s="368"/>
      <c r="I140" s="368"/>
      <c r="J140" s="368"/>
    </row>
    <row r="141" spans="8:10">
      <c r="H141" s="368"/>
      <c r="I141" s="368"/>
      <c r="J141" s="368"/>
    </row>
    <row r="142" spans="8:10">
      <c r="H142" s="368"/>
      <c r="I142" s="368"/>
      <c r="J142" s="368"/>
    </row>
    <row r="143" spans="8:10">
      <c r="H143" s="368"/>
      <c r="I143" s="368"/>
      <c r="J143" s="368"/>
    </row>
    <row r="144" spans="8:10">
      <c r="H144" s="368"/>
      <c r="I144" s="368"/>
      <c r="J144" s="368"/>
    </row>
    <row r="145" spans="8:10">
      <c r="H145" s="368"/>
      <c r="I145" s="368"/>
      <c r="J145" s="368"/>
    </row>
    <row r="146" spans="8:10">
      <c r="H146" s="368"/>
      <c r="I146" s="368"/>
      <c r="J146" s="368"/>
    </row>
    <row r="147" spans="8:10">
      <c r="H147" s="368"/>
      <c r="I147" s="368"/>
      <c r="J147" s="368"/>
    </row>
    <row r="148" spans="8:10">
      <c r="H148" s="368"/>
      <c r="I148" s="368"/>
      <c r="J148" s="368"/>
    </row>
    <row r="149" spans="8:10">
      <c r="H149" s="368"/>
      <c r="I149" s="368"/>
      <c r="J149" s="368"/>
    </row>
    <row r="150" spans="8:10">
      <c r="H150" s="368"/>
      <c r="I150" s="368"/>
      <c r="J150" s="368"/>
    </row>
    <row r="151" spans="8:10">
      <c r="H151" s="368"/>
      <c r="I151" s="368"/>
      <c r="J151" s="368"/>
    </row>
    <row r="152" spans="8:10">
      <c r="H152" s="368"/>
      <c r="I152" s="368"/>
      <c r="J152" s="368"/>
    </row>
    <row r="153" spans="8:10">
      <c r="H153" s="368"/>
      <c r="I153" s="368"/>
      <c r="J153" s="368"/>
    </row>
    <row r="154" spans="8:10">
      <c r="H154" s="368"/>
      <c r="I154" s="368"/>
      <c r="J154" s="368"/>
    </row>
    <row r="155" spans="8:10">
      <c r="H155" s="368"/>
      <c r="I155" s="368"/>
      <c r="J155" s="368"/>
    </row>
    <row r="156" spans="8:10">
      <c r="H156" s="368"/>
      <c r="I156" s="368"/>
      <c r="J156" s="368"/>
    </row>
    <row r="157" spans="8:10">
      <c r="H157" s="368"/>
      <c r="I157" s="368"/>
      <c r="J157" s="368"/>
    </row>
    <row r="158" spans="8:10">
      <c r="H158" s="368"/>
      <c r="I158" s="368"/>
      <c r="J158" s="368"/>
    </row>
    <row r="159" spans="8:10">
      <c r="H159" s="368"/>
      <c r="I159" s="368"/>
      <c r="J159" s="368"/>
    </row>
    <row r="160" spans="8:10">
      <c r="H160" s="368"/>
      <c r="I160" s="368"/>
      <c r="J160" s="368"/>
    </row>
    <row r="161" spans="8:10">
      <c r="H161" s="368"/>
      <c r="I161" s="368"/>
      <c r="J161" s="368"/>
    </row>
    <row r="162" spans="8:10">
      <c r="H162" s="368"/>
      <c r="I162" s="368"/>
      <c r="J162" s="368"/>
    </row>
    <row r="163" spans="8:10">
      <c r="H163" s="368"/>
      <c r="I163" s="368"/>
      <c r="J163" s="368"/>
    </row>
    <row r="164" spans="8:10">
      <c r="H164" s="368"/>
      <c r="I164" s="368"/>
      <c r="J164" s="368"/>
    </row>
    <row r="165" spans="8:10">
      <c r="H165" s="368"/>
      <c r="I165" s="368"/>
      <c r="J165" s="368"/>
    </row>
    <row r="166" spans="8:10">
      <c r="H166" s="368"/>
      <c r="I166" s="368"/>
      <c r="J166" s="368"/>
    </row>
    <row r="167" spans="8:10">
      <c r="H167" s="368"/>
      <c r="I167" s="368"/>
      <c r="J167" s="368"/>
    </row>
    <row r="168" spans="8:10">
      <c r="H168" s="368"/>
      <c r="I168" s="368"/>
      <c r="J168" s="368"/>
    </row>
    <row r="169" spans="8:10">
      <c r="H169" s="368"/>
      <c r="I169" s="368"/>
      <c r="J169" s="368"/>
    </row>
    <row r="170" spans="8:10">
      <c r="H170" s="368"/>
      <c r="I170" s="368"/>
      <c r="J170" s="368"/>
    </row>
    <row r="171" spans="8:10">
      <c r="H171" s="368"/>
      <c r="I171" s="368"/>
      <c r="J171" s="368"/>
    </row>
    <row r="172" spans="8:10">
      <c r="H172" s="368"/>
      <c r="I172" s="368"/>
      <c r="J172" s="368"/>
    </row>
    <row r="173" spans="8:10">
      <c r="H173" s="368"/>
      <c r="I173" s="368"/>
      <c r="J173" s="368"/>
    </row>
    <row r="174" spans="8:10">
      <c r="H174" s="368"/>
      <c r="I174" s="368"/>
      <c r="J174" s="368"/>
    </row>
    <row r="175" spans="8:10">
      <c r="H175" s="368"/>
      <c r="I175" s="368"/>
      <c r="J175" s="368"/>
    </row>
    <row r="176" spans="8:10">
      <c r="H176" s="368"/>
      <c r="I176" s="368"/>
      <c r="J176" s="368"/>
    </row>
    <row r="177" spans="8:10">
      <c r="H177" s="368"/>
      <c r="I177" s="368"/>
      <c r="J177" s="368"/>
    </row>
    <row r="178" spans="8:10">
      <c r="H178" s="368"/>
      <c r="I178" s="368"/>
      <c r="J178" s="368"/>
    </row>
    <row r="179" spans="8:10">
      <c r="H179" s="368"/>
      <c r="I179" s="368"/>
      <c r="J179" s="368"/>
    </row>
    <row r="180" spans="8:10">
      <c r="H180" s="368"/>
      <c r="I180" s="368"/>
      <c r="J180" s="368"/>
    </row>
    <row r="181" spans="8:10">
      <c r="H181" s="368"/>
      <c r="I181" s="368"/>
      <c r="J181" s="368"/>
    </row>
    <row r="182" spans="8:10">
      <c r="H182" s="368"/>
      <c r="I182" s="368"/>
      <c r="J182" s="368"/>
    </row>
    <row r="183" spans="8:10">
      <c r="H183" s="368"/>
      <c r="I183" s="368"/>
      <c r="J183" s="368"/>
    </row>
    <row r="184" spans="8:10">
      <c r="H184" s="368"/>
      <c r="I184" s="368"/>
      <c r="J184" s="368"/>
    </row>
    <row r="185" spans="8:10">
      <c r="H185" s="368"/>
      <c r="I185" s="368"/>
      <c r="J185" s="368"/>
    </row>
    <row r="186" spans="8:10">
      <c r="H186" s="368"/>
      <c r="I186" s="368"/>
      <c r="J186" s="368"/>
    </row>
    <row r="187" spans="8:10">
      <c r="H187" s="368"/>
      <c r="I187" s="368"/>
      <c r="J187" s="368"/>
    </row>
    <row r="188" spans="8:10">
      <c r="H188" s="368"/>
      <c r="I188" s="368"/>
      <c r="J188" s="368"/>
    </row>
    <row r="189" spans="8:10">
      <c r="H189" s="368"/>
      <c r="I189" s="368"/>
      <c r="J189" s="368"/>
    </row>
    <row r="190" spans="8:10">
      <c r="H190" s="368"/>
      <c r="I190" s="368"/>
      <c r="J190" s="368"/>
    </row>
    <row r="191" spans="8:10">
      <c r="H191" s="368"/>
      <c r="I191" s="368"/>
      <c r="J191" s="368"/>
    </row>
    <row r="192" spans="8:10">
      <c r="H192" s="368"/>
      <c r="I192" s="368"/>
      <c r="J192" s="368"/>
    </row>
    <row r="193" spans="8:10">
      <c r="H193" s="368"/>
      <c r="I193" s="368"/>
      <c r="J193" s="368"/>
    </row>
    <row r="194" spans="8:10">
      <c r="H194" s="368"/>
      <c r="I194" s="368"/>
      <c r="J194" s="368"/>
    </row>
    <row r="195" spans="8:10">
      <c r="H195" s="368"/>
      <c r="I195" s="368"/>
      <c r="J195" s="368"/>
    </row>
    <row r="196" spans="8:10">
      <c r="H196" s="368"/>
      <c r="I196" s="368"/>
      <c r="J196" s="368"/>
    </row>
    <row r="197" spans="8:10">
      <c r="H197" s="368"/>
      <c r="I197" s="368"/>
      <c r="J197" s="368"/>
    </row>
    <row r="198" spans="8:10">
      <c r="H198" s="368"/>
      <c r="I198" s="368"/>
      <c r="J198" s="368"/>
    </row>
    <row r="199" spans="8:10">
      <c r="H199" s="368"/>
      <c r="I199" s="368"/>
      <c r="J199" s="368"/>
    </row>
    <row r="200" spans="8:10">
      <c r="H200" s="368"/>
      <c r="I200" s="368"/>
      <c r="J200" s="368"/>
    </row>
    <row r="201" spans="8:10">
      <c r="H201" s="368"/>
      <c r="I201" s="368"/>
      <c r="J201" s="368"/>
    </row>
    <row r="202" spans="8:10">
      <c r="H202" s="368"/>
      <c r="I202" s="368"/>
      <c r="J202" s="368"/>
    </row>
    <row r="203" spans="8:10">
      <c r="H203" s="368"/>
      <c r="I203" s="368"/>
      <c r="J203" s="368"/>
    </row>
    <row r="204" spans="8:10">
      <c r="H204" s="368"/>
      <c r="I204" s="368"/>
      <c r="J204" s="368"/>
    </row>
    <row r="205" spans="8:10">
      <c r="H205" s="368"/>
      <c r="I205" s="368"/>
      <c r="J205" s="368"/>
    </row>
    <row r="206" spans="8:10">
      <c r="H206" s="368"/>
      <c r="I206" s="368"/>
      <c r="J206" s="368"/>
    </row>
    <row r="207" spans="8:10">
      <c r="H207" s="368"/>
      <c r="I207" s="368"/>
      <c r="J207" s="368"/>
    </row>
    <row r="208" spans="8:10">
      <c r="H208" s="368"/>
      <c r="I208" s="368"/>
      <c r="J208" s="368"/>
    </row>
    <row r="209" spans="8:10">
      <c r="H209" s="368"/>
      <c r="I209" s="368"/>
      <c r="J209" s="368"/>
    </row>
    <row r="210" spans="8:10">
      <c r="H210" s="368"/>
      <c r="I210" s="368"/>
      <c r="J210" s="368"/>
    </row>
    <row r="211" spans="8:10">
      <c r="H211" s="368"/>
      <c r="I211" s="368"/>
      <c r="J211" s="368"/>
    </row>
    <row r="212" spans="8:10">
      <c r="H212" s="368"/>
      <c r="I212" s="368"/>
      <c r="J212" s="368"/>
    </row>
    <row r="213" spans="8:10">
      <c r="H213" s="368"/>
      <c r="I213" s="368"/>
      <c r="J213" s="368"/>
    </row>
    <row r="214" spans="8:10">
      <c r="H214" s="368"/>
      <c r="I214" s="368"/>
      <c r="J214" s="368"/>
    </row>
    <row r="215" spans="8:10">
      <c r="H215" s="368"/>
      <c r="I215" s="368"/>
      <c r="J215" s="368"/>
    </row>
    <row r="216" spans="8:10">
      <c r="H216" s="368"/>
      <c r="I216" s="368"/>
      <c r="J216" s="368"/>
    </row>
    <row r="217" spans="8:10">
      <c r="H217" s="368"/>
      <c r="I217" s="368"/>
      <c r="J217" s="368"/>
    </row>
    <row r="218" spans="8:10">
      <c r="H218" s="368"/>
      <c r="I218" s="368"/>
      <c r="J218" s="368"/>
    </row>
    <row r="219" spans="8:10">
      <c r="H219" s="368"/>
      <c r="I219" s="368"/>
      <c r="J219" s="368"/>
    </row>
    <row r="220" spans="8:10">
      <c r="H220" s="368"/>
      <c r="I220" s="368"/>
      <c r="J220" s="368"/>
    </row>
    <row r="221" spans="8:10">
      <c r="H221" s="368"/>
      <c r="I221" s="368"/>
      <c r="J221" s="368"/>
    </row>
    <row r="222" spans="8:10">
      <c r="H222" s="368"/>
      <c r="I222" s="368"/>
      <c r="J222" s="368"/>
    </row>
    <row r="223" spans="8:10">
      <c r="H223" s="368"/>
      <c r="I223" s="368"/>
      <c r="J223" s="368"/>
    </row>
    <row r="224" spans="8:10">
      <c r="H224" s="368"/>
      <c r="I224" s="368"/>
      <c r="J224" s="368"/>
    </row>
    <row r="225" spans="8:10">
      <c r="H225" s="368"/>
      <c r="I225" s="368"/>
      <c r="J225" s="368"/>
    </row>
    <row r="226" spans="8:10">
      <c r="H226" s="368"/>
      <c r="I226" s="368"/>
      <c r="J226" s="368"/>
    </row>
    <row r="227" spans="8:10">
      <c r="H227" s="368"/>
      <c r="I227" s="368"/>
      <c r="J227" s="368"/>
    </row>
    <row r="228" spans="8:10">
      <c r="H228" s="368"/>
      <c r="I228" s="368"/>
      <c r="J228" s="368"/>
    </row>
    <row r="229" spans="8:10">
      <c r="H229" s="368"/>
      <c r="I229" s="368"/>
      <c r="J229" s="368"/>
    </row>
    <row r="230" spans="8:10">
      <c r="H230" s="368"/>
      <c r="I230" s="368"/>
      <c r="J230" s="368"/>
    </row>
    <row r="231" spans="8:10">
      <c r="H231" s="368"/>
      <c r="I231" s="368"/>
      <c r="J231" s="368"/>
    </row>
    <row r="232" spans="8:10">
      <c r="H232" s="368"/>
      <c r="I232" s="368"/>
      <c r="J232" s="368"/>
    </row>
    <row r="233" spans="8:10">
      <c r="H233" s="368"/>
      <c r="I233" s="368"/>
      <c r="J233" s="368"/>
    </row>
    <row r="234" spans="8:10">
      <c r="H234" s="368"/>
      <c r="I234" s="368"/>
      <c r="J234" s="368"/>
    </row>
    <row r="235" spans="8:10">
      <c r="H235" s="368"/>
      <c r="I235" s="368"/>
      <c r="J235" s="368"/>
    </row>
    <row r="236" spans="8:10">
      <c r="H236" s="368"/>
      <c r="I236" s="368"/>
      <c r="J236" s="368"/>
    </row>
    <row r="237" spans="8:10">
      <c r="H237" s="368"/>
      <c r="I237" s="368"/>
      <c r="J237" s="368"/>
    </row>
    <row r="238" spans="8:10">
      <c r="H238" s="368"/>
      <c r="I238" s="368"/>
      <c r="J238" s="368"/>
    </row>
    <row r="239" spans="8:10">
      <c r="H239" s="368"/>
      <c r="I239" s="368"/>
      <c r="J239" s="368"/>
    </row>
    <row r="240" spans="8:10">
      <c r="H240" s="368"/>
      <c r="I240" s="368"/>
      <c r="J240" s="368"/>
    </row>
    <row r="241" spans="8:10">
      <c r="H241" s="368"/>
      <c r="I241" s="368"/>
      <c r="J241" s="368"/>
    </row>
    <row r="242" spans="8:10">
      <c r="H242" s="368"/>
      <c r="I242" s="368"/>
      <c r="J242" s="368"/>
    </row>
    <row r="243" spans="8:10">
      <c r="H243" s="368"/>
      <c r="I243" s="368"/>
      <c r="J243" s="368"/>
    </row>
    <row r="244" spans="8:10">
      <c r="H244" s="368"/>
      <c r="I244" s="368"/>
      <c r="J244" s="368"/>
    </row>
    <row r="245" spans="8:10">
      <c r="H245" s="368"/>
      <c r="I245" s="368"/>
      <c r="J245" s="368"/>
    </row>
    <row r="246" spans="8:10">
      <c r="H246" s="368"/>
      <c r="I246" s="368"/>
      <c r="J246" s="368"/>
    </row>
    <row r="247" spans="8:10">
      <c r="H247" s="368"/>
      <c r="I247" s="368"/>
      <c r="J247" s="368"/>
    </row>
    <row r="248" spans="8:10">
      <c r="H248" s="368"/>
      <c r="I248" s="368"/>
      <c r="J248" s="368"/>
    </row>
    <row r="249" spans="8:10">
      <c r="H249" s="368"/>
      <c r="I249" s="368"/>
      <c r="J249" s="368"/>
    </row>
    <row r="250" spans="8:10">
      <c r="H250" s="368"/>
      <c r="I250" s="368"/>
      <c r="J250" s="368"/>
    </row>
    <row r="251" spans="8:10">
      <c r="H251" s="368"/>
      <c r="I251" s="368"/>
      <c r="J251" s="368"/>
    </row>
    <row r="252" spans="8:10">
      <c r="H252" s="368"/>
      <c r="I252" s="368"/>
      <c r="J252" s="368"/>
    </row>
    <row r="253" spans="8:10">
      <c r="H253" s="368"/>
      <c r="I253" s="368"/>
      <c r="J253" s="368"/>
    </row>
    <row r="254" spans="8:10">
      <c r="H254" s="368"/>
      <c r="I254" s="368"/>
      <c r="J254" s="368"/>
    </row>
    <row r="255" spans="8:10">
      <c r="H255" s="368"/>
      <c r="I255" s="368"/>
      <c r="J255" s="368"/>
    </row>
    <row r="256" spans="8:10">
      <c r="H256" s="368"/>
      <c r="I256" s="368"/>
      <c r="J256" s="368"/>
    </row>
    <row r="257" spans="8:10">
      <c r="H257" s="368"/>
      <c r="I257" s="368"/>
      <c r="J257" s="368"/>
    </row>
    <row r="258" spans="8:10">
      <c r="H258" s="368"/>
      <c r="I258" s="368"/>
      <c r="J258" s="368"/>
    </row>
    <row r="259" spans="8:10">
      <c r="H259" s="368"/>
      <c r="I259" s="368"/>
      <c r="J259" s="368"/>
    </row>
    <row r="260" spans="8:10">
      <c r="H260" s="368"/>
      <c r="I260" s="368"/>
      <c r="J260" s="368"/>
    </row>
    <row r="261" spans="8:10">
      <c r="H261" s="368"/>
      <c r="I261" s="368"/>
      <c r="J261" s="368"/>
    </row>
    <row r="262" spans="8:10">
      <c r="H262" s="368"/>
      <c r="I262" s="368"/>
      <c r="J262" s="368"/>
    </row>
    <row r="263" spans="8:10">
      <c r="H263" s="368"/>
      <c r="I263" s="368"/>
      <c r="J263" s="368"/>
    </row>
    <row r="264" spans="8:10">
      <c r="H264" s="368"/>
      <c r="I264" s="368"/>
      <c r="J264" s="368"/>
    </row>
    <row r="265" spans="8:10">
      <c r="H265" s="368"/>
      <c r="I265" s="368"/>
      <c r="J265" s="368"/>
    </row>
    <row r="266" spans="8:10">
      <c r="H266" s="368"/>
      <c r="I266" s="368"/>
      <c r="J266" s="368"/>
    </row>
    <row r="267" spans="8:10">
      <c r="H267" s="368"/>
      <c r="I267" s="368"/>
      <c r="J267" s="368"/>
    </row>
    <row r="268" spans="8:10">
      <c r="H268" s="368"/>
      <c r="I268" s="368"/>
      <c r="J268" s="368"/>
    </row>
    <row r="269" spans="8:10">
      <c r="H269" s="368"/>
      <c r="I269" s="368"/>
      <c r="J269" s="368"/>
    </row>
    <row r="270" spans="8:10">
      <c r="H270" s="368"/>
      <c r="I270" s="368"/>
      <c r="J270" s="368"/>
    </row>
    <row r="271" spans="8:10">
      <c r="H271" s="368"/>
      <c r="I271" s="368"/>
      <c r="J271" s="368"/>
    </row>
    <row r="272" spans="8:10">
      <c r="H272" s="368"/>
      <c r="I272" s="368"/>
      <c r="J272" s="368"/>
    </row>
    <row r="273" spans="8:10">
      <c r="H273" s="368"/>
      <c r="I273" s="368"/>
      <c r="J273" s="368"/>
    </row>
    <row r="274" spans="8:10">
      <c r="H274" s="368"/>
      <c r="I274" s="368"/>
      <c r="J274" s="368"/>
    </row>
    <row r="275" spans="8:10">
      <c r="H275" s="368"/>
      <c r="I275" s="368"/>
      <c r="J275" s="368"/>
    </row>
    <row r="276" spans="8:10">
      <c r="H276" s="368"/>
      <c r="I276" s="368"/>
      <c r="J276" s="368"/>
    </row>
    <row r="277" spans="8:10">
      <c r="H277" s="368"/>
      <c r="I277" s="368"/>
      <c r="J277" s="368"/>
    </row>
    <row r="278" spans="8:10">
      <c r="H278" s="368"/>
      <c r="I278" s="368"/>
      <c r="J278" s="368"/>
    </row>
    <row r="279" spans="8:10">
      <c r="H279" s="368"/>
      <c r="I279" s="368"/>
      <c r="J279" s="368"/>
    </row>
    <row r="280" spans="8:10">
      <c r="H280" s="368"/>
      <c r="I280" s="368"/>
      <c r="J280" s="368"/>
    </row>
    <row r="281" spans="8:10">
      <c r="H281" s="368"/>
      <c r="I281" s="368"/>
      <c r="J281" s="368"/>
    </row>
    <row r="282" spans="8:10">
      <c r="H282" s="368"/>
      <c r="I282" s="368"/>
      <c r="J282" s="368"/>
    </row>
    <row r="283" spans="8:10">
      <c r="H283" s="368"/>
      <c r="I283" s="368"/>
      <c r="J283" s="368"/>
    </row>
    <row r="284" spans="8:10">
      <c r="H284" s="368"/>
      <c r="I284" s="368"/>
      <c r="J284" s="368"/>
    </row>
    <row r="285" spans="8:10">
      <c r="H285" s="368"/>
      <c r="I285" s="368"/>
      <c r="J285" s="368"/>
    </row>
    <row r="286" spans="8:10">
      <c r="H286" s="368"/>
      <c r="I286" s="368"/>
      <c r="J286" s="368"/>
    </row>
    <row r="287" spans="8:10">
      <c r="H287" s="368"/>
      <c r="I287" s="368"/>
      <c r="J287" s="368"/>
    </row>
    <row r="288" spans="8:10">
      <c r="H288" s="368"/>
      <c r="I288" s="368"/>
      <c r="J288" s="368"/>
    </row>
    <row r="289" spans="8:10">
      <c r="H289" s="368"/>
      <c r="I289" s="368"/>
      <c r="J289" s="368"/>
    </row>
    <row r="290" spans="8:10">
      <c r="H290" s="368"/>
      <c r="I290" s="368"/>
      <c r="J290" s="368"/>
    </row>
    <row r="291" spans="8:10">
      <c r="H291" s="368"/>
      <c r="I291" s="368"/>
      <c r="J291" s="368"/>
    </row>
    <row r="292" spans="8:10">
      <c r="H292" s="368"/>
      <c r="I292" s="368"/>
      <c r="J292" s="368"/>
    </row>
    <row r="293" spans="8:10">
      <c r="H293" s="368"/>
      <c r="I293" s="368"/>
      <c r="J293" s="368"/>
    </row>
    <row r="294" spans="8:10">
      <c r="H294" s="368"/>
      <c r="I294" s="368"/>
      <c r="J294" s="368"/>
    </row>
    <row r="295" spans="8:10">
      <c r="H295" s="368"/>
      <c r="I295" s="368"/>
      <c r="J295" s="368"/>
    </row>
    <row r="296" spans="8:10">
      <c r="H296" s="368"/>
      <c r="I296" s="368"/>
      <c r="J296" s="368"/>
    </row>
    <row r="297" spans="8:10">
      <c r="H297" s="368"/>
      <c r="I297" s="368"/>
      <c r="J297" s="368"/>
    </row>
    <row r="298" spans="8:10">
      <c r="H298" s="368"/>
      <c r="I298" s="368"/>
      <c r="J298" s="368"/>
    </row>
    <row r="299" spans="8:10">
      <c r="H299" s="368"/>
      <c r="I299" s="368"/>
      <c r="J299" s="368"/>
    </row>
    <row r="300" spans="8:10">
      <c r="H300" s="368"/>
      <c r="I300" s="368"/>
      <c r="J300" s="368"/>
    </row>
    <row r="301" spans="8:10">
      <c r="H301" s="368"/>
      <c r="I301" s="368"/>
      <c r="J301" s="368"/>
    </row>
    <row r="302" spans="8:10">
      <c r="H302" s="368"/>
      <c r="I302" s="368"/>
      <c r="J302" s="368"/>
    </row>
    <row r="303" spans="8:10">
      <c r="H303" s="368"/>
      <c r="I303" s="368"/>
      <c r="J303" s="368"/>
    </row>
    <row r="304" spans="8:10">
      <c r="H304" s="368"/>
      <c r="I304" s="368"/>
      <c r="J304" s="368"/>
    </row>
    <row r="305" spans="8:10">
      <c r="H305" s="368"/>
      <c r="I305" s="368"/>
      <c r="J305" s="368"/>
    </row>
    <row r="306" spans="8:10">
      <c r="H306" s="368"/>
      <c r="I306" s="368"/>
      <c r="J306" s="368"/>
    </row>
    <row r="307" spans="8:10">
      <c r="H307" s="368"/>
      <c r="I307" s="368"/>
      <c r="J307" s="368"/>
    </row>
    <row r="308" spans="8:10">
      <c r="H308" s="368"/>
      <c r="I308" s="368"/>
      <c r="J308" s="368"/>
    </row>
    <row r="309" spans="8:10">
      <c r="H309" s="368"/>
      <c r="I309" s="368"/>
      <c r="J309" s="368"/>
    </row>
    <row r="310" spans="8:10">
      <c r="H310" s="368"/>
      <c r="I310" s="368"/>
      <c r="J310" s="368"/>
    </row>
    <row r="311" spans="8:10">
      <c r="H311" s="368"/>
      <c r="I311" s="368"/>
      <c r="J311" s="368"/>
    </row>
    <row r="312" spans="8:10">
      <c r="H312" s="368"/>
      <c r="I312" s="368"/>
      <c r="J312" s="368"/>
    </row>
    <row r="313" spans="8:10">
      <c r="H313" s="368"/>
      <c r="I313" s="368"/>
      <c r="J313" s="368"/>
    </row>
    <row r="314" spans="8:10">
      <c r="H314" s="368"/>
      <c r="I314" s="368"/>
      <c r="J314" s="368"/>
    </row>
    <row r="315" spans="8:10">
      <c r="H315" s="368"/>
      <c r="I315" s="368"/>
      <c r="J315" s="368"/>
    </row>
    <row r="316" spans="8:10">
      <c r="H316" s="368"/>
      <c r="I316" s="368"/>
      <c r="J316" s="368"/>
    </row>
    <row r="317" spans="8:10">
      <c r="H317" s="368"/>
      <c r="I317" s="368"/>
      <c r="J317" s="368"/>
    </row>
    <row r="318" spans="8:10">
      <c r="H318" s="368"/>
      <c r="I318" s="368"/>
      <c r="J318" s="368"/>
    </row>
    <row r="319" spans="8:10">
      <c r="H319" s="368"/>
      <c r="I319" s="368"/>
      <c r="J319" s="368"/>
    </row>
    <row r="320" spans="8:10">
      <c r="H320" s="368"/>
      <c r="I320" s="368"/>
      <c r="J320" s="368"/>
    </row>
    <row r="321" spans="8:10">
      <c r="H321" s="368"/>
      <c r="I321" s="368"/>
      <c r="J321" s="368"/>
    </row>
    <row r="322" spans="8:10">
      <c r="H322" s="368"/>
      <c r="I322" s="368"/>
      <c r="J322" s="368"/>
    </row>
    <row r="323" spans="8:10">
      <c r="H323" s="368"/>
      <c r="I323" s="368"/>
      <c r="J323" s="368"/>
    </row>
    <row r="324" spans="8:10">
      <c r="H324" s="368"/>
      <c r="I324" s="368"/>
      <c r="J324" s="368"/>
    </row>
    <row r="325" spans="8:10">
      <c r="H325" s="368"/>
      <c r="I325" s="368"/>
      <c r="J325" s="368"/>
    </row>
    <row r="326" spans="8:10">
      <c r="H326" s="368"/>
      <c r="I326" s="368"/>
      <c r="J326" s="368"/>
    </row>
    <row r="327" spans="8:10">
      <c r="H327" s="368"/>
      <c r="I327" s="368"/>
      <c r="J327" s="368"/>
    </row>
    <row r="328" spans="8:10">
      <c r="H328" s="368"/>
      <c r="I328" s="368"/>
      <c r="J328" s="368"/>
    </row>
    <row r="329" spans="8:10">
      <c r="H329" s="368"/>
      <c r="I329" s="368"/>
      <c r="J329" s="368"/>
    </row>
    <row r="330" spans="8:10">
      <c r="H330" s="368"/>
      <c r="I330" s="368"/>
      <c r="J330" s="368"/>
    </row>
    <row r="331" spans="8:10">
      <c r="H331" s="368"/>
      <c r="I331" s="368"/>
      <c r="J331" s="368"/>
    </row>
    <row r="332" spans="8:10">
      <c r="H332" s="368"/>
      <c r="I332" s="368"/>
      <c r="J332" s="368"/>
    </row>
    <row r="333" spans="8:10">
      <c r="H333" s="368"/>
      <c r="I333" s="368"/>
      <c r="J333" s="368"/>
    </row>
    <row r="334" spans="8:10">
      <c r="H334" s="368"/>
      <c r="I334" s="368"/>
      <c r="J334" s="368"/>
    </row>
    <row r="335" spans="8:10">
      <c r="H335" s="368"/>
      <c r="I335" s="368"/>
      <c r="J335" s="368"/>
    </row>
    <row r="336" spans="8:10">
      <c r="H336" s="368"/>
      <c r="I336" s="368"/>
      <c r="J336" s="368"/>
    </row>
    <row r="337" spans="8:10">
      <c r="H337" s="368"/>
      <c r="I337" s="368"/>
      <c r="J337" s="368"/>
    </row>
    <row r="338" spans="8:10">
      <c r="H338" s="368"/>
      <c r="I338" s="368"/>
      <c r="J338" s="368"/>
    </row>
    <row r="339" spans="8:10">
      <c r="H339" s="368"/>
      <c r="I339" s="368"/>
      <c r="J339" s="368"/>
    </row>
    <row r="340" spans="8:10">
      <c r="H340" s="368"/>
      <c r="I340" s="368"/>
      <c r="J340" s="368"/>
    </row>
    <row r="341" spans="8:10">
      <c r="H341" s="368"/>
      <c r="I341" s="368"/>
      <c r="J341" s="368"/>
    </row>
    <row r="342" spans="8:10">
      <c r="H342" s="368"/>
      <c r="I342" s="368"/>
      <c r="J342" s="368"/>
    </row>
    <row r="343" spans="8:10">
      <c r="H343" s="368"/>
      <c r="I343" s="368"/>
      <c r="J343" s="368"/>
    </row>
    <row r="344" spans="8:10">
      <c r="H344" s="368"/>
      <c r="I344" s="368"/>
      <c r="J344" s="368"/>
    </row>
    <row r="345" spans="8:10">
      <c r="H345" s="368"/>
      <c r="I345" s="368"/>
      <c r="J345" s="368"/>
    </row>
    <row r="346" spans="8:10">
      <c r="H346" s="368"/>
      <c r="I346" s="368"/>
      <c r="J346" s="368"/>
    </row>
    <row r="347" spans="8:10">
      <c r="H347" s="368"/>
      <c r="I347" s="368"/>
      <c r="J347" s="368"/>
    </row>
    <row r="348" spans="8:10">
      <c r="H348" s="368"/>
      <c r="I348" s="368"/>
      <c r="J348" s="368"/>
    </row>
    <row r="349" spans="8:10">
      <c r="H349" s="368"/>
      <c r="I349" s="368"/>
      <c r="J349" s="368"/>
    </row>
    <row r="350" spans="8:10">
      <c r="H350" s="368"/>
      <c r="I350" s="368"/>
      <c r="J350" s="368"/>
    </row>
    <row r="351" spans="8:10">
      <c r="H351" s="368"/>
      <c r="I351" s="368"/>
      <c r="J351" s="368"/>
    </row>
    <row r="352" spans="8:10">
      <c r="H352" s="368"/>
      <c r="I352" s="368"/>
      <c r="J352" s="368"/>
    </row>
    <row r="353" spans="8:10">
      <c r="H353" s="368"/>
      <c r="I353" s="368"/>
      <c r="J353" s="368"/>
    </row>
    <row r="354" spans="8:10">
      <c r="H354" s="368"/>
      <c r="I354" s="368"/>
      <c r="J354" s="368"/>
    </row>
    <row r="355" spans="8:10">
      <c r="H355" s="368"/>
      <c r="I355" s="368"/>
      <c r="J355" s="368"/>
    </row>
    <row r="356" spans="8:10">
      <c r="H356" s="368"/>
      <c r="I356" s="368"/>
      <c r="J356" s="368"/>
    </row>
    <row r="357" spans="8:10">
      <c r="H357" s="368"/>
      <c r="I357" s="368"/>
      <c r="J357" s="368"/>
    </row>
    <row r="358" spans="8:10">
      <c r="H358" s="368"/>
      <c r="I358" s="368"/>
      <c r="J358" s="368"/>
    </row>
    <row r="359" spans="8:10">
      <c r="H359" s="368"/>
      <c r="I359" s="368"/>
      <c r="J359" s="368"/>
    </row>
    <row r="360" spans="8:10">
      <c r="H360" s="368"/>
      <c r="I360" s="368"/>
      <c r="J360" s="368"/>
    </row>
    <row r="361" spans="8:10">
      <c r="H361" s="368"/>
      <c r="I361" s="368"/>
      <c r="J361" s="368"/>
    </row>
    <row r="362" spans="8:10">
      <c r="H362" s="368"/>
      <c r="I362" s="368"/>
      <c r="J362" s="368"/>
    </row>
    <row r="363" spans="8:10">
      <c r="H363" s="368"/>
      <c r="I363" s="368"/>
      <c r="J363" s="368"/>
    </row>
    <row r="364" spans="8:10">
      <c r="H364" s="368"/>
      <c r="I364" s="368"/>
      <c r="J364" s="368"/>
    </row>
    <row r="365" spans="8:10">
      <c r="H365" s="368"/>
      <c r="I365" s="368"/>
      <c r="J365" s="368"/>
    </row>
    <row r="366" spans="8:10">
      <c r="H366" s="368"/>
      <c r="I366" s="368"/>
      <c r="J366" s="368"/>
    </row>
    <row r="367" spans="8:10">
      <c r="H367" s="368"/>
      <c r="I367" s="368"/>
      <c r="J367" s="368"/>
    </row>
    <row r="368" spans="8:10">
      <c r="H368" s="368"/>
      <c r="I368" s="368"/>
      <c r="J368" s="368"/>
    </row>
    <row r="369" spans="8:10">
      <c r="H369" s="368"/>
      <c r="I369" s="368"/>
      <c r="J369" s="368"/>
    </row>
    <row r="370" spans="8:10">
      <c r="H370" s="368"/>
      <c r="I370" s="368"/>
      <c r="J370" s="368"/>
    </row>
    <row r="371" spans="8:10">
      <c r="H371" s="368"/>
      <c r="I371" s="368"/>
      <c r="J371" s="368"/>
    </row>
    <row r="372" spans="8:10">
      <c r="H372" s="368"/>
      <c r="I372" s="368"/>
      <c r="J372" s="368"/>
    </row>
    <row r="373" spans="8:10">
      <c r="H373" s="368"/>
      <c r="I373" s="368"/>
      <c r="J373" s="368"/>
    </row>
    <row r="374" spans="8:10">
      <c r="H374" s="368"/>
      <c r="I374" s="368"/>
      <c r="J374" s="368"/>
    </row>
    <row r="375" spans="8:10">
      <c r="H375" s="368"/>
      <c r="I375" s="368"/>
      <c r="J375" s="368"/>
    </row>
    <row r="376" spans="8:10">
      <c r="H376" s="368"/>
      <c r="I376" s="368"/>
      <c r="J376" s="368"/>
    </row>
    <row r="377" spans="8:10">
      <c r="H377" s="368"/>
      <c r="I377" s="368"/>
      <c r="J377" s="368"/>
    </row>
    <row r="378" spans="8:10">
      <c r="H378" s="368"/>
      <c r="I378" s="368"/>
      <c r="J378" s="368"/>
    </row>
    <row r="379" spans="8:10">
      <c r="H379" s="368"/>
      <c r="I379" s="368"/>
      <c r="J379" s="368"/>
    </row>
    <row r="380" spans="8:10">
      <c r="H380" s="368"/>
      <c r="I380" s="368"/>
      <c r="J380" s="368"/>
    </row>
    <row r="381" spans="8:10">
      <c r="H381" s="368"/>
      <c r="I381" s="368"/>
      <c r="J381" s="368"/>
    </row>
    <row r="382" spans="8:10">
      <c r="H382" s="368"/>
      <c r="I382" s="368"/>
      <c r="J382" s="368"/>
    </row>
    <row r="383" spans="8:10">
      <c r="H383" s="368"/>
      <c r="I383" s="368"/>
      <c r="J383" s="368"/>
    </row>
    <row r="384" spans="8:10">
      <c r="H384" s="368"/>
      <c r="I384" s="368"/>
      <c r="J384" s="368"/>
    </row>
    <row r="385" spans="8:10">
      <c r="H385" s="368"/>
      <c r="I385" s="368"/>
      <c r="J385" s="368"/>
    </row>
    <row r="386" spans="8:10">
      <c r="H386" s="368"/>
      <c r="I386" s="368"/>
      <c r="J386" s="368"/>
    </row>
    <row r="387" spans="8:10">
      <c r="H387" s="368"/>
      <c r="I387" s="368"/>
      <c r="J387" s="368"/>
    </row>
    <row r="388" spans="8:10">
      <c r="H388" s="368"/>
      <c r="I388" s="368"/>
      <c r="J388" s="368"/>
    </row>
    <row r="389" spans="8:10">
      <c r="H389" s="368"/>
      <c r="I389" s="368"/>
      <c r="J389" s="368"/>
    </row>
    <row r="390" spans="8:10">
      <c r="H390" s="368"/>
      <c r="I390" s="368"/>
      <c r="J390" s="368"/>
    </row>
    <row r="391" spans="8:10">
      <c r="H391" s="368"/>
      <c r="I391" s="368"/>
      <c r="J391" s="368"/>
    </row>
    <row r="392" spans="8:10">
      <c r="H392" s="368"/>
      <c r="I392" s="368"/>
      <c r="J392" s="368"/>
    </row>
    <row r="393" spans="8:10">
      <c r="H393" s="368"/>
      <c r="I393" s="368"/>
      <c r="J393" s="368"/>
    </row>
    <row r="394" spans="8:10">
      <c r="H394" s="368"/>
      <c r="I394" s="368"/>
      <c r="J394" s="368"/>
    </row>
    <row r="395" spans="8:10">
      <c r="H395" s="368"/>
      <c r="I395" s="368"/>
      <c r="J395" s="368"/>
    </row>
    <row r="396" spans="8:10">
      <c r="H396" s="368"/>
      <c r="I396" s="368"/>
      <c r="J396" s="368"/>
    </row>
    <row r="397" spans="8:10">
      <c r="H397" s="368"/>
      <c r="I397" s="368"/>
      <c r="J397" s="368"/>
    </row>
    <row r="398" spans="8:10">
      <c r="H398" s="368"/>
      <c r="I398" s="368"/>
      <c r="J398" s="368"/>
    </row>
    <row r="399" spans="8:10">
      <c r="H399" s="368"/>
      <c r="I399" s="368"/>
      <c r="J399" s="368"/>
    </row>
    <row r="400" spans="8:10">
      <c r="H400" s="368"/>
      <c r="I400" s="368"/>
      <c r="J400" s="368"/>
    </row>
    <row r="401" spans="8:10">
      <c r="H401" s="368"/>
      <c r="I401" s="368"/>
      <c r="J401" s="368"/>
    </row>
    <row r="402" spans="8:10">
      <c r="H402" s="368"/>
      <c r="I402" s="368"/>
      <c r="J402" s="368"/>
    </row>
    <row r="403" spans="8:10">
      <c r="H403" s="368"/>
      <c r="I403" s="368"/>
      <c r="J403" s="368"/>
    </row>
    <row r="404" spans="8:10">
      <c r="H404" s="368"/>
      <c r="I404" s="368"/>
      <c r="J404" s="368"/>
    </row>
    <row r="405" spans="8:10">
      <c r="H405" s="368"/>
      <c r="I405" s="368"/>
      <c r="J405" s="368"/>
    </row>
    <row r="406" spans="8:10">
      <c r="H406" s="368"/>
      <c r="I406" s="368"/>
      <c r="J406" s="368"/>
    </row>
    <row r="407" spans="8:10">
      <c r="H407" s="368"/>
      <c r="I407" s="368"/>
      <c r="J407" s="368"/>
    </row>
    <row r="408" spans="8:10">
      <c r="H408" s="368"/>
      <c r="I408" s="368"/>
      <c r="J408" s="368"/>
    </row>
    <row r="409" spans="8:10">
      <c r="H409" s="368"/>
      <c r="I409" s="368"/>
      <c r="J409" s="368"/>
    </row>
    <row r="410" spans="8:10">
      <c r="H410" s="368"/>
      <c r="I410" s="368"/>
      <c r="J410" s="368"/>
    </row>
    <row r="411" spans="8:10">
      <c r="H411" s="368"/>
      <c r="I411" s="368"/>
      <c r="J411" s="368"/>
    </row>
    <row r="412" spans="8:10">
      <c r="H412" s="368"/>
      <c r="I412" s="368"/>
      <c r="J412" s="368"/>
    </row>
    <row r="413" spans="8:10">
      <c r="H413" s="368"/>
      <c r="I413" s="368"/>
      <c r="J413" s="368"/>
    </row>
    <row r="414" spans="8:10">
      <c r="H414" s="368"/>
      <c r="I414" s="368"/>
      <c r="J414" s="368"/>
    </row>
    <row r="415" spans="8:10">
      <c r="H415" s="368"/>
      <c r="I415" s="368"/>
      <c r="J415" s="368"/>
    </row>
    <row r="416" spans="8:10">
      <c r="H416" s="368"/>
      <c r="I416" s="368"/>
      <c r="J416" s="368"/>
    </row>
    <row r="417" spans="8:10">
      <c r="H417" s="368"/>
      <c r="I417" s="368"/>
      <c r="J417" s="368"/>
    </row>
    <row r="418" spans="8:10">
      <c r="H418" s="368"/>
      <c r="I418" s="368"/>
      <c r="J418" s="368"/>
    </row>
    <row r="419" spans="8:10">
      <c r="H419" s="368"/>
      <c r="I419" s="368"/>
      <c r="J419" s="368"/>
    </row>
    <row r="420" spans="8:10">
      <c r="H420" s="368"/>
      <c r="I420" s="368"/>
      <c r="J420" s="368"/>
    </row>
    <row r="421" spans="8:10">
      <c r="H421" s="368"/>
      <c r="I421" s="368"/>
      <c r="J421" s="368"/>
    </row>
    <row r="422" spans="8:10">
      <c r="H422" s="368"/>
      <c r="I422" s="368"/>
      <c r="J422" s="368"/>
    </row>
    <row r="423" spans="8:10">
      <c r="H423" s="368"/>
      <c r="I423" s="368"/>
      <c r="J423" s="368"/>
    </row>
    <row r="424" spans="8:10">
      <c r="H424" s="368"/>
      <c r="I424" s="368"/>
      <c r="J424" s="368"/>
    </row>
    <row r="425" spans="8:10">
      <c r="H425" s="368"/>
      <c r="I425" s="368"/>
      <c r="J425" s="368"/>
    </row>
    <row r="426" spans="8:10">
      <c r="H426" s="368"/>
      <c r="I426" s="368"/>
      <c r="J426" s="368"/>
    </row>
    <row r="427" spans="8:10">
      <c r="H427" s="368"/>
      <c r="I427" s="368"/>
      <c r="J427" s="368"/>
    </row>
    <row r="428" spans="8:10">
      <c r="H428" s="368"/>
      <c r="I428" s="368"/>
      <c r="J428" s="368"/>
    </row>
    <row r="429" spans="8:10">
      <c r="H429" s="368"/>
      <c r="I429" s="368"/>
      <c r="J429" s="368"/>
    </row>
    <row r="430" spans="8:10">
      <c r="H430" s="368"/>
      <c r="I430" s="368"/>
      <c r="J430" s="368"/>
    </row>
    <row r="431" spans="8:10">
      <c r="H431" s="368"/>
      <c r="I431" s="368"/>
      <c r="J431" s="368"/>
    </row>
    <row r="432" spans="8:10">
      <c r="H432" s="368"/>
      <c r="I432" s="368"/>
      <c r="J432" s="368"/>
    </row>
    <row r="433" spans="8:10">
      <c r="H433" s="368"/>
      <c r="I433" s="368"/>
      <c r="J433" s="368"/>
    </row>
    <row r="434" spans="8:10">
      <c r="H434" s="368"/>
      <c r="I434" s="368"/>
      <c r="J434" s="368"/>
    </row>
    <row r="435" spans="8:10">
      <c r="H435" s="368"/>
      <c r="I435" s="368"/>
      <c r="J435" s="368"/>
    </row>
    <row r="436" spans="8:10">
      <c r="H436" s="368"/>
      <c r="I436" s="368"/>
      <c r="J436" s="368"/>
    </row>
    <row r="437" spans="8:10">
      <c r="H437" s="368"/>
      <c r="I437" s="368"/>
      <c r="J437" s="368"/>
    </row>
    <row r="438" spans="8:10">
      <c r="H438" s="368"/>
      <c r="I438" s="368"/>
      <c r="J438" s="368"/>
    </row>
    <row r="439" spans="8:10">
      <c r="H439" s="368"/>
      <c r="I439" s="368"/>
      <c r="J439" s="368"/>
    </row>
    <row r="440" spans="8:10">
      <c r="H440" s="368"/>
      <c r="I440" s="368"/>
      <c r="J440" s="368"/>
    </row>
    <row r="441" spans="8:10">
      <c r="H441" s="368"/>
      <c r="I441" s="368"/>
      <c r="J441" s="368"/>
    </row>
    <row r="442" spans="8:10">
      <c r="H442" s="368"/>
      <c r="I442" s="368"/>
      <c r="J442" s="368"/>
    </row>
    <row r="443" spans="8:10">
      <c r="H443" s="368"/>
      <c r="I443" s="368"/>
      <c r="J443" s="368"/>
    </row>
    <row r="444" spans="8:10">
      <c r="H444" s="368"/>
      <c r="I444" s="368"/>
      <c r="J444" s="368"/>
    </row>
    <row r="445" spans="8:10">
      <c r="H445" s="368"/>
      <c r="I445" s="368"/>
      <c r="J445" s="368"/>
    </row>
    <row r="446" spans="8:10">
      <c r="H446" s="368"/>
      <c r="I446" s="368"/>
      <c r="J446" s="368"/>
    </row>
    <row r="447" spans="8:10">
      <c r="H447" s="368"/>
      <c r="I447" s="368"/>
      <c r="J447" s="368"/>
    </row>
    <row r="448" spans="8:10">
      <c r="H448" s="368"/>
      <c r="I448" s="368"/>
      <c r="J448" s="368"/>
    </row>
    <row r="449" spans="8:10">
      <c r="H449" s="368"/>
      <c r="I449" s="368"/>
      <c r="J449" s="368"/>
    </row>
    <row r="450" spans="8:10">
      <c r="H450" s="368"/>
      <c r="I450" s="368"/>
      <c r="J450" s="368"/>
    </row>
    <row r="451" spans="8:10">
      <c r="H451" s="368"/>
      <c r="I451" s="368"/>
      <c r="J451" s="368"/>
    </row>
    <row r="452" spans="8:10">
      <c r="H452" s="368"/>
      <c r="I452" s="368"/>
      <c r="J452" s="368"/>
    </row>
    <row r="453" spans="8:10">
      <c r="H453" s="368"/>
      <c r="I453" s="368"/>
      <c r="J453" s="368"/>
    </row>
    <row r="454" spans="8:10">
      <c r="H454" s="368"/>
      <c r="I454" s="368"/>
      <c r="J454" s="368"/>
    </row>
    <row r="455" spans="8:10">
      <c r="H455" s="368"/>
      <c r="I455" s="368"/>
      <c r="J455" s="368"/>
    </row>
    <row r="456" spans="8:10">
      <c r="H456" s="368"/>
      <c r="I456" s="368"/>
      <c r="J456" s="368"/>
    </row>
    <row r="457" spans="8:10">
      <c r="H457" s="368"/>
      <c r="I457" s="368"/>
      <c r="J457" s="368"/>
    </row>
    <row r="458" spans="8:10">
      <c r="H458" s="368"/>
      <c r="I458" s="368"/>
      <c r="J458" s="368"/>
    </row>
    <row r="459" spans="8:10">
      <c r="H459" s="368"/>
      <c r="I459" s="368"/>
      <c r="J459" s="368"/>
    </row>
    <row r="460" spans="8:10">
      <c r="H460" s="368"/>
      <c r="I460" s="368"/>
      <c r="J460" s="368"/>
    </row>
    <row r="461" spans="8:10">
      <c r="H461" s="368"/>
      <c r="I461" s="368"/>
      <c r="J461" s="368"/>
    </row>
    <row r="462" spans="8:10">
      <c r="H462" s="368"/>
      <c r="I462" s="368"/>
      <c r="J462" s="368"/>
    </row>
    <row r="463" spans="8:10">
      <c r="H463" s="368"/>
      <c r="I463" s="368"/>
      <c r="J463" s="368"/>
    </row>
    <row r="464" spans="8:10">
      <c r="H464" s="368"/>
      <c r="I464" s="368"/>
      <c r="J464" s="368"/>
    </row>
    <row r="465" spans="8:10">
      <c r="H465" s="368"/>
      <c r="I465" s="368"/>
      <c r="J465" s="368"/>
    </row>
    <row r="466" spans="8:10">
      <c r="H466" s="368"/>
      <c r="I466" s="368"/>
      <c r="J466" s="368"/>
    </row>
    <row r="467" spans="8:10">
      <c r="H467" s="368"/>
      <c r="I467" s="368"/>
      <c r="J467" s="368"/>
    </row>
    <row r="468" spans="8:10">
      <c r="H468" s="368"/>
      <c r="I468" s="368"/>
      <c r="J468" s="368"/>
    </row>
    <row r="469" spans="8:10">
      <c r="H469" s="368"/>
      <c r="I469" s="368"/>
      <c r="J469" s="368"/>
    </row>
    <row r="470" spans="8:10">
      <c r="H470" s="368"/>
      <c r="I470" s="368"/>
      <c r="J470" s="368"/>
    </row>
    <row r="471" spans="8:10">
      <c r="H471" s="368"/>
      <c r="I471" s="368"/>
      <c r="J471" s="368"/>
    </row>
    <row r="472" spans="8:10">
      <c r="H472" s="368"/>
      <c r="I472" s="368"/>
      <c r="J472" s="368"/>
    </row>
    <row r="473" spans="8:10">
      <c r="H473" s="368"/>
      <c r="I473" s="368"/>
      <c r="J473" s="368"/>
    </row>
    <row r="474" spans="8:10">
      <c r="H474" s="368"/>
      <c r="I474" s="368"/>
      <c r="J474" s="368"/>
    </row>
    <row r="475" spans="8:10">
      <c r="H475" s="368"/>
      <c r="I475" s="368"/>
      <c r="J475" s="368"/>
    </row>
    <row r="476" spans="8:10">
      <c r="H476" s="368"/>
      <c r="I476" s="368"/>
      <c r="J476" s="368"/>
    </row>
    <row r="477" spans="8:10">
      <c r="H477" s="368"/>
      <c r="I477" s="368"/>
      <c r="J477" s="368"/>
    </row>
    <row r="478" spans="8:10">
      <c r="H478" s="368"/>
      <c r="I478" s="368"/>
      <c r="J478" s="368"/>
    </row>
    <row r="479" spans="8:10">
      <c r="H479" s="368"/>
      <c r="I479" s="368"/>
      <c r="J479" s="368"/>
    </row>
    <row r="480" spans="8:10">
      <c r="H480" s="368"/>
      <c r="I480" s="368"/>
      <c r="J480" s="368"/>
    </row>
    <row r="481" spans="8:10">
      <c r="H481" s="368"/>
      <c r="I481" s="368"/>
      <c r="J481" s="368"/>
    </row>
    <row r="482" spans="8:10">
      <c r="H482" s="368"/>
      <c r="I482" s="368"/>
      <c r="J482" s="368"/>
    </row>
    <row r="483" spans="8:10">
      <c r="H483" s="368"/>
      <c r="I483" s="368"/>
      <c r="J483" s="368"/>
    </row>
    <row r="484" spans="8:10">
      <c r="H484" s="368"/>
      <c r="I484" s="368"/>
      <c r="J484" s="368"/>
    </row>
    <row r="485" spans="8:10">
      <c r="H485" s="368"/>
      <c r="I485" s="368"/>
      <c r="J485" s="368"/>
    </row>
    <row r="486" spans="8:10">
      <c r="H486" s="368"/>
      <c r="I486" s="368"/>
      <c r="J486" s="368"/>
    </row>
    <row r="487" spans="8:10">
      <c r="H487" s="368"/>
      <c r="I487" s="368"/>
      <c r="J487" s="368"/>
    </row>
    <row r="488" spans="8:10">
      <c r="H488" s="368"/>
      <c r="I488" s="368"/>
      <c r="J488" s="368"/>
    </row>
    <row r="489" spans="8:10">
      <c r="H489" s="368"/>
      <c r="I489" s="368"/>
      <c r="J489" s="368"/>
    </row>
    <row r="490" spans="8:10">
      <c r="H490" s="368"/>
      <c r="I490" s="368"/>
      <c r="J490" s="368"/>
    </row>
    <row r="491" spans="8:10">
      <c r="H491" s="368"/>
      <c r="I491" s="368"/>
      <c r="J491" s="368"/>
    </row>
    <row r="492" spans="8:10">
      <c r="H492" s="368"/>
      <c r="I492" s="368"/>
      <c r="J492" s="368"/>
    </row>
    <row r="493" spans="8:10">
      <c r="H493" s="368"/>
      <c r="I493" s="368"/>
      <c r="J493" s="368"/>
    </row>
    <row r="494" spans="8:10">
      <c r="H494" s="368"/>
      <c r="I494" s="368"/>
      <c r="J494" s="368"/>
    </row>
    <row r="495" spans="8:10">
      <c r="H495" s="368"/>
      <c r="I495" s="368"/>
      <c r="J495" s="368"/>
    </row>
    <row r="496" spans="8:10">
      <c r="H496" s="368"/>
      <c r="I496" s="368"/>
      <c r="J496" s="368"/>
    </row>
    <row r="497" spans="8:10">
      <c r="H497" s="368"/>
      <c r="I497" s="368"/>
      <c r="J497" s="368"/>
    </row>
    <row r="498" spans="8:10">
      <c r="H498" s="368"/>
      <c r="I498" s="368"/>
      <c r="J498" s="368"/>
    </row>
    <row r="499" spans="8:10">
      <c r="H499" s="368"/>
      <c r="I499" s="368"/>
      <c r="J499" s="368"/>
    </row>
    <row r="500" spans="8:10">
      <c r="H500" s="368"/>
      <c r="I500" s="368"/>
      <c r="J500" s="368"/>
    </row>
    <row r="501" spans="8:10">
      <c r="H501" s="368"/>
      <c r="I501" s="368"/>
      <c r="J501" s="368"/>
    </row>
    <row r="502" spans="8:10">
      <c r="H502" s="368"/>
      <c r="I502" s="368"/>
      <c r="J502" s="368"/>
    </row>
    <row r="503" spans="8:10">
      <c r="H503" s="368"/>
      <c r="I503" s="368"/>
      <c r="J503" s="368"/>
    </row>
    <row r="504" spans="8:10">
      <c r="H504" s="368"/>
      <c r="I504" s="368"/>
      <c r="J504" s="368"/>
    </row>
    <row r="505" spans="8:10">
      <c r="H505" s="368"/>
      <c r="I505" s="368"/>
      <c r="J505" s="368"/>
    </row>
    <row r="506" spans="8:10">
      <c r="H506" s="368"/>
      <c r="I506" s="368"/>
      <c r="J506" s="368"/>
    </row>
    <row r="507" spans="8:10">
      <c r="H507" s="368"/>
      <c r="I507" s="368"/>
      <c r="J507" s="368"/>
    </row>
    <row r="508" spans="8:10">
      <c r="H508" s="368"/>
      <c r="I508" s="368"/>
      <c r="J508" s="368"/>
    </row>
    <row r="509" spans="8:10">
      <c r="H509" s="368"/>
      <c r="I509" s="368"/>
      <c r="J509" s="368"/>
    </row>
    <row r="510" spans="8:10">
      <c r="H510" s="368"/>
      <c r="I510" s="368"/>
      <c r="J510" s="368"/>
    </row>
    <row r="511" spans="8:10">
      <c r="H511" s="368"/>
      <c r="I511" s="368"/>
      <c r="J511" s="368"/>
    </row>
    <row r="512" spans="8:10">
      <c r="H512" s="368"/>
      <c r="I512" s="368"/>
      <c r="J512" s="368"/>
    </row>
    <row r="513" spans="8:10">
      <c r="H513" s="368"/>
      <c r="I513" s="368"/>
      <c r="J513" s="368"/>
    </row>
    <row r="514" spans="8:10">
      <c r="H514" s="368"/>
      <c r="I514" s="368"/>
      <c r="J514" s="368"/>
    </row>
    <row r="515" spans="8:10">
      <c r="H515" s="368"/>
      <c r="I515" s="368"/>
      <c r="J515" s="368"/>
    </row>
    <row r="516" spans="8:10">
      <c r="H516" s="368"/>
      <c r="I516" s="368"/>
      <c r="J516" s="368"/>
    </row>
    <row r="517" spans="8:10">
      <c r="H517" s="368"/>
      <c r="I517" s="368"/>
      <c r="J517" s="368"/>
    </row>
    <row r="518" spans="8:10">
      <c r="H518" s="368"/>
      <c r="I518" s="368"/>
      <c r="J518" s="368"/>
    </row>
    <row r="519" spans="8:10">
      <c r="H519" s="368"/>
      <c r="I519" s="368"/>
      <c r="J519" s="368"/>
    </row>
    <row r="520" spans="8:10">
      <c r="H520" s="368"/>
      <c r="I520" s="368"/>
      <c r="J520" s="368"/>
    </row>
    <row r="521" spans="8:10">
      <c r="H521" s="368"/>
      <c r="I521" s="368"/>
      <c r="J521" s="368"/>
    </row>
    <row r="522" spans="8:10">
      <c r="H522" s="368"/>
      <c r="I522" s="368"/>
      <c r="J522" s="368"/>
    </row>
    <row r="523" spans="8:10">
      <c r="H523" s="368"/>
      <c r="I523" s="368"/>
      <c r="J523" s="368"/>
    </row>
    <row r="524" spans="8:10">
      <c r="H524" s="368"/>
      <c r="I524" s="368"/>
      <c r="J524" s="368"/>
    </row>
    <row r="525" spans="8:10">
      <c r="H525" s="368"/>
      <c r="I525" s="368"/>
      <c r="J525" s="368"/>
    </row>
    <row r="526" spans="8:10">
      <c r="H526" s="368"/>
      <c r="I526" s="368"/>
      <c r="J526" s="368"/>
    </row>
    <row r="527" spans="8:10">
      <c r="H527" s="368"/>
      <c r="I527" s="368"/>
      <c r="J527" s="368"/>
    </row>
    <row r="528" spans="8:10">
      <c r="H528" s="368"/>
      <c r="I528" s="368"/>
      <c r="J528" s="368"/>
    </row>
    <row r="529" spans="8:10">
      <c r="H529" s="368"/>
      <c r="I529" s="368"/>
      <c r="J529" s="368"/>
    </row>
    <row r="530" spans="8:10">
      <c r="H530" s="368"/>
      <c r="I530" s="368"/>
      <c r="J530" s="368"/>
    </row>
    <row r="531" spans="8:10">
      <c r="H531" s="368"/>
      <c r="I531" s="368"/>
      <c r="J531" s="368"/>
    </row>
    <row r="532" spans="8:10">
      <c r="H532" s="368"/>
      <c r="I532" s="368"/>
      <c r="J532" s="368"/>
    </row>
    <row r="533" spans="8:10">
      <c r="H533" s="368"/>
      <c r="I533" s="368"/>
      <c r="J533" s="368"/>
    </row>
    <row r="534" spans="8:10">
      <c r="H534" s="368"/>
      <c r="I534" s="368"/>
      <c r="J534" s="368"/>
    </row>
    <row r="535" spans="8:10">
      <c r="H535" s="368"/>
      <c r="I535" s="368"/>
      <c r="J535" s="368"/>
    </row>
    <row r="536" spans="8:10">
      <c r="H536" s="368"/>
      <c r="I536" s="368"/>
      <c r="J536" s="368"/>
    </row>
    <row r="537" spans="8:10">
      <c r="H537" s="368"/>
      <c r="I537" s="368"/>
      <c r="J537" s="368"/>
    </row>
    <row r="538" spans="8:10">
      <c r="H538" s="368"/>
      <c r="I538" s="368"/>
      <c r="J538" s="368"/>
    </row>
    <row r="539" spans="8:10">
      <c r="H539" s="368"/>
      <c r="I539" s="368"/>
      <c r="J539" s="368"/>
    </row>
    <row r="540" spans="8:10">
      <c r="H540" s="368"/>
      <c r="I540" s="368"/>
      <c r="J540" s="368"/>
    </row>
    <row r="541" spans="8:10">
      <c r="H541" s="368"/>
      <c r="I541" s="368"/>
      <c r="J541" s="368"/>
    </row>
    <row r="542" spans="8:10">
      <c r="H542" s="368"/>
      <c r="I542" s="368"/>
      <c r="J542" s="368"/>
    </row>
    <row r="543" spans="8:10">
      <c r="H543" s="368"/>
      <c r="I543" s="368"/>
      <c r="J543" s="368"/>
    </row>
    <row r="544" spans="8:10">
      <c r="H544" s="368"/>
      <c r="I544" s="368"/>
      <c r="J544" s="368"/>
    </row>
    <row r="545" spans="8:10">
      <c r="H545" s="368"/>
      <c r="I545" s="368"/>
      <c r="J545" s="368"/>
    </row>
    <row r="546" spans="8:10">
      <c r="H546" s="368"/>
      <c r="I546" s="368"/>
      <c r="J546" s="368"/>
    </row>
    <row r="547" spans="8:10">
      <c r="H547" s="368"/>
      <c r="I547" s="368"/>
      <c r="J547" s="368"/>
    </row>
    <row r="548" spans="8:10">
      <c r="H548" s="368"/>
      <c r="I548" s="368"/>
      <c r="J548" s="368"/>
    </row>
    <row r="549" spans="8:10">
      <c r="H549" s="368"/>
      <c r="I549" s="368"/>
      <c r="J549" s="368"/>
    </row>
    <row r="550" spans="8:10">
      <c r="H550" s="368"/>
      <c r="I550" s="368"/>
      <c r="J550" s="368"/>
    </row>
    <row r="551" spans="8:10">
      <c r="H551" s="368"/>
      <c r="I551" s="368"/>
      <c r="J551" s="368"/>
    </row>
    <row r="552" spans="8:10">
      <c r="H552" s="368"/>
      <c r="I552" s="368"/>
      <c r="J552" s="368"/>
    </row>
    <row r="553" spans="8:10">
      <c r="H553" s="368"/>
      <c r="I553" s="368"/>
      <c r="J553" s="368"/>
    </row>
    <row r="554" spans="8:10">
      <c r="H554" s="368"/>
      <c r="I554" s="368"/>
      <c r="J554" s="368"/>
    </row>
    <row r="555" spans="8:10">
      <c r="H555" s="368"/>
      <c r="I555" s="368"/>
      <c r="J555" s="368"/>
    </row>
    <row r="556" spans="8:10">
      <c r="H556" s="368"/>
      <c r="I556" s="368"/>
      <c r="J556" s="368"/>
    </row>
    <row r="557" spans="8:10">
      <c r="H557" s="368"/>
      <c r="I557" s="368"/>
      <c r="J557" s="368"/>
    </row>
    <row r="558" spans="8:10">
      <c r="H558" s="368"/>
      <c r="I558" s="368"/>
      <c r="J558" s="368"/>
    </row>
    <row r="559" spans="8:10">
      <c r="H559" s="368"/>
      <c r="I559" s="368"/>
      <c r="J559" s="368"/>
    </row>
    <row r="560" spans="8:10">
      <c r="H560" s="368"/>
      <c r="I560" s="368"/>
      <c r="J560" s="368"/>
    </row>
    <row r="561" spans="8:10">
      <c r="H561" s="368"/>
      <c r="I561" s="368"/>
      <c r="J561" s="368"/>
    </row>
    <row r="562" spans="8:10">
      <c r="H562" s="368"/>
      <c r="I562" s="368"/>
      <c r="J562" s="368"/>
    </row>
    <row r="563" spans="8:10">
      <c r="H563" s="368"/>
      <c r="I563" s="368"/>
      <c r="J563" s="368"/>
    </row>
    <row r="564" spans="8:10">
      <c r="H564" s="368"/>
      <c r="I564" s="368"/>
      <c r="J564" s="368"/>
    </row>
    <row r="565" spans="8:10">
      <c r="H565" s="368"/>
      <c r="I565" s="368"/>
      <c r="J565" s="368"/>
    </row>
    <row r="566" spans="8:10">
      <c r="H566" s="368"/>
      <c r="I566" s="368"/>
      <c r="J566" s="368"/>
    </row>
    <row r="567" spans="8:10">
      <c r="H567" s="368"/>
      <c r="I567" s="368"/>
      <c r="J567" s="368"/>
    </row>
    <row r="568" spans="8:10">
      <c r="H568" s="368"/>
      <c r="I568" s="368"/>
      <c r="J568" s="368"/>
    </row>
    <row r="569" spans="8:10">
      <c r="H569" s="368"/>
      <c r="I569" s="368"/>
      <c r="J569" s="368"/>
    </row>
    <row r="570" spans="8:10">
      <c r="H570" s="368"/>
      <c r="I570" s="368"/>
      <c r="J570" s="368"/>
    </row>
    <row r="571" spans="8:10">
      <c r="H571" s="368"/>
      <c r="I571" s="368"/>
      <c r="J571" s="368"/>
    </row>
    <row r="572" spans="8:10">
      <c r="H572" s="368"/>
      <c r="I572" s="368"/>
      <c r="J572" s="368"/>
    </row>
    <row r="573" spans="8:10">
      <c r="H573" s="368"/>
      <c r="I573" s="368"/>
      <c r="J573" s="368"/>
    </row>
    <row r="574" spans="8:10">
      <c r="H574" s="368"/>
      <c r="I574" s="368"/>
      <c r="J574" s="368"/>
    </row>
    <row r="575" spans="8:10">
      <c r="H575" s="368"/>
      <c r="I575" s="368"/>
      <c r="J575" s="368"/>
    </row>
    <row r="576" spans="8:10">
      <c r="H576" s="368"/>
      <c r="I576" s="368"/>
      <c r="J576" s="368"/>
    </row>
    <row r="577" spans="8:10">
      <c r="H577" s="368"/>
      <c r="I577" s="368"/>
      <c r="J577" s="368"/>
    </row>
    <row r="578" spans="8:10">
      <c r="H578" s="368"/>
      <c r="I578" s="368"/>
      <c r="J578" s="368"/>
    </row>
    <row r="579" spans="8:10">
      <c r="H579" s="368"/>
      <c r="I579" s="368"/>
      <c r="J579" s="368"/>
    </row>
    <row r="580" spans="8:10">
      <c r="H580" s="368"/>
      <c r="I580" s="368"/>
      <c r="J580" s="368"/>
    </row>
    <row r="581" spans="8:10">
      <c r="H581" s="368"/>
      <c r="I581" s="368"/>
      <c r="J581" s="368"/>
    </row>
    <row r="582" spans="8:10">
      <c r="H582" s="368"/>
      <c r="I582" s="368"/>
      <c r="J582" s="368"/>
    </row>
    <row r="583" spans="8:10">
      <c r="H583" s="368"/>
      <c r="I583" s="368"/>
      <c r="J583" s="368"/>
    </row>
    <row r="584" spans="8:10">
      <c r="H584" s="368"/>
      <c r="I584" s="368"/>
      <c r="J584" s="368"/>
    </row>
    <row r="585" spans="8:10">
      <c r="H585" s="368"/>
      <c r="I585" s="368"/>
      <c r="J585" s="368"/>
    </row>
    <row r="586" spans="8:10">
      <c r="H586" s="368"/>
      <c r="I586" s="368"/>
      <c r="J586" s="368"/>
    </row>
    <row r="587" spans="8:10">
      <c r="H587" s="368"/>
      <c r="I587" s="368"/>
      <c r="J587" s="368"/>
    </row>
    <row r="588" spans="8:10">
      <c r="H588" s="368"/>
      <c r="I588" s="368"/>
      <c r="J588" s="368"/>
    </row>
    <row r="589" spans="8:10">
      <c r="H589" s="368"/>
      <c r="I589" s="368"/>
      <c r="J589" s="368"/>
    </row>
    <row r="590" spans="8:10">
      <c r="H590" s="368"/>
      <c r="I590" s="368"/>
      <c r="J590" s="368"/>
    </row>
    <row r="591" spans="8:10">
      <c r="H591" s="368"/>
      <c r="I591" s="368"/>
      <c r="J591" s="368"/>
    </row>
    <row r="592" spans="8:10">
      <c r="H592" s="368"/>
      <c r="I592" s="368"/>
      <c r="J592" s="368"/>
    </row>
    <row r="593" spans="8:10">
      <c r="H593" s="368"/>
      <c r="I593" s="368"/>
      <c r="J593" s="368"/>
    </row>
    <row r="594" spans="8:10">
      <c r="H594" s="368"/>
      <c r="I594" s="368"/>
      <c r="J594" s="368"/>
    </row>
    <row r="595" spans="8:10">
      <c r="H595" s="368"/>
      <c r="I595" s="368"/>
      <c r="J595" s="368"/>
    </row>
    <row r="596" spans="8:10">
      <c r="H596" s="368"/>
      <c r="I596" s="368"/>
      <c r="J596" s="368"/>
    </row>
    <row r="597" spans="8:10">
      <c r="H597" s="368"/>
      <c r="I597" s="368"/>
      <c r="J597" s="368"/>
    </row>
    <row r="598" spans="8:10">
      <c r="H598" s="368"/>
      <c r="I598" s="368"/>
      <c r="J598" s="368"/>
    </row>
    <row r="599" spans="8:10">
      <c r="H599" s="368"/>
      <c r="I599" s="368"/>
      <c r="J599" s="368"/>
    </row>
    <row r="600" spans="8:10">
      <c r="H600" s="368"/>
      <c r="I600" s="368"/>
      <c r="J600" s="368"/>
    </row>
    <row r="601" spans="8:10">
      <c r="H601" s="368"/>
      <c r="I601" s="368"/>
      <c r="J601" s="368"/>
    </row>
    <row r="602" spans="8:10">
      <c r="H602" s="368"/>
      <c r="I602" s="368"/>
      <c r="J602" s="368"/>
    </row>
    <row r="603" spans="8:10">
      <c r="H603" s="368"/>
      <c r="I603" s="368"/>
      <c r="J603" s="368"/>
    </row>
    <row r="604" spans="8:10">
      <c r="H604" s="368"/>
      <c r="I604" s="368"/>
      <c r="J604" s="368"/>
    </row>
    <row r="605" spans="8:10">
      <c r="H605" s="368"/>
      <c r="I605" s="368"/>
      <c r="J605" s="368"/>
    </row>
    <row r="606" spans="8:10">
      <c r="H606" s="368"/>
      <c r="I606" s="368"/>
      <c r="J606" s="368"/>
    </row>
    <row r="607" spans="8:10">
      <c r="H607" s="368"/>
      <c r="I607" s="368"/>
      <c r="J607" s="368"/>
    </row>
    <row r="608" spans="8:10">
      <c r="H608" s="368"/>
      <c r="I608" s="368"/>
      <c r="J608" s="368"/>
    </row>
    <row r="609" spans="8:10">
      <c r="H609" s="368"/>
      <c r="I609" s="368"/>
      <c r="J609" s="368"/>
    </row>
    <row r="610" spans="8:10">
      <c r="H610" s="368"/>
      <c r="I610" s="368"/>
      <c r="J610" s="368"/>
    </row>
    <row r="611" spans="8:10">
      <c r="H611" s="368"/>
      <c r="I611" s="368"/>
      <c r="J611" s="368"/>
    </row>
    <row r="612" spans="8:10">
      <c r="H612" s="368"/>
      <c r="I612" s="368"/>
      <c r="J612" s="368"/>
    </row>
    <row r="613" spans="8:10">
      <c r="H613" s="368"/>
      <c r="I613" s="368"/>
      <c r="J613" s="368"/>
    </row>
    <row r="614" spans="8:10">
      <c r="H614" s="368"/>
      <c r="I614" s="368"/>
      <c r="J614" s="368"/>
    </row>
    <row r="615" spans="8:10">
      <c r="H615" s="368"/>
      <c r="I615" s="368"/>
      <c r="J615" s="368"/>
    </row>
    <row r="616" spans="8:10">
      <c r="H616" s="368"/>
      <c r="I616" s="368"/>
      <c r="J616" s="368"/>
    </row>
    <row r="617" spans="8:10">
      <c r="H617" s="368"/>
      <c r="I617" s="368"/>
      <c r="J617" s="368"/>
    </row>
    <row r="618" spans="8:10">
      <c r="H618" s="368"/>
      <c r="I618" s="368"/>
      <c r="J618" s="368"/>
    </row>
    <row r="619" spans="8:10">
      <c r="H619" s="368"/>
      <c r="I619" s="368"/>
      <c r="J619" s="368"/>
    </row>
    <row r="620" spans="8:10">
      <c r="H620" s="368"/>
      <c r="I620" s="368"/>
      <c r="J620" s="368"/>
    </row>
    <row r="621" spans="8:10">
      <c r="H621" s="368"/>
      <c r="I621" s="368"/>
      <c r="J621" s="368"/>
    </row>
    <row r="622" spans="8:10">
      <c r="H622" s="368"/>
      <c r="I622" s="368"/>
      <c r="J622" s="368"/>
    </row>
    <row r="623" spans="8:10">
      <c r="H623" s="368"/>
      <c r="I623" s="368"/>
      <c r="J623" s="368"/>
    </row>
    <row r="624" spans="8:10">
      <c r="H624" s="368"/>
      <c r="I624" s="368"/>
      <c r="J624" s="368"/>
    </row>
    <row r="625" spans="8:10">
      <c r="H625" s="368"/>
      <c r="I625" s="368"/>
      <c r="J625" s="368"/>
    </row>
    <row r="626" spans="8:10">
      <c r="H626" s="368"/>
      <c r="I626" s="368"/>
      <c r="J626" s="368"/>
    </row>
    <row r="627" spans="8:10">
      <c r="H627" s="368"/>
      <c r="I627" s="368"/>
      <c r="J627" s="368"/>
    </row>
    <row r="628" spans="8:10">
      <c r="H628" s="368"/>
      <c r="I628" s="368"/>
      <c r="J628" s="368"/>
    </row>
    <row r="629" spans="8:10">
      <c r="H629" s="368"/>
      <c r="I629" s="368"/>
      <c r="J629" s="368"/>
    </row>
    <row r="630" spans="8:10">
      <c r="H630" s="368"/>
      <c r="I630" s="368"/>
      <c r="J630" s="368"/>
    </row>
    <row r="631" spans="8:10">
      <c r="H631" s="368"/>
      <c r="I631" s="368"/>
      <c r="J631" s="368"/>
    </row>
    <row r="632" spans="8:10">
      <c r="H632" s="368"/>
      <c r="I632" s="368"/>
      <c r="J632" s="368"/>
    </row>
    <row r="633" spans="8:10">
      <c r="H633" s="368"/>
      <c r="I633" s="368"/>
      <c r="J633" s="368"/>
    </row>
    <row r="634" spans="8:10">
      <c r="H634" s="368"/>
      <c r="I634" s="368"/>
      <c r="J634" s="368"/>
    </row>
    <row r="635" spans="8:10">
      <c r="H635" s="368"/>
      <c r="I635" s="368"/>
      <c r="J635" s="368"/>
    </row>
    <row r="636" spans="8:10">
      <c r="H636" s="368"/>
      <c r="I636" s="368"/>
      <c r="J636" s="368"/>
    </row>
    <row r="637" spans="8:10">
      <c r="H637" s="368"/>
      <c r="I637" s="368"/>
      <c r="J637" s="368"/>
    </row>
    <row r="638" spans="8:10">
      <c r="H638" s="368"/>
      <c r="I638" s="368"/>
      <c r="J638" s="368"/>
    </row>
    <row r="639" spans="8:10">
      <c r="H639" s="368"/>
      <c r="I639" s="368"/>
      <c r="J639" s="368"/>
    </row>
    <row r="640" spans="8:10">
      <c r="H640" s="368"/>
      <c r="I640" s="368"/>
      <c r="J640" s="368"/>
    </row>
    <row r="641" spans="8:10">
      <c r="H641" s="368"/>
      <c r="I641" s="368"/>
      <c r="J641" s="368"/>
    </row>
    <row r="642" spans="8:10">
      <c r="H642" s="368"/>
      <c r="I642" s="368"/>
      <c r="J642" s="368"/>
    </row>
    <row r="643" spans="8:10">
      <c r="H643" s="368"/>
      <c r="I643" s="368"/>
      <c r="J643" s="368"/>
    </row>
    <row r="644" spans="8:10">
      <c r="H644" s="368"/>
      <c r="I644" s="368"/>
      <c r="J644" s="368"/>
    </row>
    <row r="645" spans="8:10">
      <c r="H645" s="368"/>
      <c r="I645" s="368"/>
      <c r="J645" s="368"/>
    </row>
    <row r="646" spans="8:10">
      <c r="H646" s="368"/>
      <c r="I646" s="368"/>
      <c r="J646" s="368"/>
    </row>
    <row r="647" spans="8:10">
      <c r="H647" s="368"/>
      <c r="I647" s="368"/>
      <c r="J647" s="368"/>
    </row>
    <row r="648" spans="8:10">
      <c r="H648" s="368"/>
      <c r="I648" s="368"/>
      <c r="J648" s="368"/>
    </row>
    <row r="649" spans="8:10">
      <c r="H649" s="368"/>
      <c r="I649" s="368"/>
      <c r="J649" s="368"/>
    </row>
    <row r="650" spans="8:10">
      <c r="H650" s="368"/>
      <c r="I650" s="368"/>
      <c r="J650" s="368"/>
    </row>
    <row r="651" spans="8:10">
      <c r="H651" s="368"/>
      <c r="I651" s="368"/>
      <c r="J651" s="368"/>
    </row>
    <row r="652" spans="8:10">
      <c r="H652" s="368"/>
      <c r="I652" s="368"/>
      <c r="J652" s="368"/>
    </row>
    <row r="653" spans="8:10">
      <c r="H653" s="368"/>
      <c r="I653" s="368"/>
      <c r="J653" s="368"/>
    </row>
    <row r="654" spans="8:10">
      <c r="H654" s="368"/>
      <c r="I654" s="368"/>
      <c r="J654" s="368"/>
    </row>
    <row r="655" spans="8:10">
      <c r="H655" s="368"/>
      <c r="I655" s="368"/>
      <c r="J655" s="368"/>
    </row>
    <row r="656" spans="8:10">
      <c r="H656" s="368"/>
      <c r="I656" s="368"/>
      <c r="J656" s="368"/>
    </row>
    <row r="657" spans="8:10">
      <c r="H657" s="368"/>
      <c r="I657" s="368"/>
      <c r="J657" s="368"/>
    </row>
    <row r="658" spans="8:10">
      <c r="H658" s="368"/>
      <c r="I658" s="368"/>
      <c r="J658" s="368"/>
    </row>
    <row r="659" spans="8:10">
      <c r="H659" s="368"/>
      <c r="I659" s="368"/>
      <c r="J659" s="368"/>
    </row>
    <row r="660" spans="8:10">
      <c r="H660" s="368"/>
      <c r="I660" s="368"/>
      <c r="J660" s="368"/>
    </row>
    <row r="661" spans="8:10">
      <c r="H661" s="368"/>
      <c r="I661" s="368"/>
      <c r="J661" s="368"/>
    </row>
    <row r="662" spans="8:10">
      <c r="H662" s="368"/>
      <c r="I662" s="368"/>
      <c r="J662" s="368"/>
    </row>
    <row r="663" spans="8:10">
      <c r="H663" s="368"/>
      <c r="I663" s="368"/>
      <c r="J663" s="368"/>
    </row>
    <row r="664" spans="8:10">
      <c r="H664" s="368"/>
      <c r="I664" s="368"/>
      <c r="J664" s="368"/>
    </row>
    <row r="665" spans="8:10">
      <c r="H665" s="368"/>
      <c r="I665" s="368"/>
      <c r="J665" s="368"/>
    </row>
    <row r="666" spans="8:10">
      <c r="H666" s="368"/>
      <c r="I666" s="368"/>
      <c r="J666" s="368"/>
    </row>
    <row r="667" spans="8:10">
      <c r="H667" s="368"/>
      <c r="I667" s="368"/>
      <c r="J667" s="368"/>
    </row>
    <row r="668" spans="8:10">
      <c r="H668" s="368"/>
      <c r="I668" s="368"/>
      <c r="J668" s="368"/>
    </row>
    <row r="669" spans="8:10">
      <c r="H669" s="368"/>
      <c r="I669" s="368"/>
      <c r="J669" s="368"/>
    </row>
    <row r="670" spans="8:10">
      <c r="H670" s="368"/>
      <c r="I670" s="368"/>
      <c r="J670" s="368"/>
    </row>
    <row r="671" spans="8:10">
      <c r="H671" s="368"/>
      <c r="I671" s="368"/>
      <c r="J671" s="368"/>
    </row>
    <row r="672" spans="8:10">
      <c r="H672" s="368"/>
      <c r="I672" s="368"/>
      <c r="J672" s="368"/>
    </row>
    <row r="673" spans="8:10">
      <c r="H673" s="368"/>
      <c r="I673" s="368"/>
      <c r="J673" s="368"/>
    </row>
    <row r="674" spans="8:10">
      <c r="H674" s="368"/>
      <c r="I674" s="368"/>
      <c r="J674" s="368"/>
    </row>
    <row r="675" spans="8:10">
      <c r="H675" s="368"/>
      <c r="I675" s="368"/>
      <c r="J675" s="368"/>
    </row>
    <row r="676" spans="8:10">
      <c r="H676" s="368"/>
      <c r="I676" s="368"/>
      <c r="J676" s="368"/>
    </row>
    <row r="677" spans="8:10">
      <c r="H677" s="368"/>
      <c r="I677" s="368"/>
      <c r="J677" s="368"/>
    </row>
    <row r="678" spans="8:10">
      <c r="H678" s="368"/>
      <c r="I678" s="368"/>
      <c r="J678" s="368"/>
    </row>
    <row r="679" spans="8:10">
      <c r="H679" s="368"/>
      <c r="I679" s="368"/>
      <c r="J679" s="368"/>
    </row>
    <row r="680" spans="8:10">
      <c r="H680" s="368"/>
      <c r="I680" s="368"/>
      <c r="J680" s="368"/>
    </row>
    <row r="681" spans="8:10">
      <c r="H681" s="368"/>
      <c r="I681" s="368"/>
      <c r="J681" s="368"/>
    </row>
    <row r="682" spans="8:10">
      <c r="H682" s="368"/>
      <c r="I682" s="368"/>
      <c r="J682" s="368"/>
    </row>
    <row r="683" spans="8:10">
      <c r="H683" s="368"/>
      <c r="I683" s="368"/>
      <c r="J683" s="368"/>
    </row>
    <row r="684" spans="8:10">
      <c r="H684" s="368"/>
      <c r="I684" s="368"/>
      <c r="J684" s="368"/>
    </row>
    <row r="685" spans="8:10">
      <c r="H685" s="368"/>
      <c r="I685" s="368"/>
      <c r="J685" s="368"/>
    </row>
    <row r="686" spans="8:10">
      <c r="H686" s="368"/>
      <c r="I686" s="368"/>
      <c r="J686" s="368"/>
    </row>
    <row r="687" spans="8:10">
      <c r="H687" s="368"/>
      <c r="I687" s="368"/>
      <c r="J687" s="368"/>
    </row>
    <row r="688" spans="8:10">
      <c r="H688" s="368"/>
      <c r="I688" s="368"/>
      <c r="J688" s="368"/>
    </row>
    <row r="689" spans="8:10">
      <c r="H689" s="368"/>
      <c r="I689" s="368"/>
      <c r="J689" s="368"/>
    </row>
    <row r="690" spans="8:10">
      <c r="H690" s="368"/>
      <c r="I690" s="368"/>
      <c r="J690" s="368"/>
    </row>
    <row r="691" spans="8:10">
      <c r="H691" s="368"/>
      <c r="I691" s="368"/>
      <c r="J691" s="368"/>
    </row>
    <row r="692" spans="8:10">
      <c r="H692" s="368"/>
      <c r="I692" s="368"/>
      <c r="J692" s="368"/>
    </row>
    <row r="693" spans="8:10">
      <c r="H693" s="368"/>
      <c r="I693" s="368"/>
      <c r="J693" s="368"/>
    </row>
    <row r="694" spans="8:10">
      <c r="H694" s="368"/>
      <c r="I694" s="368"/>
      <c r="J694" s="368"/>
    </row>
    <row r="695" spans="8:10">
      <c r="H695" s="368"/>
      <c r="I695" s="368"/>
      <c r="J695" s="368"/>
    </row>
    <row r="696" spans="8:10">
      <c r="H696" s="368"/>
      <c r="I696" s="368"/>
      <c r="J696" s="368"/>
    </row>
    <row r="697" spans="8:10">
      <c r="H697" s="368"/>
      <c r="I697" s="368"/>
      <c r="J697" s="368"/>
    </row>
    <row r="698" spans="8:10">
      <c r="H698" s="368"/>
      <c r="I698" s="368"/>
      <c r="J698" s="368"/>
    </row>
    <row r="699" spans="8:10">
      <c r="H699" s="368"/>
      <c r="I699" s="368"/>
      <c r="J699" s="368"/>
    </row>
    <row r="700" spans="8:10">
      <c r="H700" s="368"/>
      <c r="I700" s="368"/>
      <c r="J700" s="368"/>
    </row>
    <row r="701" spans="8:10">
      <c r="H701" s="368"/>
      <c r="I701" s="368"/>
      <c r="J701" s="368"/>
    </row>
    <row r="702" spans="8:10">
      <c r="H702" s="368"/>
      <c r="I702" s="368"/>
      <c r="J702" s="368"/>
    </row>
    <row r="703" spans="8:10">
      <c r="H703" s="368"/>
      <c r="I703" s="368"/>
      <c r="J703" s="368"/>
    </row>
    <row r="704" spans="8:10">
      <c r="H704" s="368"/>
      <c r="I704" s="368"/>
      <c r="J704" s="368"/>
    </row>
    <row r="705" spans="8:10">
      <c r="H705" s="368"/>
      <c r="I705" s="368"/>
      <c r="J705" s="368"/>
    </row>
    <row r="706" spans="8:10">
      <c r="H706" s="368"/>
      <c r="I706" s="368"/>
      <c r="J706" s="368"/>
    </row>
    <row r="707" spans="8:10">
      <c r="H707" s="368"/>
      <c r="I707" s="368"/>
      <c r="J707" s="368"/>
    </row>
    <row r="708" spans="8:10">
      <c r="H708" s="368"/>
      <c r="I708" s="368"/>
      <c r="J708" s="368"/>
    </row>
    <row r="709" spans="8:10">
      <c r="H709" s="368"/>
      <c r="I709" s="368"/>
      <c r="J709" s="368"/>
    </row>
    <row r="710" spans="8:10">
      <c r="H710" s="368"/>
      <c r="I710" s="368"/>
      <c r="J710" s="368"/>
    </row>
    <row r="711" spans="8:10">
      <c r="H711" s="368"/>
      <c r="I711" s="368"/>
      <c r="J711" s="368"/>
    </row>
    <row r="712" spans="8:10">
      <c r="H712" s="368"/>
      <c r="I712" s="368"/>
      <c r="J712" s="368"/>
    </row>
    <row r="713" spans="8:10">
      <c r="H713" s="368"/>
      <c r="I713" s="368"/>
      <c r="J713" s="368"/>
    </row>
    <row r="714" spans="8:10">
      <c r="H714" s="368"/>
      <c r="I714" s="368"/>
      <c r="J714" s="368"/>
    </row>
    <row r="715" spans="8:10">
      <c r="H715" s="368"/>
      <c r="I715" s="368"/>
      <c r="J715" s="368"/>
    </row>
    <row r="716" spans="8:10">
      <c r="H716" s="368"/>
      <c r="I716" s="368"/>
      <c r="J716" s="368"/>
    </row>
    <row r="717" spans="8:10">
      <c r="H717" s="368"/>
      <c r="I717" s="368"/>
      <c r="J717" s="368"/>
    </row>
    <row r="718" spans="8:10">
      <c r="H718" s="368"/>
      <c r="I718" s="368"/>
      <c r="J718" s="368"/>
    </row>
    <row r="719" spans="8:10">
      <c r="H719" s="368"/>
      <c r="I719" s="368"/>
      <c r="J719" s="368"/>
    </row>
    <row r="720" spans="8:10">
      <c r="H720" s="368"/>
      <c r="I720" s="368"/>
      <c r="J720" s="368"/>
    </row>
    <row r="721" spans="8:10">
      <c r="H721" s="368"/>
      <c r="I721" s="368"/>
      <c r="J721" s="368"/>
    </row>
    <row r="722" spans="8:10">
      <c r="H722" s="368"/>
      <c r="I722" s="368"/>
      <c r="J722" s="368"/>
    </row>
    <row r="723" spans="8:10">
      <c r="H723" s="368"/>
      <c r="I723" s="368"/>
      <c r="J723" s="368"/>
    </row>
    <row r="724" spans="8:10">
      <c r="H724" s="368"/>
      <c r="I724" s="368"/>
      <c r="J724" s="368"/>
    </row>
    <row r="725" spans="8:10">
      <c r="H725" s="368"/>
      <c r="I725" s="368"/>
      <c r="J725" s="368"/>
    </row>
    <row r="726" spans="8:10">
      <c r="H726" s="368"/>
      <c r="I726" s="368"/>
      <c r="J726" s="368"/>
    </row>
    <row r="727" spans="8:10">
      <c r="H727" s="368"/>
      <c r="I727" s="368"/>
      <c r="J727" s="368"/>
    </row>
    <row r="728" spans="8:10">
      <c r="H728" s="368"/>
      <c r="I728" s="368"/>
      <c r="J728" s="368"/>
    </row>
    <row r="729" spans="8:10">
      <c r="H729" s="368"/>
      <c r="I729" s="368"/>
      <c r="J729" s="368"/>
    </row>
    <row r="730" spans="8:10">
      <c r="H730" s="368"/>
      <c r="I730" s="368"/>
      <c r="J730" s="368"/>
    </row>
    <row r="731" spans="8:10">
      <c r="H731" s="368"/>
      <c r="I731" s="368"/>
      <c r="J731" s="368"/>
    </row>
    <row r="732" spans="8:10">
      <c r="H732" s="368"/>
      <c r="I732" s="368"/>
      <c r="J732" s="368"/>
    </row>
    <row r="733" spans="8:10">
      <c r="H733" s="368"/>
      <c r="I733" s="368"/>
      <c r="J733" s="368"/>
    </row>
    <row r="734" spans="8:10">
      <c r="H734" s="368"/>
      <c r="I734" s="368"/>
      <c r="J734" s="368"/>
    </row>
    <row r="735" spans="8:10">
      <c r="H735" s="368"/>
      <c r="I735" s="368"/>
      <c r="J735" s="368"/>
    </row>
    <row r="736" spans="8:10">
      <c r="H736" s="368"/>
      <c r="I736" s="368"/>
      <c r="J736" s="368"/>
    </row>
    <row r="737" spans="8:10">
      <c r="H737" s="368"/>
      <c r="I737" s="368"/>
      <c r="J737" s="368"/>
    </row>
    <row r="738" spans="8:10">
      <c r="H738" s="368"/>
      <c r="I738" s="368"/>
      <c r="J738" s="368"/>
    </row>
    <row r="739" spans="8:10">
      <c r="H739" s="368"/>
      <c r="I739" s="368"/>
      <c r="J739" s="368"/>
    </row>
    <row r="740" spans="8:10">
      <c r="H740" s="368"/>
      <c r="I740" s="368"/>
      <c r="J740" s="368"/>
    </row>
    <row r="741" spans="8:10">
      <c r="H741" s="368"/>
      <c r="I741" s="368"/>
      <c r="J741" s="368"/>
    </row>
    <row r="742" spans="8:10">
      <c r="H742" s="368"/>
      <c r="I742" s="368"/>
      <c r="J742" s="368"/>
    </row>
    <row r="743" spans="8:10">
      <c r="H743" s="368"/>
      <c r="I743" s="368"/>
      <c r="J743" s="368"/>
    </row>
    <row r="744" spans="8:10">
      <c r="H744" s="368"/>
      <c r="I744" s="368"/>
      <c r="J744" s="368"/>
    </row>
    <row r="745" spans="8:10">
      <c r="H745" s="368"/>
      <c r="I745" s="368"/>
      <c r="J745" s="368"/>
    </row>
    <row r="746" spans="8:10">
      <c r="H746" s="368"/>
      <c r="I746" s="368"/>
      <c r="J746" s="368"/>
    </row>
    <row r="747" spans="8:10">
      <c r="H747" s="368"/>
      <c r="I747" s="368"/>
      <c r="J747" s="368"/>
    </row>
    <row r="748" spans="8:10">
      <c r="H748" s="368"/>
      <c r="I748" s="368"/>
      <c r="J748" s="368"/>
    </row>
    <row r="749" spans="8:10">
      <c r="H749" s="368"/>
      <c r="I749" s="368"/>
      <c r="J749" s="368"/>
    </row>
    <row r="750" spans="8:10">
      <c r="H750" s="368"/>
      <c r="I750" s="368"/>
      <c r="J750" s="368"/>
    </row>
    <row r="751" spans="8:10">
      <c r="H751" s="368"/>
      <c r="I751" s="368"/>
      <c r="J751" s="368"/>
    </row>
    <row r="752" spans="8:10">
      <c r="H752" s="368"/>
      <c r="I752" s="368"/>
      <c r="J752" s="368"/>
    </row>
    <row r="753" spans="8:10">
      <c r="H753" s="368"/>
      <c r="I753" s="368"/>
      <c r="J753" s="368"/>
    </row>
    <row r="754" spans="8:10">
      <c r="H754" s="368"/>
      <c r="I754" s="368"/>
      <c r="J754" s="368"/>
    </row>
    <row r="755" spans="8:10">
      <c r="H755" s="368"/>
      <c r="I755" s="368"/>
      <c r="J755" s="368"/>
    </row>
    <row r="756" spans="8:10">
      <c r="H756" s="368"/>
      <c r="I756" s="368"/>
      <c r="J756" s="368"/>
    </row>
    <row r="757" spans="8:10">
      <c r="H757" s="368"/>
      <c r="I757" s="368"/>
      <c r="J757" s="368"/>
    </row>
    <row r="758" spans="8:10">
      <c r="H758" s="368"/>
      <c r="I758" s="368"/>
      <c r="J758" s="368"/>
    </row>
    <row r="759" spans="8:10">
      <c r="H759" s="368"/>
      <c r="I759" s="368"/>
      <c r="J759" s="368"/>
    </row>
    <row r="760" spans="8:10">
      <c r="H760" s="368"/>
      <c r="I760" s="368"/>
      <c r="J760" s="368"/>
    </row>
    <row r="761" spans="8:10">
      <c r="H761" s="368"/>
      <c r="I761" s="368"/>
      <c r="J761" s="368"/>
    </row>
    <row r="762" spans="8:10">
      <c r="H762" s="368"/>
      <c r="I762" s="368"/>
      <c r="J762" s="368"/>
    </row>
    <row r="763" spans="8:10">
      <c r="H763" s="368"/>
      <c r="I763" s="368"/>
      <c r="J763" s="368"/>
    </row>
    <row r="764" spans="8:10">
      <c r="H764" s="368"/>
      <c r="I764" s="368"/>
      <c r="J764" s="368"/>
    </row>
    <row r="765" spans="8:10">
      <c r="H765" s="368"/>
      <c r="I765" s="368"/>
      <c r="J765" s="368"/>
    </row>
    <row r="766" spans="8:10">
      <c r="H766" s="368"/>
      <c r="I766" s="368"/>
      <c r="J766" s="368"/>
    </row>
    <row r="767" spans="8:10">
      <c r="H767" s="368"/>
      <c r="I767" s="368"/>
      <c r="J767" s="368"/>
    </row>
    <row r="768" spans="8:10">
      <c r="H768" s="368"/>
      <c r="I768" s="368"/>
      <c r="J768" s="368"/>
    </row>
    <row r="769" spans="8:10">
      <c r="H769" s="368"/>
      <c r="I769" s="368"/>
      <c r="J769" s="368"/>
    </row>
    <row r="770" spans="8:10">
      <c r="H770" s="368"/>
      <c r="I770" s="368"/>
      <c r="J770" s="368"/>
    </row>
    <row r="771" spans="8:10">
      <c r="H771" s="368"/>
      <c r="I771" s="368"/>
      <c r="J771" s="368"/>
    </row>
    <row r="772" spans="8:10">
      <c r="H772" s="368"/>
      <c r="I772" s="368"/>
      <c r="J772" s="368"/>
    </row>
    <row r="773" spans="8:10">
      <c r="H773" s="368"/>
      <c r="I773" s="368"/>
      <c r="J773" s="368"/>
    </row>
    <row r="774" spans="8:10">
      <c r="H774" s="368"/>
      <c r="I774" s="368"/>
      <c r="J774" s="368"/>
    </row>
    <row r="775" spans="8:10">
      <c r="H775" s="368"/>
      <c r="I775" s="368"/>
      <c r="J775" s="368"/>
    </row>
    <row r="776" spans="8:10">
      <c r="H776" s="368"/>
      <c r="I776" s="368"/>
      <c r="J776" s="368"/>
    </row>
    <row r="777" spans="8:10">
      <c r="H777" s="368"/>
      <c r="I777" s="368"/>
      <c r="J777" s="368"/>
    </row>
    <row r="778" spans="8:10">
      <c r="H778" s="368"/>
      <c r="I778" s="368"/>
      <c r="J778" s="368"/>
    </row>
    <row r="779" spans="8:10">
      <c r="H779" s="368"/>
      <c r="I779" s="368"/>
      <c r="J779" s="368"/>
    </row>
    <row r="780" spans="8:10">
      <c r="H780" s="368"/>
      <c r="I780" s="368"/>
      <c r="J780" s="368"/>
    </row>
    <row r="781" spans="8:10">
      <c r="H781" s="368"/>
      <c r="I781" s="368"/>
      <c r="J781" s="368"/>
    </row>
    <row r="782" spans="8:10">
      <c r="H782" s="368"/>
      <c r="I782" s="368"/>
      <c r="J782" s="368"/>
    </row>
    <row r="783" spans="8:10">
      <c r="H783" s="368"/>
      <c r="I783" s="368"/>
      <c r="J783" s="368"/>
    </row>
    <row r="784" spans="8:10">
      <c r="H784" s="368"/>
      <c r="I784" s="368"/>
      <c r="J784" s="368"/>
    </row>
    <row r="785" spans="8:10">
      <c r="H785" s="368"/>
      <c r="I785" s="368"/>
      <c r="J785" s="368"/>
    </row>
    <row r="786" spans="8:10">
      <c r="H786" s="368"/>
      <c r="I786" s="368"/>
      <c r="J786" s="368"/>
    </row>
    <row r="787" spans="8:10">
      <c r="H787" s="368"/>
      <c r="I787" s="368"/>
      <c r="J787" s="368"/>
    </row>
    <row r="788" spans="8:10">
      <c r="H788" s="368"/>
      <c r="I788" s="368"/>
      <c r="J788" s="368"/>
    </row>
    <row r="789" spans="8:10">
      <c r="H789" s="368"/>
      <c r="I789" s="368"/>
      <c r="J789" s="368"/>
    </row>
    <row r="790" spans="8:10">
      <c r="H790" s="368"/>
      <c r="I790" s="368"/>
      <c r="J790" s="368"/>
    </row>
    <row r="791" spans="8:10">
      <c r="H791" s="368"/>
      <c r="I791" s="368"/>
      <c r="J791" s="368"/>
    </row>
    <row r="792" spans="8:10">
      <c r="H792" s="368"/>
      <c r="I792" s="368"/>
      <c r="J792" s="368"/>
    </row>
    <row r="793" spans="8:10">
      <c r="H793" s="368"/>
      <c r="I793" s="368"/>
      <c r="J793" s="368"/>
    </row>
    <row r="794" spans="8:10">
      <c r="H794" s="368"/>
      <c r="I794" s="368"/>
      <c r="J794" s="368"/>
    </row>
    <row r="795" spans="8:10">
      <c r="H795" s="368"/>
      <c r="I795" s="368"/>
      <c r="J795" s="368"/>
    </row>
    <row r="796" spans="8:10">
      <c r="H796" s="368"/>
      <c r="I796" s="368"/>
      <c r="J796" s="368"/>
    </row>
    <row r="797" spans="8:10">
      <c r="H797" s="368"/>
      <c r="I797" s="368"/>
      <c r="J797" s="368"/>
    </row>
    <row r="798" spans="8:10">
      <c r="H798" s="368"/>
      <c r="I798" s="368"/>
      <c r="J798" s="368"/>
    </row>
    <row r="799" spans="8:10">
      <c r="H799" s="368"/>
      <c r="I799" s="368"/>
      <c r="J799" s="368"/>
    </row>
    <row r="800" spans="8:10">
      <c r="H800" s="368"/>
      <c r="I800" s="368"/>
      <c r="J800" s="368"/>
    </row>
    <row r="801" spans="8:10">
      <c r="H801" s="368"/>
      <c r="I801" s="368"/>
      <c r="J801" s="368"/>
    </row>
    <row r="802" spans="8:10">
      <c r="H802" s="368"/>
      <c r="I802" s="368"/>
      <c r="J802" s="368"/>
    </row>
    <row r="803" spans="8:10">
      <c r="H803" s="368"/>
      <c r="I803" s="368"/>
      <c r="J803" s="368"/>
    </row>
    <row r="804" spans="8:10">
      <c r="H804" s="368"/>
      <c r="I804" s="368"/>
      <c r="J804" s="368"/>
    </row>
    <row r="805" spans="8:10">
      <c r="H805" s="368"/>
      <c r="I805" s="368"/>
      <c r="J805" s="368"/>
    </row>
    <row r="806" spans="8:10">
      <c r="H806" s="368"/>
      <c r="I806" s="368"/>
      <c r="J806" s="368"/>
    </row>
    <row r="807" spans="8:10">
      <c r="H807" s="368"/>
      <c r="I807" s="368"/>
      <c r="J807" s="368"/>
    </row>
    <row r="808" spans="8:10">
      <c r="H808" s="368"/>
      <c r="I808" s="368"/>
      <c r="J808" s="368"/>
    </row>
    <row r="809" spans="8:10">
      <c r="H809" s="368"/>
      <c r="I809" s="368"/>
      <c r="J809" s="368"/>
    </row>
    <row r="810" spans="8:10">
      <c r="H810" s="368"/>
      <c r="I810" s="368"/>
      <c r="J810" s="368"/>
    </row>
    <row r="811" spans="8:10">
      <c r="H811" s="368"/>
      <c r="I811" s="368"/>
      <c r="J811" s="368"/>
    </row>
    <row r="812" spans="8:10">
      <c r="H812" s="368"/>
      <c r="I812" s="368"/>
      <c r="J812" s="368"/>
    </row>
    <row r="813" spans="8:10">
      <c r="H813" s="368"/>
      <c r="I813" s="368"/>
      <c r="J813" s="368"/>
    </row>
    <row r="814" spans="8:10">
      <c r="H814" s="368"/>
      <c r="I814" s="368"/>
      <c r="J814" s="368"/>
    </row>
    <row r="815" spans="8:10">
      <c r="H815" s="368"/>
      <c r="I815" s="368"/>
      <c r="J815" s="368"/>
    </row>
    <row r="816" spans="8:10">
      <c r="H816" s="368"/>
      <c r="I816" s="368"/>
      <c r="J816" s="368"/>
    </row>
    <row r="817" spans="8:10">
      <c r="H817" s="368"/>
      <c r="I817" s="368"/>
      <c r="J817" s="368"/>
    </row>
    <row r="818" spans="8:10">
      <c r="H818" s="368"/>
      <c r="I818" s="368"/>
      <c r="J818" s="368"/>
    </row>
    <row r="819" spans="8:10">
      <c r="H819" s="368"/>
      <c r="I819" s="368"/>
      <c r="J819" s="368"/>
    </row>
    <row r="820" spans="8:10">
      <c r="H820" s="368"/>
      <c r="I820" s="368"/>
      <c r="J820" s="368"/>
    </row>
    <row r="821" spans="8:10">
      <c r="H821" s="368"/>
      <c r="I821" s="368"/>
      <c r="J821" s="368"/>
    </row>
    <row r="822" spans="8:10">
      <c r="H822" s="368"/>
      <c r="I822" s="368"/>
      <c r="J822" s="368"/>
    </row>
    <row r="823" spans="8:10">
      <c r="H823" s="368"/>
      <c r="I823" s="368"/>
      <c r="J823" s="368"/>
    </row>
    <row r="824" spans="8:10">
      <c r="H824" s="368"/>
      <c r="I824" s="368"/>
      <c r="J824" s="368"/>
    </row>
    <row r="825" spans="8:10">
      <c r="H825" s="368"/>
      <c r="I825" s="368"/>
      <c r="J825" s="368"/>
    </row>
    <row r="826" spans="8:10">
      <c r="H826" s="368"/>
      <c r="I826" s="368"/>
      <c r="J826" s="368"/>
    </row>
    <row r="827" spans="8:10">
      <c r="H827" s="368"/>
      <c r="I827" s="368"/>
      <c r="J827" s="368"/>
    </row>
    <row r="828" spans="8:10">
      <c r="H828" s="368"/>
      <c r="I828" s="368"/>
      <c r="J828" s="368"/>
    </row>
    <row r="829" spans="8:10">
      <c r="H829" s="368"/>
      <c r="I829" s="368"/>
      <c r="J829" s="368"/>
    </row>
    <row r="830" spans="8:10">
      <c r="H830" s="368"/>
      <c r="I830" s="368"/>
      <c r="J830" s="368"/>
    </row>
    <row r="831" spans="8:10">
      <c r="H831" s="368"/>
      <c r="I831" s="368"/>
      <c r="J831" s="368"/>
    </row>
    <row r="832" spans="8:10">
      <c r="H832" s="368"/>
      <c r="I832" s="368"/>
      <c r="J832" s="368"/>
    </row>
  </sheetData>
  <mergeCells count="3">
    <mergeCell ref="C1:E1"/>
    <mergeCell ref="H5:J5"/>
    <mergeCell ref="H6:J6"/>
  </mergeCells>
  <hyperlinks>
    <hyperlink ref="B70" location="FTSE!A1" display="FTSE &amp; FTFE "/>
    <hyperlink ref="B71" location="Names!A1" display="Names Schedule"/>
    <hyperlink ref="B72" location="Input!A1" display="Template Input Schedule"/>
    <hyperlink ref="B76" location="Almanac!A1" display="Almanac"/>
    <hyperlink ref="D10" location="ARL!A1" display="Click Here"/>
    <hyperlink ref="D6" location="Summary!A1" display="Click Here"/>
    <hyperlink ref="D11" location="'AUS1'!A1" display="Click Here"/>
    <hyperlink ref="D12" location="DAL!A1" display="Click Here"/>
    <hyperlink ref="D13" location="'E-P'!A1" display="Click Here"/>
    <hyperlink ref="D85" location="AUS!A1" display="Click Here"/>
    <hyperlink ref="D14" location="'RGV1'!A1" display="Click Here"/>
    <hyperlink ref="D15" location="'P-B'!A1" display="Click Here"/>
    <hyperlink ref="D16" location="'S-A'!A1" display="Click Here"/>
    <hyperlink ref="D17" location="TYL!A1" display="Click Here"/>
    <hyperlink ref="D20" location="'TAMU Smmy'!A1" display="Click Here"/>
    <hyperlink ref="D21" location="TAR!A1" display="Click Here"/>
    <hyperlink ref="D22" location="TAES!A1" display="Click Here"/>
    <hyperlink ref="D23" location="TEES1!A1" display="Click Here"/>
    <hyperlink ref="D24" location="TEES2!A1" display="Click Here"/>
    <hyperlink ref="D25" location="TFS!A1" display="Click Here"/>
    <hyperlink ref="D26" location="TTI!A1" display="Click Here"/>
    <hyperlink ref="D27" location="TVMDL!A1" display="Click Here"/>
    <hyperlink ref="D28" location="TAMUS!A1" display="Click Here"/>
    <hyperlink ref="D30" location="TAMUG!A1" display="Click Here"/>
    <hyperlink ref="D31" location="PVAMU!A1" display="Click Here"/>
    <hyperlink ref="D32" location="TARLST!A1" display="Click Here"/>
    <hyperlink ref="D33" location="TAMUCC!A1" display="Click Here"/>
    <hyperlink ref="D34" location="TAMUK!A1" display="Click Here"/>
    <hyperlink ref="D35" location="TAMIU!A1" display="Click Here"/>
    <hyperlink ref="D36" location="WTAMU!A1" display="Click Here"/>
    <hyperlink ref="D37" location="TAMUC!A1" display="Click Here"/>
    <hyperlink ref="D38" location="TAMUT!A1" display="Click Here"/>
    <hyperlink ref="D39" location="TAMUCT!A1" display="Click Here"/>
    <hyperlink ref="D40" location="TAMUSA!A1" display="Click Here"/>
    <hyperlink ref="D44" location="UH!A1" display="Click Here"/>
    <hyperlink ref="D45" location="UHCL!A1" display="Click Here"/>
    <hyperlink ref="D46" location="UHD!A1" display="Click Here"/>
    <hyperlink ref="D47" location="UHV!A1" display="Click Here"/>
    <hyperlink ref="D50" location="LU!A1" display="Click Here"/>
    <hyperlink ref="D51" location="SHSU!A1" display="Click Here"/>
    <hyperlink ref="D52" location="TXST!A1" display="Click Here"/>
    <hyperlink ref="D53" location="SRSU!A1" display="Click Here"/>
    <hyperlink ref="D56" location="TTU!A1" display="Click Here"/>
    <hyperlink ref="D57" location="ASU!A1" display="Click Here"/>
    <hyperlink ref="D60" location="UNT!A1" display="Click Here"/>
    <hyperlink ref="D61" location="UNTD!A1" display="Click Here"/>
    <hyperlink ref="D64" location="MidWST!A1" display="Click Here"/>
    <hyperlink ref="D65" location="SFA!A1" display="Click Here"/>
    <hyperlink ref="D66" location="TSU!A1" display="Click Here"/>
    <hyperlink ref="D67" location="TWU!A1" display="Click Here"/>
    <hyperlink ref="B7" location="List!A1" display="Summary Listing by Category"/>
    <hyperlink ref="B75" location="'Acad Space Model'!A1" display="Academic Space Model"/>
    <hyperlink ref="E10" location="ARLRR!A1" display="Click Here"/>
    <hyperlink ref="E6" location="'List RR'!A1" display="Click Here"/>
    <hyperlink ref="E12" location="DALRR!A1" display="Click Here"/>
    <hyperlink ref="E13" location="'E-PRR'!A1" display="Click Here"/>
    <hyperlink ref="E14" location="'RGV1-RR'!A1" display="Click Here"/>
    <hyperlink ref="E15" location="'P-BRR'!A1" display="Click Here"/>
    <hyperlink ref="E16" location="'S-ARR'!A1" display="Click Here"/>
    <hyperlink ref="E17" location="TYLRR!A1" display="Click Here"/>
    <hyperlink ref="E30" location="TAMUGRR!A1" display="Click Here"/>
    <hyperlink ref="E31" location="PVAMURR!A1" display="Click Here"/>
    <hyperlink ref="E32" location="TARLSTRR!A1" display="Click Here"/>
    <hyperlink ref="E33" location="TAMUCCRR!A1" display="Click Here"/>
    <hyperlink ref="E34" location="TAMUKRR!A1" display="Click Here"/>
    <hyperlink ref="E35" location="TAMIURR!A1" display="Click Here"/>
    <hyperlink ref="E36" location="WTAMURR!A1" display="Click Here"/>
    <hyperlink ref="E37" location="TAMUCRR!A1" display="Click Here"/>
    <hyperlink ref="E38" location="TAMUTRR!A1" display="Click Here"/>
    <hyperlink ref="E39" location="TAMUCTRR!A1" display="Click Here"/>
    <hyperlink ref="E40" location="TAMUSARR!A1" display="Click Here"/>
    <hyperlink ref="E44" location="UHRR!A1" display="Click Here"/>
    <hyperlink ref="E45" location="UHCLRR!A1" display="Click Here"/>
    <hyperlink ref="E46" location="UHDRR!A1" display="Click Here"/>
    <hyperlink ref="E47" location="UHVRR!A1" display="Click Here"/>
    <hyperlink ref="E50" location="LURR!A1" display="Click Here"/>
    <hyperlink ref="E51" location="SHSURR!A1" display="Click Here"/>
    <hyperlink ref="E52" location="TXSTRR!A1" display="Click Here"/>
    <hyperlink ref="E53" location="SRSURR!A1" display="Click Here"/>
    <hyperlink ref="E56" location="TTURR!A1" display="Click Here"/>
    <hyperlink ref="E57" location="ASURR!A1" display="Click Here"/>
    <hyperlink ref="E60" location="UNTRR!A1" display="Click Here"/>
    <hyperlink ref="E61" location="UNTDRR!A1" display="Click Here"/>
    <hyperlink ref="E64" location="MidWSTRR!A1" display="Click Here"/>
    <hyperlink ref="E65" location="SFARR!A1" display="Click Here"/>
    <hyperlink ref="E66" location="TSURR!A1" display="Click Here"/>
    <hyperlink ref="E67" location="TWURR!A1" display="Click Here"/>
    <hyperlink ref="D86" location="RGV!A1" display="Click Here"/>
    <hyperlink ref="E86" location="'RGV-RR'!A1" display="Click Here"/>
    <hyperlink ref="D43" location="UHS!A1" display="Click Here"/>
    <hyperlink ref="B77" location="Univ_Research!A1" display="Univ_Research"/>
    <hyperlink ref="B78" location="'Univ Research NA'!A1" display="Univ Research NA"/>
    <hyperlink ref="B79" location="Healthcare!A1" display="Healthcare"/>
    <hyperlink ref="B80" location="'List RR'!A1" display="List RR"/>
    <hyperlink ref="B81" location="List!A1" display="List"/>
    <hyperlink ref="B82" location="Areo!A1" display="Areo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181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2.140625" style="6" customWidth="1"/>
    <col min="13" max="13" width="2.28515625" style="9" customWidth="1"/>
    <col min="14" max="14" width="20.7109375" style="6" customWidth="1"/>
    <col min="15" max="15" width="21.85546875" style="9" customWidth="1"/>
    <col min="16" max="16" width="19.28515625" style="9" customWidth="1"/>
    <col min="17" max="17" width="1.140625" style="9" customWidth="1"/>
    <col min="18" max="18" width="16.5703125" style="9" customWidth="1"/>
    <col min="19" max="19" width="17.7109375" style="9" customWidth="1"/>
    <col min="20" max="20" width="18" style="9" customWidth="1"/>
    <col min="21" max="21" width="19.2851562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418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619" t="str">
        <f>ARL!$B$1</f>
        <v>The University of Texas at Arlington</v>
      </c>
      <c r="C8" s="169"/>
      <c r="D8" s="169"/>
      <c r="E8" s="169"/>
      <c r="F8" s="169"/>
      <c r="G8" s="169"/>
      <c r="H8" s="169"/>
      <c r="I8" s="169"/>
      <c r="J8" s="169"/>
      <c r="K8" s="171">
        <f>ARL!$K$8</f>
        <v>83943158</v>
      </c>
      <c r="L8" s="171">
        <f>ARL!$L$8</f>
        <v>83943158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619" t="str">
        <f>ASU!$B$1</f>
        <v>Angelo State University</v>
      </c>
      <c r="C9" s="169"/>
      <c r="D9" s="169"/>
      <c r="E9" s="169"/>
      <c r="F9" s="169"/>
      <c r="G9" s="169"/>
      <c r="H9" s="169"/>
      <c r="I9" s="169"/>
      <c r="J9" s="169"/>
      <c r="K9" s="171">
        <f>ASU!$K$8</f>
        <v>717176</v>
      </c>
      <c r="L9" s="171">
        <f>ASU!$L$8</f>
        <v>717176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619" t="str">
        <f>'AUS1'!$B$1</f>
        <v>The University of Texas at Austin - Academic &amp; Health (A+H)</v>
      </c>
      <c r="C10" s="169"/>
      <c r="D10" s="169"/>
      <c r="E10" s="169"/>
      <c r="F10" s="169"/>
      <c r="G10" s="169"/>
      <c r="H10" s="169"/>
      <c r="I10" s="169"/>
      <c r="J10" s="169"/>
      <c r="K10" s="171">
        <f>'AUS1'!$K$8</f>
        <v>466551446</v>
      </c>
      <c r="L10" s="171">
        <f>'AUS1'!$L$8</f>
        <v>466551446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619" t="str">
        <f>'RGV1'!$B$1</f>
        <v>The University of Texas RGV - Academic &amp; Health (A+H)</v>
      </c>
      <c r="C11" s="169"/>
      <c r="D11" s="169"/>
      <c r="E11" s="169"/>
      <c r="F11" s="169"/>
      <c r="G11" s="169"/>
      <c r="H11" s="169"/>
      <c r="I11" s="169"/>
      <c r="J11" s="169"/>
      <c r="K11" s="171">
        <f>'RGV1'!$K$8</f>
        <v>11940929</v>
      </c>
      <c r="L11" s="171">
        <f>'RGV1'!$L$8</f>
        <v>11940929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619" t="str">
        <f>DAL!$B$1</f>
        <v>The University of Texas at Dallas</v>
      </c>
      <c r="C12" s="169"/>
      <c r="D12" s="169"/>
      <c r="E12" s="169"/>
      <c r="F12" s="169"/>
      <c r="G12" s="169"/>
      <c r="H12" s="169"/>
      <c r="I12" s="169"/>
      <c r="J12" s="169"/>
      <c r="K12" s="171">
        <f>DAL!$K$8</f>
        <v>94549599</v>
      </c>
      <c r="L12" s="171">
        <f>DAL!$L$8</f>
        <v>94549599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619" t="str">
        <f>'E-P'!$B$1</f>
        <v>The University of Texas at El Paso</v>
      </c>
      <c r="C13" s="169"/>
      <c r="D13" s="169"/>
      <c r="E13" s="169"/>
      <c r="F13" s="169"/>
      <c r="G13" s="169"/>
      <c r="H13" s="169"/>
      <c r="I13" s="169"/>
      <c r="J13" s="169"/>
      <c r="K13" s="171">
        <f>'E-P'!$K$8</f>
        <v>70209305</v>
      </c>
      <c r="L13" s="171">
        <f>'E-P'!$L$8</f>
        <v>70209305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619" t="str">
        <f>LU!$B$1</f>
        <v xml:space="preserve">Lamar University </v>
      </c>
      <c r="C14" s="169"/>
      <c r="D14" s="169"/>
      <c r="E14" s="169"/>
      <c r="F14" s="169"/>
      <c r="G14" s="169"/>
      <c r="H14" s="169"/>
      <c r="I14" s="169"/>
      <c r="J14" s="169"/>
      <c r="K14" s="171">
        <f>LU!$K$8</f>
        <v>1711827</v>
      </c>
      <c r="L14" s="171">
        <f>LU!$L$8</f>
        <v>1711827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619" t="str">
        <f>MidWST!$B$1</f>
        <v>Midwestern State University</v>
      </c>
      <c r="C15" s="169"/>
      <c r="D15" s="169"/>
      <c r="E15" s="169"/>
      <c r="F15" s="169"/>
      <c r="G15" s="169"/>
      <c r="H15" s="169"/>
      <c r="I15" s="169"/>
      <c r="J15" s="169"/>
      <c r="K15" s="171">
        <f>MidWST!$K$8</f>
        <v>466719</v>
      </c>
      <c r="L15" s="171">
        <f>MidWST!$L$8</f>
        <v>466719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619" t="str">
        <f>'P-B'!$B$1</f>
        <v>The University of Texas of the Permian Basin</v>
      </c>
      <c r="C16" s="169"/>
      <c r="D16" s="169"/>
      <c r="E16" s="169"/>
      <c r="F16" s="169"/>
      <c r="G16" s="169"/>
      <c r="H16" s="169"/>
      <c r="I16" s="169"/>
      <c r="J16" s="169"/>
      <c r="K16" s="171">
        <f>'P-B'!$K$8</f>
        <v>972679</v>
      </c>
      <c r="L16" s="171">
        <f>'P-B'!$L$8</f>
        <v>972679</v>
      </c>
      <c r="N16" s="17"/>
      <c r="O16" s="18"/>
      <c r="P16" s="19"/>
      <c r="Q16" s="19"/>
      <c r="R16" s="19"/>
      <c r="S16" s="19"/>
      <c r="T16" s="19"/>
    </row>
    <row r="17" spans="2:20" ht="28.5" hidden="1" customHeight="1" outlineLevel="1">
      <c r="B17" s="619" t="str">
        <f>PVAMU!$B$1</f>
        <v>Prairie View A &amp; M University</v>
      </c>
      <c r="C17" s="169"/>
      <c r="D17" s="169"/>
      <c r="E17" s="169"/>
      <c r="F17" s="169"/>
      <c r="G17" s="169"/>
      <c r="H17" s="169"/>
      <c r="I17" s="169"/>
      <c r="J17" s="169"/>
      <c r="K17" s="171">
        <f>PVAMU!$K$8</f>
        <v>15387727</v>
      </c>
      <c r="L17" s="171">
        <f>PVAMU!$L$8</f>
        <v>15387727</v>
      </c>
      <c r="N17" s="17"/>
      <c r="O17" s="18"/>
      <c r="P17" s="19"/>
      <c r="Q17" s="19"/>
      <c r="R17" s="19"/>
      <c r="S17" s="19"/>
      <c r="T17" s="19"/>
    </row>
    <row r="18" spans="2:20" ht="28.5" hidden="1" customHeight="1" outlineLevel="1">
      <c r="B18" s="619" t="str">
        <f>'S-A'!$B$1</f>
        <v>The University of Texas at San Antonio</v>
      </c>
      <c r="C18" s="169"/>
      <c r="D18" s="169"/>
      <c r="E18" s="169"/>
      <c r="F18" s="169"/>
      <c r="G18" s="169"/>
      <c r="H18" s="169"/>
      <c r="I18" s="169"/>
      <c r="J18" s="169"/>
      <c r="K18" s="171">
        <f>'S-A'!$K$8</f>
        <v>55926489</v>
      </c>
      <c r="L18" s="171">
        <f>'S-A'!$L$8</f>
        <v>55926489</v>
      </c>
      <c r="N18" s="17"/>
      <c r="O18" s="18"/>
      <c r="P18" s="19"/>
      <c r="Q18" s="19"/>
      <c r="R18" s="19"/>
      <c r="S18" s="19"/>
      <c r="T18" s="19"/>
    </row>
    <row r="19" spans="2:20" ht="28.5" hidden="1" customHeight="1" outlineLevel="1">
      <c r="B19" s="619" t="str">
        <f>SFA!$B$1</f>
        <v>Stephen F. Austin State University</v>
      </c>
      <c r="C19" s="169"/>
      <c r="D19" s="169"/>
      <c r="E19" s="169"/>
      <c r="F19" s="169"/>
      <c r="G19" s="169"/>
      <c r="H19" s="169"/>
      <c r="I19" s="169"/>
      <c r="J19" s="169"/>
      <c r="K19" s="171">
        <f>SFA!$K$8</f>
        <v>2789765</v>
      </c>
      <c r="L19" s="171">
        <f>SFA!$L$8</f>
        <v>2789765</v>
      </c>
      <c r="N19" s="17"/>
      <c r="O19" s="18"/>
      <c r="P19" s="19"/>
      <c r="Q19" s="19"/>
      <c r="R19" s="19"/>
      <c r="S19" s="19"/>
      <c r="T19" s="19"/>
    </row>
    <row r="20" spans="2:20" ht="28.5" customHeight="1" outlineLevel="1">
      <c r="B20" s="619" t="str">
        <f>SHSU!$B$1</f>
        <v>Sam Houston State University</v>
      </c>
      <c r="C20" s="169"/>
      <c r="D20" s="169"/>
      <c r="E20" s="169"/>
      <c r="F20" s="169"/>
      <c r="G20" s="169"/>
      <c r="H20" s="169"/>
      <c r="I20" s="169"/>
      <c r="J20" s="169"/>
      <c r="K20" s="171">
        <f>SHSU!$K$8</f>
        <v>6289882</v>
      </c>
      <c r="L20" s="171">
        <f>SHSU!$L$8</f>
        <v>6289882</v>
      </c>
      <c r="N20" s="17"/>
      <c r="O20" s="18"/>
      <c r="P20" s="19"/>
      <c r="Q20" s="19"/>
      <c r="R20" s="19"/>
      <c r="S20" s="19"/>
      <c r="T20" s="19"/>
    </row>
    <row r="21" spans="2:20" ht="28.5" customHeight="1" outlineLevel="1">
      <c r="B21" s="619" t="str">
        <f>SRSU!$B$1</f>
        <v>Sul Ross State University</v>
      </c>
      <c r="C21" s="169"/>
      <c r="D21" s="169"/>
      <c r="E21" s="169"/>
      <c r="F21" s="169"/>
      <c r="G21" s="169"/>
      <c r="H21" s="169"/>
      <c r="I21" s="169"/>
      <c r="J21" s="169"/>
      <c r="K21" s="171">
        <f>SRSU!$K$8</f>
        <v>2242552</v>
      </c>
      <c r="L21" s="171">
        <f>SRSU!$L$8</f>
        <v>2242552</v>
      </c>
      <c r="N21" s="17"/>
      <c r="O21" s="18"/>
      <c r="P21" s="19"/>
      <c r="Q21" s="19"/>
      <c r="R21" s="19"/>
      <c r="S21" s="19"/>
      <c r="T21" s="19"/>
    </row>
    <row r="22" spans="2:20" ht="28.5" customHeight="1" outlineLevel="1">
      <c r="B22" s="619" t="str">
        <f>TAMIU!$B$1</f>
        <v>Texas A&amp;M International University</v>
      </c>
      <c r="C22" s="169"/>
      <c r="D22" s="169"/>
      <c r="E22" s="169"/>
      <c r="F22" s="169"/>
      <c r="G22" s="169"/>
      <c r="H22" s="169"/>
      <c r="I22" s="169"/>
      <c r="J22" s="169"/>
      <c r="K22" s="171">
        <f>TAMIU!$K$8</f>
        <v>4190479</v>
      </c>
      <c r="L22" s="171">
        <f>TAMIU!$L$8</f>
        <v>4190479</v>
      </c>
      <c r="N22" s="17"/>
      <c r="O22" s="18"/>
      <c r="P22" s="19"/>
      <c r="Q22" s="19"/>
      <c r="R22" s="19"/>
      <c r="S22" s="19"/>
      <c r="T22" s="19"/>
    </row>
    <row r="23" spans="2:20" ht="28.5" customHeight="1" outlineLevel="1">
      <c r="B23" s="619" t="str">
        <f>TAMUC!$B$1</f>
        <v>Texas A&amp;M University - Commerce</v>
      </c>
      <c r="C23" s="169"/>
      <c r="D23" s="169"/>
      <c r="E23" s="169"/>
      <c r="F23" s="169"/>
      <c r="G23" s="169"/>
      <c r="H23" s="169"/>
      <c r="I23" s="169"/>
      <c r="J23" s="169"/>
      <c r="K23" s="171">
        <f>TAMUC!$K$8</f>
        <v>2451985</v>
      </c>
      <c r="L23" s="171">
        <f>TAMUC!$L$8</f>
        <v>2451985</v>
      </c>
      <c r="N23" s="17"/>
      <c r="O23" s="18"/>
      <c r="P23" s="19"/>
      <c r="Q23" s="19"/>
      <c r="R23" s="19"/>
      <c r="S23" s="19"/>
      <c r="T23" s="19"/>
    </row>
    <row r="24" spans="2:20" ht="28.5" customHeight="1" outlineLevel="1">
      <c r="B24" s="619" t="str">
        <f>TAMUCC!$B$1</f>
        <v>Texas A&amp;M University - Corpus Christi</v>
      </c>
      <c r="C24" s="169"/>
      <c r="D24" s="169"/>
      <c r="E24" s="169"/>
      <c r="F24" s="169"/>
      <c r="G24" s="169"/>
      <c r="H24" s="169"/>
      <c r="I24" s="169"/>
      <c r="J24" s="169"/>
      <c r="K24" s="171">
        <f>TAMUCC!$K$8</f>
        <v>22460813</v>
      </c>
      <c r="L24" s="171">
        <f>TAMUCC!$L$8</f>
        <v>22460813</v>
      </c>
      <c r="N24" s="17"/>
      <c r="O24" s="18"/>
      <c r="P24" s="19"/>
      <c r="Q24" s="19"/>
      <c r="R24" s="19"/>
      <c r="S24" s="19"/>
      <c r="T24" s="19"/>
    </row>
    <row r="25" spans="2:20" ht="28.5" customHeight="1" outlineLevel="1">
      <c r="B25" s="619" t="str">
        <f>TAMUComb!$B$1</f>
        <v>Texas A&amp;M University w/ System &amp; Agencies</v>
      </c>
      <c r="C25" s="169"/>
      <c r="D25" s="169"/>
      <c r="E25" s="169"/>
      <c r="F25" s="169"/>
      <c r="G25" s="169"/>
      <c r="H25" s="169"/>
      <c r="I25" s="169"/>
      <c r="J25" s="169"/>
      <c r="K25" s="171">
        <f>TAMUComb!$K$8</f>
        <v>612000807</v>
      </c>
      <c r="L25" s="171">
        <f>TAMUComb!$L$8</f>
        <v>612000807</v>
      </c>
      <c r="N25" s="17"/>
      <c r="O25" s="18"/>
      <c r="P25" s="19"/>
      <c r="Q25" s="19"/>
      <c r="R25" s="19"/>
      <c r="S25" s="19"/>
      <c r="T25" s="19"/>
    </row>
    <row r="26" spans="2:20" ht="28.5" customHeight="1" outlineLevel="1">
      <c r="B26" s="619" t="str">
        <f>TAMUCT!$B$1</f>
        <v>Texas A&amp;M University - Central Texas</v>
      </c>
      <c r="C26" s="169"/>
      <c r="D26" s="169"/>
      <c r="E26" s="169"/>
      <c r="F26" s="169"/>
      <c r="G26" s="169"/>
      <c r="H26" s="169"/>
      <c r="I26" s="169"/>
      <c r="J26" s="169"/>
      <c r="K26" s="171">
        <f>TAMUCT!$K$8</f>
        <v>808011</v>
      </c>
      <c r="L26" s="171">
        <f>TAMUCT!$L$8</f>
        <v>808011</v>
      </c>
      <c r="N26" s="17"/>
      <c r="O26" s="18"/>
      <c r="P26" s="19"/>
      <c r="Q26" s="19"/>
      <c r="R26" s="19"/>
      <c r="S26" s="19"/>
      <c r="T26" s="19"/>
    </row>
    <row r="27" spans="2:20" ht="28.5" customHeight="1" outlineLevel="1">
      <c r="B27" s="619" t="str">
        <f>TAMUG!$B$1</f>
        <v>Texas A&amp;M University at Galveston</v>
      </c>
      <c r="C27" s="169"/>
      <c r="D27" s="169"/>
      <c r="E27" s="169"/>
      <c r="F27" s="169"/>
      <c r="G27" s="169"/>
      <c r="H27" s="169"/>
      <c r="I27" s="169"/>
      <c r="J27" s="169"/>
      <c r="K27" s="171">
        <f>TAMUG!$K$8</f>
        <v>7904208</v>
      </c>
      <c r="L27" s="171">
        <f>TAMUG!$L$8</f>
        <v>7904208</v>
      </c>
      <c r="N27" s="17"/>
      <c r="O27" s="18"/>
      <c r="P27" s="19"/>
      <c r="Q27" s="19"/>
      <c r="R27" s="19"/>
      <c r="S27" s="19"/>
      <c r="T27" s="19"/>
    </row>
    <row r="28" spans="2:20" ht="28.5" customHeight="1" outlineLevel="1">
      <c r="B28" s="619" t="str">
        <f>TAMUK!$B$1</f>
        <v>Texas A&amp;M University - Kingsville</v>
      </c>
      <c r="C28" s="169"/>
      <c r="D28" s="169"/>
      <c r="E28" s="169"/>
      <c r="F28" s="169"/>
      <c r="G28" s="169"/>
      <c r="H28" s="169"/>
      <c r="I28" s="169"/>
      <c r="J28" s="169"/>
      <c r="K28" s="171">
        <f>TAMUK!$K$8</f>
        <v>17715942</v>
      </c>
      <c r="L28" s="171">
        <f>TAMUK!$L$8</f>
        <v>17715942</v>
      </c>
      <c r="N28" s="17"/>
      <c r="O28" s="18"/>
      <c r="P28" s="19"/>
      <c r="Q28" s="19"/>
      <c r="R28" s="19"/>
      <c r="S28" s="19"/>
      <c r="T28" s="19"/>
    </row>
    <row r="29" spans="2:20" ht="28.5" customHeight="1" outlineLevel="1">
      <c r="B29" s="619" t="str">
        <f>TAMUSA!$B$1</f>
        <v>Texas A&amp;M University - San Antonio</v>
      </c>
      <c r="C29" s="169"/>
      <c r="D29" s="169"/>
      <c r="E29" s="169"/>
      <c r="F29" s="169"/>
      <c r="G29" s="169"/>
      <c r="H29" s="169"/>
      <c r="I29" s="169"/>
      <c r="J29" s="169"/>
      <c r="K29" s="171">
        <f>TAMUSA!$K$8</f>
        <v>125108</v>
      </c>
      <c r="L29" s="171">
        <f>TAMUSA!$L$8</f>
        <v>125108</v>
      </c>
      <c r="N29" s="17"/>
      <c r="O29" s="18"/>
      <c r="P29" s="19"/>
      <c r="Q29" s="19"/>
      <c r="R29" s="19"/>
      <c r="S29" s="19"/>
      <c r="T29" s="19"/>
    </row>
    <row r="30" spans="2:20" ht="28.5" customHeight="1" outlineLevel="1">
      <c r="B30" s="619" t="str">
        <f>TAMUT!$B$1</f>
        <v>Texas A&amp;M University - Texarkana</v>
      </c>
      <c r="C30" s="169"/>
      <c r="D30" s="169"/>
      <c r="E30" s="169"/>
      <c r="F30" s="169"/>
      <c r="G30" s="169"/>
      <c r="H30" s="169"/>
      <c r="I30" s="169"/>
      <c r="J30" s="169"/>
      <c r="K30" s="171">
        <f>TAMUT!$K$8</f>
        <v>34519</v>
      </c>
      <c r="L30" s="171">
        <f>TAMUT!$L$8</f>
        <v>34519</v>
      </c>
      <c r="N30" s="17"/>
      <c r="O30" s="18"/>
      <c r="P30" s="19"/>
      <c r="Q30" s="19"/>
      <c r="R30" s="19"/>
      <c r="S30" s="19"/>
      <c r="T30" s="19"/>
    </row>
    <row r="31" spans="2:20" ht="28.5" hidden="1" customHeight="1" outlineLevel="1">
      <c r="B31" s="619" t="str">
        <f>TARLST!$B$1</f>
        <v>Tarleton State University</v>
      </c>
      <c r="C31" s="169"/>
      <c r="D31" s="169"/>
      <c r="E31" s="169"/>
      <c r="F31" s="169"/>
      <c r="G31" s="169"/>
      <c r="H31" s="169"/>
      <c r="I31" s="169"/>
      <c r="J31" s="169"/>
      <c r="K31" s="171">
        <f>TARLST!$K$8</f>
        <v>10766906</v>
      </c>
      <c r="L31" s="171">
        <f>TARLST!$L$8</f>
        <v>10766906</v>
      </c>
      <c r="N31" s="17"/>
      <c r="O31" s="18"/>
      <c r="P31" s="19"/>
      <c r="Q31" s="19"/>
      <c r="R31" s="19"/>
      <c r="S31" s="19"/>
      <c r="T31" s="19"/>
    </row>
    <row r="32" spans="2:20" ht="28.5" hidden="1" customHeight="1" outlineLevel="1">
      <c r="B32" s="619" t="str">
        <f>TSU!$B$1</f>
        <v>Texas Southern University</v>
      </c>
      <c r="C32" s="169"/>
      <c r="D32" s="169"/>
      <c r="E32" s="169"/>
      <c r="F32" s="169"/>
      <c r="G32" s="169"/>
      <c r="H32" s="169"/>
      <c r="I32" s="169"/>
      <c r="J32" s="169"/>
      <c r="K32" s="171">
        <f>TSU!$K$8</f>
        <v>2847189</v>
      </c>
      <c r="L32" s="171">
        <f>TSU!$L$8</f>
        <v>2847189</v>
      </c>
      <c r="N32" s="17"/>
      <c r="O32" s="18"/>
      <c r="P32" s="19"/>
      <c r="Q32" s="19"/>
      <c r="R32" s="19"/>
      <c r="S32" s="19"/>
      <c r="T32" s="19"/>
    </row>
    <row r="33" spans="2:28" ht="28.5" hidden="1" customHeight="1" outlineLevel="1">
      <c r="B33" s="619" t="str">
        <f>TTU!$B$1</f>
        <v>Texas Tech University</v>
      </c>
      <c r="C33" s="169"/>
      <c r="D33" s="169"/>
      <c r="E33" s="169"/>
      <c r="F33" s="169"/>
      <c r="G33" s="169"/>
      <c r="H33" s="169"/>
      <c r="I33" s="169"/>
      <c r="J33" s="169"/>
      <c r="K33" s="171">
        <f>TTU!$K$8</f>
        <v>153007908</v>
      </c>
      <c r="L33" s="171">
        <f>TTU!$L$8</f>
        <v>153007908</v>
      </c>
      <c r="N33" s="17"/>
      <c r="O33" s="18"/>
      <c r="P33" s="19"/>
      <c r="Q33" s="19"/>
      <c r="R33" s="19"/>
      <c r="S33" s="19"/>
      <c r="T33" s="19"/>
    </row>
    <row r="34" spans="2:28" ht="28.5" hidden="1" customHeight="1" outlineLevel="1">
      <c r="B34" s="619" t="str">
        <f>TWU!$B$1</f>
        <v>Texas Woman's University</v>
      </c>
      <c r="C34" s="169"/>
      <c r="D34" s="169"/>
      <c r="E34" s="169"/>
      <c r="F34" s="169"/>
      <c r="G34" s="169"/>
      <c r="H34" s="169"/>
      <c r="I34" s="169"/>
      <c r="J34" s="169"/>
      <c r="K34" s="171">
        <f>TWU!$K$8</f>
        <v>4565028</v>
      </c>
      <c r="L34" s="171">
        <f>TWU!$L$8</f>
        <v>4565028</v>
      </c>
      <c r="N34" s="17"/>
      <c r="O34" s="18"/>
      <c r="P34" s="19"/>
      <c r="Q34" s="19"/>
      <c r="R34" s="19"/>
      <c r="S34" s="19"/>
      <c r="T34" s="19"/>
    </row>
    <row r="35" spans="2:28" ht="28.5" hidden="1" customHeight="1" outlineLevel="1">
      <c r="B35" s="619" t="str">
        <f>TXST!$B$1</f>
        <v>Texas State University</v>
      </c>
      <c r="C35" s="169"/>
      <c r="D35" s="169"/>
      <c r="E35" s="169"/>
      <c r="F35" s="169"/>
      <c r="G35" s="169"/>
      <c r="H35" s="169"/>
      <c r="I35" s="169"/>
      <c r="J35" s="169"/>
      <c r="K35" s="171">
        <f>TXST!$K$8</f>
        <v>56450775</v>
      </c>
      <c r="L35" s="171">
        <f>TXST!$L$8</f>
        <v>56450775</v>
      </c>
      <c r="N35" s="17"/>
      <c r="O35" s="18"/>
      <c r="P35" s="19"/>
      <c r="Q35" s="19"/>
      <c r="R35" s="19"/>
      <c r="S35" s="19"/>
      <c r="T35" s="19"/>
    </row>
    <row r="36" spans="2:28" ht="28.5" hidden="1" customHeight="1" outlineLevel="1">
      <c r="B36" s="619" t="str">
        <f>TYL!$B$1</f>
        <v>The University of Texas at Tyler</v>
      </c>
      <c r="C36" s="169"/>
      <c r="D36" s="169"/>
      <c r="E36" s="169"/>
      <c r="F36" s="169"/>
      <c r="G36" s="169"/>
      <c r="H36" s="169"/>
      <c r="I36" s="169"/>
      <c r="J36" s="169"/>
      <c r="K36" s="171">
        <f>TYL!$K$8</f>
        <v>1892779</v>
      </c>
      <c r="L36" s="171">
        <f>TYL!$L$8</f>
        <v>1892779</v>
      </c>
      <c r="N36" s="17"/>
      <c r="O36" s="18"/>
      <c r="P36" s="19"/>
      <c r="Q36" s="19"/>
      <c r="R36" s="19"/>
      <c r="S36" s="19"/>
      <c r="T36" s="19"/>
    </row>
    <row r="37" spans="2:28" ht="28.5" hidden="1" customHeight="1" outlineLevel="1">
      <c r="B37" s="619" t="str">
        <f>UH!$B$1</f>
        <v>University of Houston</v>
      </c>
      <c r="C37" s="169"/>
      <c r="D37" s="169"/>
      <c r="E37" s="169"/>
      <c r="F37" s="169"/>
      <c r="G37" s="169"/>
      <c r="H37" s="169"/>
      <c r="I37" s="169"/>
      <c r="J37" s="169"/>
      <c r="K37" s="171">
        <f>UH!$K$8</f>
        <v>132149753</v>
      </c>
      <c r="L37" s="171">
        <f>UH!$L$8</f>
        <v>132149753</v>
      </c>
      <c r="N37" s="17"/>
      <c r="O37" s="18"/>
      <c r="P37" s="19"/>
      <c r="Q37" s="19"/>
      <c r="R37" s="19"/>
      <c r="S37" s="19"/>
      <c r="T37" s="19"/>
    </row>
    <row r="38" spans="2:28" ht="28.5" hidden="1" customHeight="1" outlineLevel="1">
      <c r="B38" s="619" t="str">
        <f>UHCL!$B$1</f>
        <v>University of Houston - Clear Lake</v>
      </c>
      <c r="C38" s="169"/>
      <c r="D38" s="169"/>
      <c r="E38" s="169"/>
      <c r="F38" s="169"/>
      <c r="G38" s="169"/>
      <c r="H38" s="169"/>
      <c r="I38" s="169"/>
      <c r="J38" s="169"/>
      <c r="K38" s="171">
        <f>UHCL!$K$8</f>
        <v>1275907</v>
      </c>
      <c r="L38" s="171">
        <f>UHCL!$L$8</f>
        <v>1275907</v>
      </c>
      <c r="N38" s="17"/>
      <c r="O38" s="18"/>
      <c r="P38" s="19"/>
      <c r="Q38" s="19"/>
      <c r="R38" s="19"/>
      <c r="S38" s="19"/>
      <c r="T38" s="19"/>
    </row>
    <row r="39" spans="2:28" ht="28.5" hidden="1" customHeight="1" outlineLevel="1">
      <c r="B39" s="619" t="str">
        <f>UHD!$B$1</f>
        <v>University of Houston - Downtown</v>
      </c>
      <c r="C39" s="169"/>
      <c r="D39" s="169"/>
      <c r="E39" s="169"/>
      <c r="F39" s="169"/>
      <c r="G39" s="169"/>
      <c r="H39" s="169"/>
      <c r="I39" s="169"/>
      <c r="J39" s="169"/>
      <c r="K39" s="171">
        <f>UHD!$K$8</f>
        <v>2146775</v>
      </c>
      <c r="L39" s="171">
        <f>UHD!$L$8</f>
        <v>2146775</v>
      </c>
      <c r="N39" s="17"/>
      <c r="O39" s="18"/>
      <c r="P39" s="19"/>
      <c r="Q39" s="19"/>
      <c r="R39" s="19"/>
      <c r="S39" s="19"/>
      <c r="T39" s="19"/>
    </row>
    <row r="40" spans="2:28" ht="28.5" hidden="1" customHeight="1" outlineLevel="1">
      <c r="B40" s="619" t="str">
        <f>UHV!$B$1</f>
        <v>University of Houston - Victoria</v>
      </c>
      <c r="C40" s="169"/>
      <c r="D40" s="169"/>
      <c r="E40" s="169"/>
      <c r="F40" s="169"/>
      <c r="G40" s="169"/>
      <c r="H40" s="169"/>
      <c r="I40" s="169"/>
      <c r="J40" s="169"/>
      <c r="K40" s="171">
        <f>UHV!$K$8</f>
        <v>163560</v>
      </c>
      <c r="L40" s="171">
        <f>UHV!$L$8</f>
        <v>163560</v>
      </c>
      <c r="N40" s="17"/>
      <c r="O40" s="18"/>
      <c r="P40" s="19"/>
      <c r="Q40" s="19"/>
      <c r="R40" s="19"/>
      <c r="S40" s="19"/>
      <c r="T40" s="19"/>
    </row>
    <row r="41" spans="2:28" ht="28.5" hidden="1" customHeight="1" outlineLevel="1">
      <c r="B41" s="619" t="str">
        <f>UNT!$B$1</f>
        <v>University of North Texas</v>
      </c>
      <c r="C41" s="169"/>
      <c r="D41" s="169"/>
      <c r="E41" s="169"/>
      <c r="F41" s="169"/>
      <c r="G41" s="169"/>
      <c r="H41" s="169"/>
      <c r="I41" s="169"/>
      <c r="J41" s="169"/>
      <c r="K41" s="171">
        <f>UNT!$K$8</f>
        <v>27257905</v>
      </c>
      <c r="L41" s="171">
        <f>UNT!$L$8</f>
        <v>27257905</v>
      </c>
      <c r="N41" s="17"/>
      <c r="O41" s="18"/>
      <c r="P41" s="19"/>
      <c r="Q41" s="19"/>
      <c r="R41" s="19"/>
      <c r="S41" s="19"/>
      <c r="T41" s="19"/>
    </row>
    <row r="42" spans="2:28" ht="28.5" hidden="1" customHeight="1" outlineLevel="1">
      <c r="B42" s="619" t="str">
        <f>UNTD!$B$1</f>
        <v>University of North Texas at Dallas</v>
      </c>
      <c r="C42" s="169"/>
      <c r="D42" s="169"/>
      <c r="E42" s="169"/>
      <c r="F42" s="169"/>
      <c r="G42" s="169"/>
      <c r="H42" s="169"/>
      <c r="I42" s="169"/>
      <c r="J42" s="169"/>
      <c r="K42" s="171">
        <f>UNTD!$K$8</f>
        <v>36120</v>
      </c>
      <c r="L42" s="171">
        <f>UNTD!$L$8</f>
        <v>36120</v>
      </c>
      <c r="N42" s="17"/>
      <c r="O42" s="18"/>
      <c r="P42" s="19"/>
      <c r="Q42" s="19"/>
      <c r="R42" s="19"/>
      <c r="S42" s="19"/>
      <c r="T42" s="19"/>
    </row>
    <row r="43" spans="2:28" ht="28.5" hidden="1" customHeight="1" outlineLevel="1">
      <c r="B43" s="619" t="str">
        <f>WTAMU!$B$1</f>
        <v>West Texas A&amp;M University</v>
      </c>
      <c r="C43" s="169"/>
      <c r="D43" s="169"/>
      <c r="E43" s="169"/>
      <c r="F43" s="169"/>
      <c r="G43" s="169"/>
      <c r="H43" s="169"/>
      <c r="I43" s="169"/>
      <c r="J43" s="169"/>
      <c r="K43" s="171">
        <f>WTAMU!$K$8</f>
        <v>4132786</v>
      </c>
      <c r="L43" s="171">
        <f>WTAMU!$L$8</f>
        <v>4132786</v>
      </c>
      <c r="N43" s="17"/>
      <c r="O43" s="18"/>
      <c r="P43" s="19"/>
      <c r="Q43" s="19"/>
      <c r="R43" s="19"/>
      <c r="S43" s="19"/>
      <c r="T43" s="19"/>
    </row>
    <row r="44" spans="2:28" ht="15.75" customHeight="1" collapsed="1">
      <c r="B44" s="20" t="s">
        <v>4</v>
      </c>
      <c r="C44" s="21"/>
      <c r="D44" s="21"/>
      <c r="E44" s="21"/>
      <c r="F44" s="21"/>
      <c r="G44" s="21"/>
      <c r="H44" s="21"/>
      <c r="I44" s="21"/>
      <c r="J44" s="21"/>
      <c r="K44" s="22">
        <f>SUM(K8:K43)</f>
        <v>1878084516</v>
      </c>
      <c r="L44" s="23">
        <f>SUM(L8:L43)</f>
        <v>1878084516</v>
      </c>
      <c r="N44" s="116"/>
      <c r="O44" s="117"/>
      <c r="P44" s="19"/>
      <c r="Q44" s="19"/>
      <c r="R44" s="19"/>
      <c r="S44" s="19"/>
      <c r="T44" s="19"/>
      <c r="AB44" s="24">
        <f>SUM(C44:L44)</f>
        <v>3756169032</v>
      </c>
    </row>
    <row r="45" spans="2:28" ht="15.75" hidden="1" customHeight="1" outlineLevel="1">
      <c r="B45" s="20"/>
      <c r="C45" s="21"/>
      <c r="D45" s="21"/>
      <c r="E45" s="21"/>
      <c r="F45" s="21"/>
      <c r="G45" s="21"/>
      <c r="H45" s="21"/>
      <c r="I45" s="21"/>
      <c r="J45" s="21"/>
      <c r="K45" s="33">
        <f>ARL!$K$9</f>
        <v>1584746</v>
      </c>
      <c r="L45" s="23"/>
      <c r="N45" s="116"/>
      <c r="O45" s="117"/>
      <c r="P45" s="19"/>
      <c r="Q45" s="19"/>
      <c r="R45" s="19"/>
      <c r="S45" s="19"/>
      <c r="T45" s="19"/>
      <c r="AB45" s="24"/>
    </row>
    <row r="46" spans="2:28" ht="15.75" hidden="1" customHeight="1" outlineLevel="1">
      <c r="B46" s="20"/>
      <c r="C46" s="21"/>
      <c r="D46" s="21"/>
      <c r="E46" s="21"/>
      <c r="F46" s="21"/>
      <c r="G46" s="21"/>
      <c r="H46" s="21"/>
      <c r="I46" s="21"/>
      <c r="J46" s="21"/>
      <c r="K46" s="33">
        <f>ASU!$K$9</f>
        <v>74655</v>
      </c>
      <c r="L46" s="23"/>
      <c r="N46" s="116"/>
      <c r="O46" s="117"/>
      <c r="P46" s="19"/>
      <c r="Q46" s="19"/>
      <c r="R46" s="19"/>
      <c r="S46" s="19"/>
      <c r="T46" s="19"/>
      <c r="AB46" s="24"/>
    </row>
    <row r="47" spans="2:28" ht="15.75" hidden="1" customHeight="1" outlineLevel="1">
      <c r="B47" s="20"/>
      <c r="C47" s="21"/>
      <c r="D47" s="21"/>
      <c r="E47" s="21"/>
      <c r="F47" s="21"/>
      <c r="G47" s="21"/>
      <c r="H47" s="21"/>
      <c r="I47" s="21"/>
      <c r="J47" s="21"/>
      <c r="K47" s="33">
        <f>'AUS1'!$K$9</f>
        <v>0</v>
      </c>
      <c r="L47" s="23"/>
      <c r="N47" s="116"/>
      <c r="O47" s="117"/>
      <c r="P47" s="19"/>
      <c r="Q47" s="19"/>
      <c r="R47" s="19"/>
      <c r="S47" s="19"/>
      <c r="T47" s="19"/>
      <c r="AB47" s="24"/>
    </row>
    <row r="48" spans="2:28" ht="15.75" hidden="1" customHeight="1" outlineLevel="1">
      <c r="B48" s="20"/>
      <c r="C48" s="21"/>
      <c r="D48" s="21"/>
      <c r="E48" s="21"/>
      <c r="F48" s="21"/>
      <c r="G48" s="21"/>
      <c r="H48" s="21"/>
      <c r="I48" s="21"/>
      <c r="J48" s="21"/>
      <c r="K48" s="33">
        <f>'RGV1'!$K$9</f>
        <v>978</v>
      </c>
      <c r="L48" s="23"/>
      <c r="N48" s="116"/>
      <c r="O48" s="117"/>
      <c r="P48" s="19"/>
      <c r="Q48" s="19"/>
      <c r="R48" s="19"/>
      <c r="S48" s="19"/>
      <c r="T48" s="19"/>
      <c r="AB48" s="24"/>
    </row>
    <row r="49" spans="2:28" ht="15.75" hidden="1" customHeight="1" outlineLevel="1">
      <c r="B49" s="20"/>
      <c r="C49" s="21"/>
      <c r="D49" s="21"/>
      <c r="E49" s="21"/>
      <c r="F49" s="21"/>
      <c r="G49" s="21"/>
      <c r="H49" s="21"/>
      <c r="I49" s="21"/>
      <c r="J49" s="21"/>
      <c r="K49" s="33">
        <f>DAL!$K$9</f>
        <v>0</v>
      </c>
      <c r="L49" s="23"/>
      <c r="N49" s="116"/>
      <c r="O49" s="117"/>
      <c r="P49" s="19"/>
      <c r="Q49" s="19"/>
      <c r="R49" s="19"/>
      <c r="S49" s="19"/>
      <c r="T49" s="19"/>
      <c r="AB49" s="24"/>
    </row>
    <row r="50" spans="2:28" ht="15.75" hidden="1" customHeight="1" outlineLevel="1">
      <c r="B50" s="20"/>
      <c r="C50" s="21"/>
      <c r="D50" s="21"/>
      <c r="E50" s="21"/>
      <c r="F50" s="21"/>
      <c r="G50" s="21"/>
      <c r="H50" s="21"/>
      <c r="I50" s="21"/>
      <c r="J50" s="21"/>
      <c r="K50" s="33">
        <f>'E-P'!$K$9</f>
        <v>15559</v>
      </c>
      <c r="L50" s="23"/>
      <c r="N50" s="116"/>
      <c r="O50" s="117"/>
      <c r="P50" s="19"/>
      <c r="Q50" s="19"/>
      <c r="R50" s="19"/>
      <c r="S50" s="19"/>
      <c r="T50" s="19"/>
      <c r="AB50" s="24"/>
    </row>
    <row r="51" spans="2:28" ht="15.75" hidden="1" customHeight="1" outlineLevel="1">
      <c r="B51" s="20"/>
      <c r="C51" s="21"/>
      <c r="D51" s="21"/>
      <c r="E51" s="21"/>
      <c r="F51" s="21"/>
      <c r="G51" s="21"/>
      <c r="H51" s="21"/>
      <c r="I51" s="21"/>
      <c r="J51" s="21"/>
      <c r="K51" s="33">
        <f>LU!$K$9</f>
        <v>1108351</v>
      </c>
      <c r="L51" s="23"/>
      <c r="N51" s="116"/>
      <c r="O51" s="117"/>
      <c r="P51" s="19"/>
      <c r="Q51" s="19"/>
      <c r="R51" s="19"/>
      <c r="S51" s="19"/>
      <c r="T51" s="19"/>
      <c r="AB51" s="24"/>
    </row>
    <row r="52" spans="2:28" ht="15.75" hidden="1" customHeight="1" outlineLevel="1">
      <c r="B52" s="20"/>
      <c r="C52" s="21"/>
      <c r="D52" s="21"/>
      <c r="E52" s="21"/>
      <c r="F52" s="21"/>
      <c r="G52" s="21"/>
      <c r="H52" s="21"/>
      <c r="I52" s="21"/>
      <c r="J52" s="21"/>
      <c r="K52" s="33">
        <f>MidWST!$K$9</f>
        <v>400857</v>
      </c>
      <c r="L52" s="23"/>
      <c r="N52" s="116"/>
      <c r="O52" s="117"/>
      <c r="P52" s="19"/>
      <c r="Q52" s="19"/>
      <c r="R52" s="19"/>
      <c r="S52" s="19"/>
      <c r="T52" s="19"/>
      <c r="AB52" s="24"/>
    </row>
    <row r="53" spans="2:28" ht="15.75" hidden="1" customHeight="1" outlineLevel="1">
      <c r="B53" s="20"/>
      <c r="C53" s="21"/>
      <c r="D53" s="21"/>
      <c r="E53" s="21"/>
      <c r="F53" s="21"/>
      <c r="G53" s="21"/>
      <c r="H53" s="21"/>
      <c r="I53" s="21"/>
      <c r="J53" s="21"/>
      <c r="K53" s="33">
        <f>'P-B'!$K$9</f>
        <v>0</v>
      </c>
      <c r="L53" s="23"/>
      <c r="N53" s="116"/>
      <c r="O53" s="117"/>
      <c r="P53" s="19"/>
      <c r="Q53" s="19"/>
      <c r="R53" s="19"/>
      <c r="S53" s="19"/>
      <c r="T53" s="19"/>
      <c r="AB53" s="24"/>
    </row>
    <row r="54" spans="2:28" ht="15.75" hidden="1" customHeight="1" outlineLevel="1">
      <c r="B54" s="20"/>
      <c r="C54" s="21"/>
      <c r="D54" s="21"/>
      <c r="E54" s="21"/>
      <c r="F54" s="21"/>
      <c r="G54" s="21"/>
      <c r="H54" s="21"/>
      <c r="I54" s="21"/>
      <c r="J54" s="21"/>
      <c r="K54" s="33">
        <f>PVAMU!$K$9</f>
        <v>1425844</v>
      </c>
      <c r="L54" s="23"/>
      <c r="N54" s="116"/>
      <c r="O54" s="117"/>
      <c r="P54" s="19"/>
      <c r="Q54" s="19"/>
      <c r="R54" s="19"/>
      <c r="S54" s="19"/>
      <c r="T54" s="19"/>
      <c r="AB54" s="24"/>
    </row>
    <row r="55" spans="2:28" ht="15.75" hidden="1" customHeight="1" outlineLevel="1">
      <c r="B55" s="20"/>
      <c r="C55" s="21"/>
      <c r="D55" s="21"/>
      <c r="E55" s="21"/>
      <c r="F55" s="21"/>
      <c r="G55" s="21"/>
      <c r="H55" s="21"/>
      <c r="I55" s="21"/>
      <c r="J55" s="21"/>
      <c r="K55" s="33">
        <f>'S-A'!$K$9</f>
        <v>1081679</v>
      </c>
      <c r="L55" s="23"/>
      <c r="N55" s="116"/>
      <c r="O55" s="117"/>
      <c r="P55" s="19"/>
      <c r="Q55" s="19"/>
      <c r="R55" s="19"/>
      <c r="S55" s="19"/>
      <c r="T55" s="19"/>
      <c r="AB55" s="24"/>
    </row>
    <row r="56" spans="2:28" ht="15.75" hidden="1" customHeight="1" outlineLevel="1">
      <c r="B56" s="20"/>
      <c r="C56" s="21"/>
      <c r="D56" s="21"/>
      <c r="E56" s="21"/>
      <c r="F56" s="21"/>
      <c r="G56" s="21"/>
      <c r="H56" s="21"/>
      <c r="I56" s="21"/>
      <c r="J56" s="21"/>
      <c r="K56" s="33">
        <f>SFA!$K$9</f>
        <v>0</v>
      </c>
      <c r="L56" s="23"/>
      <c r="N56" s="116"/>
      <c r="O56" s="117"/>
      <c r="P56" s="19"/>
      <c r="Q56" s="19"/>
      <c r="R56" s="19"/>
      <c r="S56" s="19"/>
      <c r="T56" s="19"/>
      <c r="AB56" s="24"/>
    </row>
    <row r="57" spans="2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3">
        <f>SHSU!$K$9</f>
        <v>484505</v>
      </c>
      <c r="L57" s="23"/>
      <c r="N57" s="116"/>
      <c r="O57" s="117"/>
      <c r="P57" s="19"/>
      <c r="Q57" s="19"/>
      <c r="R57" s="19"/>
      <c r="S57" s="19"/>
      <c r="T57" s="19"/>
      <c r="AB57" s="24"/>
    </row>
    <row r="58" spans="2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3">
        <f>SRSU!$K$9</f>
        <v>0</v>
      </c>
      <c r="L58" s="23"/>
      <c r="N58" s="116"/>
      <c r="O58" s="117"/>
      <c r="P58" s="19"/>
      <c r="Q58" s="19"/>
      <c r="R58" s="19"/>
      <c r="S58" s="19"/>
      <c r="T58" s="19"/>
      <c r="AB58" s="24"/>
    </row>
    <row r="59" spans="2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3">
        <f>TAMIU!$K$9</f>
        <v>0</v>
      </c>
      <c r="L59" s="23"/>
      <c r="N59" s="116"/>
      <c r="O59" s="117"/>
      <c r="P59" s="19"/>
      <c r="Q59" s="19"/>
      <c r="R59" s="19"/>
      <c r="S59" s="19"/>
      <c r="T59" s="19"/>
      <c r="AB59" s="24"/>
    </row>
    <row r="60" spans="2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3">
        <f>TAMUC!$K$9</f>
        <v>0</v>
      </c>
      <c r="L60" s="23"/>
      <c r="N60" s="116"/>
      <c r="O60" s="117"/>
      <c r="P60" s="19"/>
      <c r="Q60" s="19"/>
      <c r="R60" s="19"/>
      <c r="S60" s="19"/>
      <c r="T60" s="19"/>
      <c r="AB60" s="24"/>
    </row>
    <row r="61" spans="2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3">
        <f>TAMUCC!$K$9</f>
        <v>494510</v>
      </c>
      <c r="L61" s="23"/>
      <c r="N61" s="116"/>
      <c r="O61" s="117"/>
      <c r="P61" s="19"/>
      <c r="Q61" s="19"/>
      <c r="R61" s="19"/>
      <c r="S61" s="19"/>
      <c r="T61" s="19"/>
      <c r="AB61" s="24"/>
    </row>
    <row r="62" spans="2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3">
        <f>TAMUComb!$K$9</f>
        <v>4397472</v>
      </c>
      <c r="L62" s="23"/>
      <c r="N62" s="116"/>
      <c r="O62" s="117"/>
      <c r="P62" s="19"/>
      <c r="Q62" s="19"/>
      <c r="R62" s="19"/>
      <c r="S62" s="19"/>
      <c r="T62" s="19"/>
      <c r="AB62" s="24"/>
    </row>
    <row r="63" spans="2:28" ht="15.75" hidden="1" customHeight="1" outlineLevel="1">
      <c r="B63" s="20"/>
      <c r="C63" s="21"/>
      <c r="D63" s="21"/>
      <c r="E63" s="21"/>
      <c r="F63" s="21"/>
      <c r="G63" s="21"/>
      <c r="H63" s="21"/>
      <c r="I63" s="21"/>
      <c r="J63" s="21"/>
      <c r="K63" s="33">
        <f>TAMUCT!$K$9</f>
        <v>0</v>
      </c>
      <c r="L63" s="23"/>
      <c r="N63" s="116"/>
      <c r="O63" s="117"/>
      <c r="P63" s="19"/>
      <c r="Q63" s="19"/>
      <c r="R63" s="19"/>
      <c r="S63" s="19"/>
      <c r="T63" s="19"/>
      <c r="AB63" s="24"/>
    </row>
    <row r="64" spans="2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3">
        <f>TAMUG!$K$9</f>
        <v>776447</v>
      </c>
      <c r="L64" s="23"/>
      <c r="N64" s="116"/>
      <c r="O64" s="117"/>
      <c r="P64" s="19"/>
      <c r="Q64" s="19"/>
      <c r="R64" s="19"/>
      <c r="S64" s="19"/>
      <c r="T64" s="19"/>
      <c r="AB64" s="24"/>
    </row>
    <row r="65" spans="2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3">
        <f>TAMUK!$K$9</f>
        <v>0</v>
      </c>
      <c r="L65" s="23"/>
      <c r="N65" s="116"/>
      <c r="O65" s="117"/>
      <c r="P65" s="19"/>
      <c r="Q65" s="19"/>
      <c r="R65" s="19"/>
      <c r="S65" s="19"/>
      <c r="T65" s="19"/>
      <c r="AB65" s="24"/>
    </row>
    <row r="66" spans="2:28" ht="15.75" hidden="1" customHeight="1" outlineLevel="1">
      <c r="B66" s="20"/>
      <c r="C66" s="21"/>
      <c r="D66" s="21"/>
      <c r="E66" s="21"/>
      <c r="F66" s="21"/>
      <c r="G66" s="21"/>
      <c r="H66" s="21"/>
      <c r="I66" s="21"/>
      <c r="J66" s="21"/>
      <c r="K66" s="33">
        <f>TAMUSA!$K$9</f>
        <v>219935</v>
      </c>
      <c r="L66" s="23"/>
      <c r="N66" s="116"/>
      <c r="O66" s="117"/>
      <c r="P66" s="19"/>
      <c r="Q66" s="19"/>
      <c r="R66" s="19"/>
      <c r="S66" s="19"/>
      <c r="T66" s="19"/>
      <c r="AB66" s="24"/>
    </row>
    <row r="67" spans="2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3">
        <f>TAMUT!$K$9</f>
        <v>0</v>
      </c>
      <c r="L67" s="23"/>
      <c r="N67" s="116"/>
      <c r="O67" s="117"/>
      <c r="P67" s="19"/>
      <c r="Q67" s="19"/>
      <c r="R67" s="19"/>
      <c r="S67" s="19"/>
      <c r="T67" s="19"/>
      <c r="AB67" s="24"/>
    </row>
    <row r="68" spans="2:28" ht="15.75" hidden="1" customHeight="1" outlineLevel="1">
      <c r="B68" s="20"/>
      <c r="C68" s="21"/>
      <c r="D68" s="21"/>
      <c r="E68" s="21"/>
      <c r="F68" s="21"/>
      <c r="G68" s="21"/>
      <c r="H68" s="21"/>
      <c r="I68" s="21"/>
      <c r="J68" s="21"/>
      <c r="K68" s="33">
        <f>TARLST!$K$9</f>
        <v>36533</v>
      </c>
      <c r="L68" s="23"/>
      <c r="N68" s="116"/>
      <c r="O68" s="117"/>
      <c r="P68" s="19"/>
      <c r="Q68" s="19"/>
      <c r="R68" s="19"/>
      <c r="S68" s="19"/>
      <c r="T68" s="19"/>
      <c r="AB68" s="24"/>
    </row>
    <row r="69" spans="2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TSU!$K$9</f>
        <v>893091</v>
      </c>
      <c r="L69" s="23"/>
      <c r="N69" s="116"/>
      <c r="O69" s="117"/>
      <c r="P69" s="19"/>
      <c r="Q69" s="19"/>
      <c r="R69" s="19"/>
      <c r="S69" s="19"/>
      <c r="T69" s="19"/>
      <c r="AB69" s="24"/>
    </row>
    <row r="70" spans="2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TTU!$K$9</f>
        <v>0</v>
      </c>
      <c r="L70" s="23"/>
      <c r="N70" s="116"/>
      <c r="O70" s="117"/>
      <c r="P70" s="19"/>
      <c r="Q70" s="19"/>
      <c r="R70" s="19"/>
      <c r="S70" s="19"/>
      <c r="T70" s="19"/>
      <c r="AB70" s="24"/>
    </row>
    <row r="71" spans="2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TWU!$K$9</f>
        <v>-555959</v>
      </c>
      <c r="L71" s="23"/>
      <c r="N71" s="116"/>
      <c r="O71" s="117"/>
      <c r="P71" s="19"/>
      <c r="Q71" s="19"/>
      <c r="R71" s="19"/>
      <c r="S71" s="19"/>
      <c r="T71" s="19"/>
      <c r="AB71" s="24"/>
    </row>
    <row r="72" spans="2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TXST!$K$9</f>
        <v>0</v>
      </c>
      <c r="L72" s="23"/>
      <c r="N72" s="116"/>
      <c r="O72" s="117"/>
      <c r="P72" s="19"/>
      <c r="Q72" s="19"/>
      <c r="R72" s="19"/>
      <c r="S72" s="19"/>
      <c r="T72" s="19"/>
      <c r="AB72" s="24"/>
    </row>
    <row r="73" spans="2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TYL!$K$9</f>
        <v>0</v>
      </c>
      <c r="L73" s="23"/>
      <c r="N73" s="116"/>
      <c r="O73" s="117"/>
      <c r="P73" s="19"/>
      <c r="Q73" s="19"/>
      <c r="R73" s="19"/>
      <c r="S73" s="19"/>
      <c r="T73" s="19"/>
      <c r="AB73" s="24"/>
    </row>
    <row r="74" spans="2:28" ht="15.75" hidden="1" customHeight="1" outlineLevel="1">
      <c r="B74" s="20"/>
      <c r="C74" s="21"/>
      <c r="D74" s="21"/>
      <c r="E74" s="21"/>
      <c r="F74" s="21"/>
      <c r="G74" s="21"/>
      <c r="H74" s="21"/>
      <c r="I74" s="21"/>
      <c r="J74" s="21"/>
      <c r="K74" s="33">
        <f>UH!$K$9</f>
        <v>19684345</v>
      </c>
      <c r="L74" s="23"/>
      <c r="N74" s="116"/>
      <c r="O74" s="117"/>
      <c r="P74" s="19"/>
      <c r="Q74" s="19"/>
      <c r="R74" s="19"/>
      <c r="S74" s="19"/>
      <c r="T74" s="19"/>
      <c r="AB74" s="24"/>
    </row>
    <row r="75" spans="2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UHCL!$K$9</f>
        <v>190396</v>
      </c>
      <c r="L75" s="23"/>
      <c r="N75" s="116"/>
      <c r="O75" s="117"/>
      <c r="P75" s="19"/>
      <c r="Q75" s="19"/>
      <c r="R75" s="19"/>
      <c r="S75" s="19"/>
      <c r="T75" s="19"/>
      <c r="AB75" s="24"/>
    </row>
    <row r="76" spans="2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UHD!$K$9</f>
        <v>0</v>
      </c>
      <c r="L76" s="23"/>
      <c r="N76" s="116"/>
      <c r="O76" s="117"/>
      <c r="P76" s="19"/>
      <c r="Q76" s="19"/>
      <c r="R76" s="19"/>
      <c r="S76" s="19"/>
      <c r="T76" s="19"/>
      <c r="AB76" s="24"/>
    </row>
    <row r="77" spans="2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UHV!$K$9</f>
        <v>301330</v>
      </c>
      <c r="L77" s="23"/>
      <c r="N77" s="116"/>
      <c r="O77" s="117"/>
      <c r="P77" s="19"/>
      <c r="Q77" s="19"/>
      <c r="R77" s="19"/>
      <c r="S77" s="19"/>
      <c r="T77" s="19"/>
      <c r="AB77" s="24"/>
    </row>
    <row r="78" spans="2:28" ht="15.75" hidden="1" customHeight="1" outlineLevel="1">
      <c r="B78" s="20"/>
      <c r="C78" s="21"/>
      <c r="D78" s="21"/>
      <c r="E78" s="21"/>
      <c r="F78" s="21"/>
      <c r="G78" s="21"/>
      <c r="H78" s="21"/>
      <c r="I78" s="21"/>
      <c r="J78" s="21"/>
      <c r="K78" s="33">
        <f>UNT!$K$9</f>
        <v>0</v>
      </c>
      <c r="L78" s="23"/>
      <c r="N78" s="116"/>
      <c r="O78" s="117"/>
      <c r="P78" s="19"/>
      <c r="Q78" s="19"/>
      <c r="R78" s="19"/>
      <c r="S78" s="19"/>
      <c r="T78" s="19"/>
      <c r="AB78" s="24"/>
    </row>
    <row r="79" spans="2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UNTD!$K$9</f>
        <v>0</v>
      </c>
      <c r="L79" s="23"/>
      <c r="N79" s="116"/>
      <c r="O79" s="117"/>
      <c r="P79" s="19"/>
      <c r="Q79" s="19"/>
      <c r="R79" s="19"/>
      <c r="S79" s="19"/>
      <c r="T79" s="19"/>
      <c r="AB79" s="24"/>
    </row>
    <row r="80" spans="2:28" ht="15.75" hidden="1" customHeight="1" outlineLevel="1">
      <c r="B80" s="20"/>
      <c r="C80" s="21"/>
      <c r="D80" s="21"/>
      <c r="E80" s="21"/>
      <c r="F80" s="21"/>
      <c r="G80" s="21"/>
      <c r="H80" s="21"/>
      <c r="I80" s="21"/>
      <c r="J80" s="21"/>
      <c r="K80" s="33">
        <f>WTAMU!$K$9</f>
        <v>0</v>
      </c>
      <c r="L80" s="23"/>
      <c r="N80" s="116"/>
      <c r="O80" s="117"/>
      <c r="P80" s="19"/>
      <c r="Q80" s="19"/>
      <c r="R80" s="19"/>
      <c r="S80" s="19"/>
      <c r="T80" s="19"/>
      <c r="AB80" s="24"/>
    </row>
    <row r="81" spans="2:28" ht="15.75" customHeight="1" collapsed="1">
      <c r="B81" s="20" t="s">
        <v>6</v>
      </c>
      <c r="C81" s="21"/>
      <c r="D81" s="21"/>
      <c r="E81" s="21"/>
      <c r="F81" s="21"/>
      <c r="G81" s="21"/>
      <c r="H81" s="21"/>
      <c r="I81" s="21"/>
      <c r="J81" s="21"/>
      <c r="K81" s="25">
        <f>SUM(K45:K80)</f>
        <v>32615274</v>
      </c>
      <c r="L81" s="26"/>
      <c r="N81" s="116"/>
      <c r="O81" s="28"/>
      <c r="P81" s="19"/>
      <c r="Q81" s="19"/>
      <c r="R81" s="19"/>
      <c r="S81" s="19"/>
      <c r="T81" s="19"/>
      <c r="AB81" s="24">
        <f>SUM(C81:L81)</f>
        <v>32615274</v>
      </c>
    </row>
    <row r="82" spans="2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172">
        <f>ARL!$K$10</f>
        <v>85527904</v>
      </c>
      <c r="L82" s="26"/>
      <c r="N82" s="116"/>
      <c r="O82" s="28"/>
      <c r="P82" s="19"/>
      <c r="Q82" s="19"/>
      <c r="R82" s="19"/>
      <c r="S82" s="19"/>
      <c r="T82" s="19"/>
      <c r="AB82" s="24"/>
    </row>
    <row r="83" spans="2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172">
        <f>ASU!$K$10</f>
        <v>791831</v>
      </c>
      <c r="L83" s="26"/>
      <c r="N83" s="116"/>
      <c r="O83" s="28"/>
      <c r="P83" s="19"/>
      <c r="Q83" s="19"/>
      <c r="R83" s="19"/>
      <c r="S83" s="19"/>
      <c r="T83" s="19"/>
      <c r="AB83" s="24"/>
    </row>
    <row r="84" spans="2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172">
        <f>'AUS1'!$K$10</f>
        <v>466551446</v>
      </c>
      <c r="L84" s="26"/>
      <c r="N84" s="116"/>
      <c r="O84" s="28"/>
      <c r="P84" s="19"/>
      <c r="Q84" s="19"/>
      <c r="R84" s="19"/>
      <c r="S84" s="19"/>
      <c r="T84" s="19"/>
      <c r="AB84" s="24"/>
    </row>
    <row r="85" spans="2:28" ht="15.75" hidden="1" customHeight="1" outlineLevel="1">
      <c r="B85" s="20"/>
      <c r="C85" s="21"/>
      <c r="D85" s="21"/>
      <c r="E85" s="21"/>
      <c r="F85" s="21"/>
      <c r="G85" s="21"/>
      <c r="H85" s="21"/>
      <c r="I85" s="21"/>
      <c r="J85" s="21"/>
      <c r="K85" s="172">
        <f>'RGV1'!$K$10</f>
        <v>11941907</v>
      </c>
      <c r="L85" s="26"/>
      <c r="N85" s="116"/>
      <c r="O85" s="28"/>
      <c r="P85" s="19"/>
      <c r="Q85" s="19"/>
      <c r="R85" s="19"/>
      <c r="S85" s="19"/>
      <c r="T85" s="19"/>
      <c r="AB85" s="24"/>
    </row>
    <row r="86" spans="2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172">
        <f>DAL!$K$10</f>
        <v>94549599</v>
      </c>
      <c r="L86" s="26"/>
      <c r="N86" s="116"/>
      <c r="O86" s="28"/>
      <c r="P86" s="19"/>
      <c r="Q86" s="19"/>
      <c r="R86" s="19"/>
      <c r="S86" s="19"/>
      <c r="T86" s="19"/>
      <c r="AB86" s="24"/>
    </row>
    <row r="87" spans="2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172">
        <f>'E-P'!$K$10</f>
        <v>70224864</v>
      </c>
      <c r="L87" s="26"/>
      <c r="N87" s="116"/>
      <c r="O87" s="28"/>
      <c r="P87" s="19"/>
      <c r="Q87" s="19"/>
      <c r="R87" s="19"/>
      <c r="S87" s="19"/>
      <c r="T87" s="19"/>
      <c r="AB87" s="24"/>
    </row>
    <row r="88" spans="2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172">
        <f>LU!$K$10</f>
        <v>2820178</v>
      </c>
      <c r="L88" s="26"/>
      <c r="N88" s="116"/>
      <c r="O88" s="28"/>
      <c r="P88" s="19"/>
      <c r="Q88" s="19"/>
      <c r="R88" s="19"/>
      <c r="S88" s="19"/>
      <c r="T88" s="19"/>
      <c r="AB88" s="24"/>
    </row>
    <row r="89" spans="2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172">
        <f>MidWST!$K$10</f>
        <v>867576</v>
      </c>
      <c r="L89" s="26"/>
      <c r="N89" s="116"/>
      <c r="O89" s="28"/>
      <c r="P89" s="19"/>
      <c r="Q89" s="19"/>
      <c r="R89" s="19"/>
      <c r="S89" s="19"/>
      <c r="T89" s="19"/>
      <c r="AB89" s="24"/>
    </row>
    <row r="90" spans="2:28" ht="15.75" hidden="1" customHeight="1" outlineLevel="1">
      <c r="B90" s="20"/>
      <c r="C90" s="21"/>
      <c r="D90" s="21"/>
      <c r="E90" s="21"/>
      <c r="F90" s="21"/>
      <c r="G90" s="21"/>
      <c r="H90" s="21"/>
      <c r="I90" s="21"/>
      <c r="J90" s="21"/>
      <c r="K90" s="172">
        <f>'P-B'!$K$10</f>
        <v>972679</v>
      </c>
      <c r="L90" s="26"/>
      <c r="N90" s="116"/>
      <c r="O90" s="28"/>
      <c r="P90" s="19"/>
      <c r="Q90" s="19"/>
      <c r="R90" s="19"/>
      <c r="S90" s="19"/>
      <c r="T90" s="19"/>
      <c r="AB90" s="24"/>
    </row>
    <row r="91" spans="2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172">
        <f>PVAMU!$K$10</f>
        <v>16813571</v>
      </c>
      <c r="L91" s="26"/>
      <c r="N91" s="116"/>
      <c r="O91" s="28"/>
      <c r="P91" s="19"/>
      <c r="Q91" s="19"/>
      <c r="R91" s="19"/>
      <c r="S91" s="19"/>
      <c r="T91" s="19"/>
      <c r="AB91" s="24"/>
    </row>
    <row r="92" spans="2:28" ht="15.75" hidden="1" customHeight="1" outlineLevel="1">
      <c r="B92" s="20"/>
      <c r="C92" s="21"/>
      <c r="D92" s="21"/>
      <c r="E92" s="21"/>
      <c r="F92" s="21"/>
      <c r="G92" s="21"/>
      <c r="H92" s="21"/>
      <c r="I92" s="21"/>
      <c r="J92" s="21"/>
      <c r="K92" s="172">
        <f>'S-A'!$K$10</f>
        <v>57008168</v>
      </c>
      <c r="L92" s="26"/>
      <c r="N92" s="116"/>
      <c r="O92" s="28"/>
      <c r="P92" s="19"/>
      <c r="Q92" s="19"/>
      <c r="R92" s="19"/>
      <c r="S92" s="19"/>
      <c r="T92" s="19"/>
      <c r="AB92" s="24"/>
    </row>
    <row r="93" spans="2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172">
        <f>SFA!$K$10</f>
        <v>2789765</v>
      </c>
      <c r="L93" s="26"/>
      <c r="N93" s="116"/>
      <c r="O93" s="28"/>
      <c r="P93" s="19"/>
      <c r="Q93" s="19"/>
      <c r="R93" s="19"/>
      <c r="S93" s="19"/>
      <c r="T93" s="19"/>
      <c r="AB93" s="24"/>
    </row>
    <row r="94" spans="2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172">
        <f>SHSU!$K$10</f>
        <v>6774387</v>
      </c>
      <c r="L94" s="26"/>
      <c r="N94" s="116"/>
      <c r="O94" s="28"/>
      <c r="P94" s="19"/>
      <c r="Q94" s="19"/>
      <c r="R94" s="19"/>
      <c r="S94" s="19"/>
      <c r="T94" s="19"/>
      <c r="AB94" s="24"/>
    </row>
    <row r="95" spans="2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172">
        <f>SRSU!$K$10</f>
        <v>2242552</v>
      </c>
      <c r="L95" s="26"/>
      <c r="N95" s="116"/>
      <c r="O95" s="28"/>
      <c r="P95" s="19"/>
      <c r="Q95" s="19"/>
      <c r="R95" s="19"/>
      <c r="S95" s="19"/>
      <c r="T95" s="19"/>
      <c r="AB95" s="24"/>
    </row>
    <row r="96" spans="2:28" ht="15.75" hidden="1" customHeight="1" outlineLevel="1">
      <c r="B96" s="20"/>
      <c r="C96" s="21"/>
      <c r="D96" s="21"/>
      <c r="E96" s="21"/>
      <c r="F96" s="21"/>
      <c r="G96" s="21"/>
      <c r="H96" s="21"/>
      <c r="I96" s="21"/>
      <c r="J96" s="21"/>
      <c r="K96" s="172">
        <f>TAMIU!$K$10</f>
        <v>4190479</v>
      </c>
      <c r="L96" s="26"/>
      <c r="N96" s="116"/>
      <c r="O96" s="28"/>
      <c r="P96" s="19"/>
      <c r="Q96" s="19"/>
      <c r="R96" s="19"/>
      <c r="S96" s="19"/>
      <c r="T96" s="19"/>
      <c r="AB96" s="24"/>
    </row>
    <row r="97" spans="2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172">
        <f>TAMUC!$K$10</f>
        <v>2451985</v>
      </c>
      <c r="L97" s="26"/>
      <c r="N97" s="116"/>
      <c r="O97" s="28"/>
      <c r="P97" s="19"/>
      <c r="Q97" s="19"/>
      <c r="R97" s="19"/>
      <c r="S97" s="19"/>
      <c r="T97" s="19"/>
      <c r="AB97" s="24"/>
    </row>
    <row r="98" spans="2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172">
        <f>TAMUCC!$K$10</f>
        <v>22955323</v>
      </c>
      <c r="L98" s="26"/>
      <c r="N98" s="116"/>
      <c r="O98" s="28"/>
      <c r="P98" s="19"/>
      <c r="Q98" s="19"/>
      <c r="R98" s="19"/>
      <c r="S98" s="19"/>
      <c r="T98" s="19"/>
      <c r="AB98" s="24"/>
    </row>
    <row r="99" spans="2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172">
        <f>TAMUComb!$K$10</f>
        <v>616398279</v>
      </c>
      <c r="L99" s="26"/>
      <c r="N99" s="116"/>
      <c r="O99" s="28"/>
      <c r="P99" s="19"/>
      <c r="Q99" s="19"/>
      <c r="R99" s="19"/>
      <c r="S99" s="19"/>
      <c r="T99" s="19"/>
      <c r="AB99" s="24"/>
    </row>
    <row r="100" spans="2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172">
        <f>TAMUCT!$K$10</f>
        <v>808011</v>
      </c>
      <c r="L100" s="26"/>
      <c r="N100" s="116"/>
      <c r="O100" s="28"/>
      <c r="P100" s="19"/>
      <c r="Q100" s="19"/>
      <c r="R100" s="19"/>
      <c r="S100" s="19"/>
      <c r="T100" s="19"/>
      <c r="AB100" s="24"/>
    </row>
    <row r="101" spans="2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172">
        <f>TAMUG!$K$10</f>
        <v>8680655</v>
      </c>
      <c r="L101" s="26"/>
      <c r="N101" s="116"/>
      <c r="O101" s="28"/>
      <c r="P101" s="19"/>
      <c r="Q101" s="19"/>
      <c r="R101" s="19"/>
      <c r="S101" s="19"/>
      <c r="T101" s="19"/>
      <c r="AB101" s="24"/>
    </row>
    <row r="102" spans="2:28" ht="15.75" hidden="1" customHeight="1" outlineLevel="1">
      <c r="B102" s="20"/>
      <c r="C102" s="21"/>
      <c r="D102" s="21"/>
      <c r="E102" s="21"/>
      <c r="F102" s="21"/>
      <c r="G102" s="21"/>
      <c r="H102" s="21"/>
      <c r="I102" s="21"/>
      <c r="J102" s="21"/>
      <c r="K102" s="172">
        <f>TAMUK!$K$10</f>
        <v>17715942</v>
      </c>
      <c r="L102" s="26"/>
      <c r="N102" s="116"/>
      <c r="O102" s="28"/>
      <c r="P102" s="19"/>
      <c r="Q102" s="19"/>
      <c r="R102" s="19"/>
      <c r="S102" s="19"/>
      <c r="T102" s="19"/>
      <c r="AB102" s="24"/>
    </row>
    <row r="103" spans="2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172">
        <f>TAMUSA!$K$10</f>
        <v>345043</v>
      </c>
      <c r="L103" s="26"/>
      <c r="N103" s="116"/>
      <c r="O103" s="28"/>
      <c r="P103" s="19"/>
      <c r="Q103" s="19"/>
      <c r="R103" s="19"/>
      <c r="S103" s="19"/>
      <c r="T103" s="19"/>
      <c r="AB103" s="24"/>
    </row>
    <row r="104" spans="2:28" ht="15.75" hidden="1" customHeight="1" outlineLevel="1">
      <c r="B104" s="20"/>
      <c r="C104" s="21"/>
      <c r="D104" s="21"/>
      <c r="E104" s="21"/>
      <c r="F104" s="21"/>
      <c r="G104" s="21"/>
      <c r="H104" s="21"/>
      <c r="I104" s="21"/>
      <c r="J104" s="21"/>
      <c r="K104" s="172">
        <f>TAMUT!$K$10</f>
        <v>34519</v>
      </c>
      <c r="L104" s="26"/>
      <c r="N104" s="116"/>
      <c r="O104" s="28"/>
      <c r="P104" s="19"/>
      <c r="Q104" s="19"/>
      <c r="R104" s="19"/>
      <c r="S104" s="19"/>
      <c r="T104" s="19"/>
      <c r="AB104" s="24"/>
    </row>
    <row r="105" spans="2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72">
        <f>TARLST!$K$10</f>
        <v>10803439</v>
      </c>
      <c r="L105" s="26"/>
      <c r="N105" s="116"/>
      <c r="O105" s="28"/>
      <c r="P105" s="19"/>
      <c r="Q105" s="19"/>
      <c r="R105" s="19"/>
      <c r="S105" s="19"/>
      <c r="T105" s="19"/>
      <c r="AB105" s="24"/>
    </row>
    <row r="106" spans="2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72">
        <f>TSU!$K$10</f>
        <v>3740280</v>
      </c>
      <c r="L106" s="26"/>
      <c r="N106" s="116"/>
      <c r="O106" s="28"/>
      <c r="P106" s="19"/>
      <c r="Q106" s="19"/>
      <c r="R106" s="19"/>
      <c r="S106" s="19"/>
      <c r="T106" s="19"/>
      <c r="AB106" s="24"/>
    </row>
    <row r="107" spans="2:28" ht="15.75" hidden="1" customHeight="1" outlineLevel="1">
      <c r="B107" s="20"/>
      <c r="C107" s="21"/>
      <c r="D107" s="21"/>
      <c r="E107" s="21"/>
      <c r="F107" s="21"/>
      <c r="G107" s="21"/>
      <c r="H107" s="21"/>
      <c r="I107" s="21"/>
      <c r="J107" s="21"/>
      <c r="K107" s="172">
        <f>TTU!$K$10</f>
        <v>153007908</v>
      </c>
      <c r="L107" s="26"/>
      <c r="N107" s="116"/>
      <c r="O107" s="28"/>
      <c r="P107" s="19"/>
      <c r="Q107" s="19"/>
      <c r="R107" s="19"/>
      <c r="S107" s="19"/>
      <c r="T107" s="19"/>
      <c r="AB107" s="24"/>
    </row>
    <row r="108" spans="2:28" ht="15.75" hidden="1" customHeight="1" outlineLevel="1">
      <c r="B108" s="20"/>
      <c r="C108" s="21"/>
      <c r="D108" s="21"/>
      <c r="E108" s="21"/>
      <c r="F108" s="21"/>
      <c r="G108" s="21"/>
      <c r="H108" s="21"/>
      <c r="I108" s="21"/>
      <c r="J108" s="21"/>
      <c r="K108" s="172">
        <f>TWU!$K$10</f>
        <v>4009069</v>
      </c>
      <c r="L108" s="26"/>
      <c r="N108" s="116"/>
      <c r="O108" s="28"/>
      <c r="P108" s="19"/>
      <c r="Q108" s="19"/>
      <c r="R108" s="19"/>
      <c r="S108" s="19"/>
      <c r="T108" s="19"/>
      <c r="AB108" s="24"/>
    </row>
    <row r="109" spans="2:28" ht="15.75" hidden="1" customHeight="1" outlineLevel="1">
      <c r="B109" s="20"/>
      <c r="C109" s="21"/>
      <c r="D109" s="21"/>
      <c r="E109" s="21"/>
      <c r="F109" s="21"/>
      <c r="G109" s="21"/>
      <c r="H109" s="21"/>
      <c r="I109" s="21"/>
      <c r="J109" s="21"/>
      <c r="K109" s="172">
        <f>TXST!$K$10</f>
        <v>56450775</v>
      </c>
      <c r="L109" s="26"/>
      <c r="N109" s="116"/>
      <c r="O109" s="28"/>
      <c r="P109" s="19"/>
      <c r="Q109" s="19"/>
      <c r="R109" s="19"/>
      <c r="S109" s="19"/>
      <c r="T109" s="19"/>
      <c r="AB109" s="24"/>
    </row>
    <row r="110" spans="2:28" ht="15.75" hidden="1" customHeight="1" outlineLevel="1">
      <c r="B110" s="20"/>
      <c r="C110" s="21"/>
      <c r="D110" s="21"/>
      <c r="E110" s="21"/>
      <c r="F110" s="21"/>
      <c r="G110" s="21"/>
      <c r="H110" s="21"/>
      <c r="I110" s="21"/>
      <c r="J110" s="21"/>
      <c r="K110" s="172">
        <f>TYL!$K$10</f>
        <v>1892779</v>
      </c>
      <c r="L110" s="26"/>
      <c r="N110" s="116"/>
      <c r="O110" s="28"/>
      <c r="P110" s="19"/>
      <c r="Q110" s="19"/>
      <c r="R110" s="19"/>
      <c r="S110" s="19"/>
      <c r="T110" s="19"/>
      <c r="AB110" s="24"/>
    </row>
    <row r="111" spans="2:28" ht="15.75" hidden="1" customHeight="1" outlineLevel="1">
      <c r="B111" s="20"/>
      <c r="C111" s="21"/>
      <c r="D111" s="21"/>
      <c r="E111" s="21"/>
      <c r="F111" s="21"/>
      <c r="G111" s="21"/>
      <c r="H111" s="21"/>
      <c r="I111" s="21"/>
      <c r="J111" s="21"/>
      <c r="K111" s="172">
        <f>UH!$K$10</f>
        <v>151834098</v>
      </c>
      <c r="L111" s="26"/>
      <c r="N111" s="116"/>
      <c r="O111" s="28"/>
      <c r="P111" s="19"/>
      <c r="Q111" s="19"/>
      <c r="R111" s="19"/>
      <c r="S111" s="19"/>
      <c r="T111" s="19"/>
      <c r="AB111" s="24"/>
    </row>
    <row r="112" spans="2:28" ht="15.75" hidden="1" customHeight="1" outlineLevel="1">
      <c r="B112" s="20"/>
      <c r="C112" s="21"/>
      <c r="D112" s="21"/>
      <c r="E112" s="21"/>
      <c r="F112" s="21"/>
      <c r="G112" s="21"/>
      <c r="H112" s="21"/>
      <c r="I112" s="21"/>
      <c r="J112" s="21"/>
      <c r="K112" s="172">
        <f>UHCL!$K$10</f>
        <v>1466303</v>
      </c>
      <c r="L112" s="26"/>
      <c r="N112" s="116"/>
      <c r="O112" s="28"/>
      <c r="P112" s="19"/>
      <c r="Q112" s="19"/>
      <c r="R112" s="19"/>
      <c r="S112" s="19"/>
      <c r="T112" s="19"/>
      <c r="AB112" s="24"/>
    </row>
    <row r="113" spans="2:28" ht="15.75" hidden="1" customHeight="1" outlineLevel="1">
      <c r="B113" s="20"/>
      <c r="C113" s="21"/>
      <c r="D113" s="21"/>
      <c r="E113" s="21"/>
      <c r="F113" s="21"/>
      <c r="G113" s="21"/>
      <c r="H113" s="21"/>
      <c r="I113" s="21"/>
      <c r="J113" s="21"/>
      <c r="K113" s="172">
        <f>UHD!$K$10</f>
        <v>2146775</v>
      </c>
      <c r="L113" s="26"/>
      <c r="N113" s="116"/>
      <c r="O113" s="28"/>
      <c r="P113" s="19"/>
      <c r="Q113" s="19"/>
      <c r="R113" s="19"/>
      <c r="S113" s="19"/>
      <c r="T113" s="19"/>
      <c r="AB113" s="24"/>
    </row>
    <row r="114" spans="2:28" ht="15.75" hidden="1" customHeight="1" outlineLevel="1">
      <c r="B114" s="20"/>
      <c r="C114" s="21"/>
      <c r="D114" s="21"/>
      <c r="E114" s="21"/>
      <c r="F114" s="21"/>
      <c r="G114" s="21"/>
      <c r="H114" s="21"/>
      <c r="I114" s="21"/>
      <c r="J114" s="21"/>
      <c r="K114" s="172">
        <f>UHV!$K$10</f>
        <v>464890</v>
      </c>
      <c r="L114" s="26"/>
      <c r="N114" s="116"/>
      <c r="O114" s="28"/>
      <c r="P114" s="19"/>
      <c r="Q114" s="19"/>
      <c r="R114" s="19"/>
      <c r="S114" s="19"/>
      <c r="T114" s="19"/>
      <c r="AB114" s="24"/>
    </row>
    <row r="115" spans="2:28" ht="15.75" hidden="1" customHeight="1" outlineLevel="1">
      <c r="B115" s="20"/>
      <c r="C115" s="21"/>
      <c r="D115" s="21"/>
      <c r="E115" s="21"/>
      <c r="F115" s="21"/>
      <c r="G115" s="21"/>
      <c r="H115" s="21"/>
      <c r="I115" s="21"/>
      <c r="J115" s="21"/>
      <c r="K115" s="172">
        <f>UNT!$K$10</f>
        <v>27257905</v>
      </c>
      <c r="L115" s="26"/>
      <c r="N115" s="116"/>
      <c r="O115" s="28"/>
      <c r="P115" s="19"/>
      <c r="Q115" s="19"/>
      <c r="R115" s="19"/>
      <c r="S115" s="19"/>
      <c r="T115" s="19"/>
      <c r="AB115" s="24"/>
    </row>
    <row r="116" spans="2:28" ht="15.75" hidden="1" customHeight="1" outlineLevel="1">
      <c r="B116" s="20"/>
      <c r="C116" s="21"/>
      <c r="D116" s="21"/>
      <c r="E116" s="21"/>
      <c r="F116" s="21"/>
      <c r="G116" s="21"/>
      <c r="H116" s="21"/>
      <c r="I116" s="21"/>
      <c r="J116" s="21"/>
      <c r="K116" s="172">
        <f>UNTD!$K$10</f>
        <v>36120</v>
      </c>
      <c r="L116" s="26"/>
      <c r="N116" s="116"/>
      <c r="O116" s="28"/>
      <c r="P116" s="19"/>
      <c r="Q116" s="19"/>
      <c r="R116" s="19"/>
      <c r="S116" s="19"/>
      <c r="T116" s="19"/>
      <c r="AB116" s="24"/>
    </row>
    <row r="117" spans="2:28" ht="15.75" hidden="1" customHeight="1" outlineLevel="1">
      <c r="B117" s="20"/>
      <c r="C117" s="21"/>
      <c r="D117" s="21"/>
      <c r="E117" s="21"/>
      <c r="F117" s="21"/>
      <c r="G117" s="21"/>
      <c r="H117" s="21"/>
      <c r="I117" s="21"/>
      <c r="J117" s="21"/>
      <c r="K117" s="172">
        <f>WTAMU!$K$10</f>
        <v>4132786</v>
      </c>
      <c r="L117" s="26"/>
      <c r="N117" s="116"/>
      <c r="O117" s="28"/>
      <c r="P117" s="19"/>
      <c r="Q117" s="19"/>
      <c r="R117" s="19"/>
      <c r="S117" s="19"/>
      <c r="T117" s="19"/>
      <c r="AB117" s="24"/>
    </row>
    <row r="118" spans="2:28" ht="15.75" customHeight="1" collapsed="1">
      <c r="B118" s="27" t="s">
        <v>684</v>
      </c>
      <c r="C118" s="28"/>
      <c r="D118" s="21"/>
      <c r="E118" s="21"/>
      <c r="F118" s="9"/>
      <c r="G118" s="295"/>
      <c r="H118" s="1063"/>
      <c r="I118" s="1063"/>
      <c r="J118" s="1064"/>
      <c r="K118" s="31">
        <f>SUM(K82:K117)</f>
        <v>1910699790</v>
      </c>
      <c r="L118" s="32"/>
      <c r="N118" s="118"/>
      <c r="O118" s="119"/>
      <c r="P118" s="19"/>
      <c r="Q118" s="19"/>
      <c r="R118" s="19"/>
      <c r="S118" s="19"/>
      <c r="T118" s="19"/>
      <c r="AB118" s="24"/>
    </row>
    <row r="119" spans="2:28" ht="15.75" customHeight="1">
      <c r="B119" s="20"/>
      <c r="C119" s="21"/>
      <c r="D119" s="21"/>
      <c r="E119" s="21"/>
      <c r="F119" s="9"/>
      <c r="G119" s="9"/>
      <c r="H119" s="9"/>
      <c r="I119" s="9"/>
      <c r="J119" s="9"/>
      <c r="K119" s="33"/>
      <c r="L119" s="26"/>
      <c r="N119" s="17"/>
      <c r="O119" s="95"/>
      <c r="P119" s="34"/>
      <c r="Q119" s="34"/>
      <c r="R119" s="34"/>
      <c r="S119" s="34"/>
      <c r="T119" s="35"/>
      <c r="AB119" s="24">
        <f>SUM(C118:L118)</f>
        <v>1910699790</v>
      </c>
    </row>
    <row r="120" spans="2:28" ht="15.75" hidden="1" customHeight="1" outlineLevel="1">
      <c r="B120" s="20"/>
      <c r="C120" s="21"/>
      <c r="D120" s="21"/>
      <c r="E120" s="21"/>
      <c r="F120" s="9"/>
      <c r="G120" s="9"/>
      <c r="H120" s="9"/>
      <c r="I120" s="9"/>
      <c r="J120" s="9"/>
      <c r="K120" s="33">
        <f>ARL!$K$12</f>
        <v>0</v>
      </c>
      <c r="L120" s="26"/>
      <c r="N120" s="17"/>
      <c r="O120" s="95"/>
      <c r="P120" s="34"/>
      <c r="Q120" s="34"/>
      <c r="R120" s="34"/>
      <c r="S120" s="34"/>
      <c r="T120" s="35"/>
      <c r="AB120" s="24"/>
    </row>
    <row r="121" spans="2:28" ht="15.75" hidden="1" customHeight="1" outlineLevel="1">
      <c r="B121" s="20"/>
      <c r="C121" s="21"/>
      <c r="D121" s="21"/>
      <c r="E121" s="21"/>
      <c r="F121" s="9"/>
      <c r="G121" s="9"/>
      <c r="H121" s="9"/>
      <c r="I121" s="9"/>
      <c r="J121" s="9"/>
      <c r="K121" s="33">
        <f>ASU!$K$12</f>
        <v>0</v>
      </c>
      <c r="L121" s="26"/>
      <c r="N121" s="17"/>
      <c r="O121" s="95"/>
      <c r="P121" s="34"/>
      <c r="Q121" s="34"/>
      <c r="R121" s="34"/>
      <c r="S121" s="34"/>
      <c r="T121" s="35"/>
      <c r="AB121" s="24"/>
    </row>
    <row r="122" spans="2:28" ht="15.75" hidden="1" customHeight="1" outlineLevel="1">
      <c r="B122" s="20"/>
      <c r="C122" s="21"/>
      <c r="D122" s="21"/>
      <c r="E122" s="21"/>
      <c r="F122" s="9"/>
      <c r="G122" s="9"/>
      <c r="H122" s="9"/>
      <c r="I122" s="9"/>
      <c r="J122" s="9"/>
      <c r="K122" s="33">
        <f>'AUS1'!$K$12</f>
        <v>0</v>
      </c>
      <c r="L122" s="26"/>
      <c r="N122" s="17"/>
      <c r="O122" s="95"/>
      <c r="P122" s="34"/>
      <c r="Q122" s="34"/>
      <c r="R122" s="34"/>
      <c r="S122" s="34"/>
      <c r="T122" s="35"/>
      <c r="AB122" s="24"/>
    </row>
    <row r="123" spans="2:28" ht="15.75" hidden="1" customHeight="1" outlineLevel="1">
      <c r="B123" s="20"/>
      <c r="C123" s="21"/>
      <c r="D123" s="21"/>
      <c r="E123" s="21"/>
      <c r="F123" s="9"/>
      <c r="G123" s="9"/>
      <c r="H123" s="9"/>
      <c r="I123" s="9"/>
      <c r="J123" s="9"/>
      <c r="K123" s="33">
        <f>'RGV1'!$K$12</f>
        <v>0</v>
      </c>
      <c r="L123" s="26"/>
      <c r="N123" s="17"/>
      <c r="O123" s="95"/>
      <c r="P123" s="34"/>
      <c r="Q123" s="34"/>
      <c r="R123" s="34"/>
      <c r="S123" s="34"/>
      <c r="T123" s="35"/>
      <c r="AB123" s="24"/>
    </row>
    <row r="124" spans="2:28" ht="15.75" hidden="1" customHeight="1" outlineLevel="1">
      <c r="B124" s="20"/>
      <c r="C124" s="21"/>
      <c r="D124" s="21"/>
      <c r="E124" s="21"/>
      <c r="F124" s="9"/>
      <c r="G124" s="9"/>
      <c r="H124" s="9"/>
      <c r="I124" s="9"/>
      <c r="J124" s="9"/>
      <c r="K124" s="33">
        <f>DAL!$K$12</f>
        <v>0</v>
      </c>
      <c r="L124" s="26"/>
      <c r="N124" s="17"/>
      <c r="O124" s="95"/>
      <c r="P124" s="34"/>
      <c r="Q124" s="34"/>
      <c r="R124" s="34"/>
      <c r="S124" s="34"/>
      <c r="T124" s="35"/>
      <c r="AB124" s="24"/>
    </row>
    <row r="125" spans="2:28" ht="15.75" hidden="1" customHeight="1" outlineLevel="1">
      <c r="B125" s="20"/>
      <c r="C125" s="21"/>
      <c r="D125" s="21"/>
      <c r="E125" s="21"/>
      <c r="F125" s="9"/>
      <c r="G125" s="9"/>
      <c r="H125" s="9"/>
      <c r="I125" s="9"/>
      <c r="J125" s="9"/>
      <c r="K125" s="33">
        <f>'E-P'!$K$12</f>
        <v>0</v>
      </c>
      <c r="L125" s="26"/>
      <c r="N125" s="17"/>
      <c r="O125" s="95"/>
      <c r="P125" s="34"/>
      <c r="Q125" s="34"/>
      <c r="R125" s="34"/>
      <c r="S125" s="34"/>
      <c r="T125" s="35"/>
      <c r="AB125" s="24"/>
    </row>
    <row r="126" spans="2:28" ht="15.75" hidden="1" customHeight="1" outlineLevel="1">
      <c r="B126" s="20"/>
      <c r="C126" s="21"/>
      <c r="D126" s="21"/>
      <c r="E126" s="21"/>
      <c r="F126" s="9"/>
      <c r="G126" s="9"/>
      <c r="H126" s="9"/>
      <c r="I126" s="9"/>
      <c r="J126" s="9"/>
      <c r="K126" s="33">
        <f>LU!$K$12</f>
        <v>0</v>
      </c>
      <c r="L126" s="26"/>
      <c r="N126" s="17"/>
      <c r="O126" s="95"/>
      <c r="P126" s="34"/>
      <c r="Q126" s="34"/>
      <c r="R126" s="34"/>
      <c r="S126" s="34"/>
      <c r="T126" s="35"/>
      <c r="AB126" s="24"/>
    </row>
    <row r="127" spans="2:28" ht="15.75" hidden="1" customHeight="1" outlineLevel="1">
      <c r="B127" s="20"/>
      <c r="C127" s="21"/>
      <c r="D127" s="21"/>
      <c r="E127" s="21"/>
      <c r="F127" s="9"/>
      <c r="G127" s="9"/>
      <c r="H127" s="9"/>
      <c r="I127" s="9"/>
      <c r="J127" s="9"/>
      <c r="K127" s="33">
        <f>MidWST!$K$12</f>
        <v>0</v>
      </c>
      <c r="L127" s="26"/>
      <c r="N127" s="17"/>
      <c r="O127" s="95"/>
      <c r="P127" s="34"/>
      <c r="Q127" s="34"/>
      <c r="R127" s="34"/>
      <c r="S127" s="34"/>
      <c r="T127" s="35"/>
      <c r="AB127" s="24"/>
    </row>
    <row r="128" spans="2:28" ht="15.75" hidden="1" customHeight="1" outlineLevel="1">
      <c r="B128" s="20"/>
      <c r="C128" s="21"/>
      <c r="D128" s="21"/>
      <c r="E128" s="21"/>
      <c r="F128" s="9"/>
      <c r="G128" s="9"/>
      <c r="H128" s="9"/>
      <c r="I128" s="9"/>
      <c r="J128" s="9"/>
      <c r="K128" s="33">
        <f>'P-B'!$K$12</f>
        <v>0</v>
      </c>
      <c r="L128" s="26"/>
      <c r="N128" s="17"/>
      <c r="O128" s="95"/>
      <c r="P128" s="34"/>
      <c r="Q128" s="34"/>
      <c r="R128" s="34"/>
      <c r="S128" s="34"/>
      <c r="T128" s="35"/>
      <c r="AB128" s="24"/>
    </row>
    <row r="129" spans="2:28" ht="15.75" hidden="1" customHeight="1" outlineLevel="1">
      <c r="B129" s="20"/>
      <c r="C129" s="21"/>
      <c r="D129" s="21"/>
      <c r="E129" s="21"/>
      <c r="F129" s="9"/>
      <c r="G129" s="9"/>
      <c r="H129" s="9"/>
      <c r="I129" s="9"/>
      <c r="J129" s="9"/>
      <c r="K129" s="33">
        <f>PVAMU!$K$12</f>
        <v>0</v>
      </c>
      <c r="L129" s="26"/>
      <c r="N129" s="17"/>
      <c r="O129" s="95"/>
      <c r="P129" s="34"/>
      <c r="Q129" s="34"/>
      <c r="R129" s="34"/>
      <c r="S129" s="34"/>
      <c r="T129" s="35"/>
      <c r="AB129" s="24"/>
    </row>
    <row r="130" spans="2:28" ht="15.75" hidden="1" customHeight="1" outlineLevel="1">
      <c r="B130" s="20"/>
      <c r="C130" s="21"/>
      <c r="D130" s="21"/>
      <c r="E130" s="21"/>
      <c r="F130" s="9"/>
      <c r="G130" s="9"/>
      <c r="H130" s="9"/>
      <c r="I130" s="9"/>
      <c r="J130" s="9"/>
      <c r="K130" s="33">
        <f>'S-A'!$K$12</f>
        <v>0</v>
      </c>
      <c r="L130" s="26"/>
      <c r="N130" s="17"/>
      <c r="O130" s="95"/>
      <c r="P130" s="34"/>
      <c r="Q130" s="34"/>
      <c r="R130" s="34"/>
      <c r="S130" s="34"/>
      <c r="T130" s="35"/>
      <c r="AB130" s="24"/>
    </row>
    <row r="131" spans="2:28" ht="15.75" hidden="1" customHeight="1" outlineLevel="1">
      <c r="B131" s="20"/>
      <c r="C131" s="21"/>
      <c r="D131" s="21"/>
      <c r="E131" s="21"/>
      <c r="F131" s="9"/>
      <c r="G131" s="9"/>
      <c r="H131" s="9"/>
      <c r="I131" s="9"/>
      <c r="J131" s="9"/>
      <c r="K131" s="33">
        <f>SFA!$K$12</f>
        <v>0</v>
      </c>
      <c r="L131" s="26"/>
      <c r="N131" s="17"/>
      <c r="O131" s="95"/>
      <c r="P131" s="34"/>
      <c r="Q131" s="34"/>
      <c r="R131" s="34"/>
      <c r="S131" s="34"/>
      <c r="T131" s="35"/>
      <c r="AB131" s="24"/>
    </row>
    <row r="132" spans="2:28" ht="15.75" hidden="1" customHeight="1" outlineLevel="1">
      <c r="B132" s="20"/>
      <c r="C132" s="21"/>
      <c r="D132" s="21"/>
      <c r="E132" s="21"/>
      <c r="F132" s="9"/>
      <c r="G132" s="9"/>
      <c r="H132" s="9"/>
      <c r="I132" s="9"/>
      <c r="J132" s="9"/>
      <c r="K132" s="33">
        <f>SHSU!$K$12</f>
        <v>0</v>
      </c>
      <c r="L132" s="26"/>
      <c r="N132" s="17"/>
      <c r="O132" s="95"/>
      <c r="P132" s="34"/>
      <c r="Q132" s="34"/>
      <c r="R132" s="34"/>
      <c r="S132" s="34"/>
      <c r="T132" s="35"/>
      <c r="AB132" s="24"/>
    </row>
    <row r="133" spans="2:28" ht="15.75" hidden="1" customHeight="1" outlineLevel="1">
      <c r="B133" s="20"/>
      <c r="C133" s="21"/>
      <c r="D133" s="21"/>
      <c r="E133" s="21"/>
      <c r="F133" s="9"/>
      <c r="G133" s="9"/>
      <c r="H133" s="9"/>
      <c r="I133" s="9"/>
      <c r="J133" s="9"/>
      <c r="K133" s="33">
        <f>SRSU!$K$12</f>
        <v>0</v>
      </c>
      <c r="L133" s="26"/>
      <c r="N133" s="17"/>
      <c r="O133" s="95"/>
      <c r="P133" s="34"/>
      <c r="Q133" s="34"/>
      <c r="R133" s="34"/>
      <c r="S133" s="34"/>
      <c r="T133" s="35"/>
      <c r="AB133" s="24"/>
    </row>
    <row r="134" spans="2:28" ht="15.75" hidden="1" customHeight="1" outlineLevel="1">
      <c r="B134" s="20"/>
      <c r="C134" s="21"/>
      <c r="D134" s="21"/>
      <c r="E134" s="21"/>
      <c r="F134" s="9"/>
      <c r="G134" s="9"/>
      <c r="H134" s="9"/>
      <c r="I134" s="9"/>
      <c r="J134" s="9"/>
      <c r="K134" s="33">
        <f>TAMIU!$K$12</f>
        <v>0</v>
      </c>
      <c r="L134" s="26"/>
      <c r="N134" s="17"/>
      <c r="O134" s="95"/>
      <c r="P134" s="34"/>
      <c r="Q134" s="34"/>
      <c r="R134" s="34"/>
      <c r="S134" s="34"/>
      <c r="T134" s="35"/>
      <c r="AB134" s="24"/>
    </row>
    <row r="135" spans="2:28" ht="15.75" hidden="1" customHeight="1" outlineLevel="1">
      <c r="B135" s="20"/>
      <c r="C135" s="21"/>
      <c r="D135" s="21"/>
      <c r="E135" s="21"/>
      <c r="F135" s="9"/>
      <c r="G135" s="9"/>
      <c r="H135" s="9"/>
      <c r="I135" s="9"/>
      <c r="J135" s="9"/>
      <c r="K135" s="33">
        <f>TAMUC!$K$12</f>
        <v>0</v>
      </c>
      <c r="L135" s="26"/>
      <c r="N135" s="17"/>
      <c r="O135" s="95"/>
      <c r="P135" s="34"/>
      <c r="Q135" s="34"/>
      <c r="R135" s="34"/>
      <c r="S135" s="34"/>
      <c r="T135" s="35"/>
      <c r="AB135" s="24"/>
    </row>
    <row r="136" spans="2:28" ht="15.75" hidden="1" customHeight="1" outlineLevel="1">
      <c r="B136" s="20"/>
      <c r="C136" s="21"/>
      <c r="D136" s="21"/>
      <c r="E136" s="21"/>
      <c r="F136" s="9"/>
      <c r="G136" s="9"/>
      <c r="H136" s="9"/>
      <c r="I136" s="9"/>
      <c r="J136" s="9"/>
      <c r="K136" s="33">
        <f>TAMUCC!$K$12</f>
        <v>0</v>
      </c>
      <c r="L136" s="26"/>
      <c r="N136" s="17"/>
      <c r="O136" s="95"/>
      <c r="P136" s="34"/>
      <c r="Q136" s="34"/>
      <c r="R136" s="34"/>
      <c r="S136" s="34"/>
      <c r="T136" s="35"/>
      <c r="AB136" s="24"/>
    </row>
    <row r="137" spans="2:28" ht="15.75" hidden="1" customHeight="1" outlineLevel="1">
      <c r="B137" s="20"/>
      <c r="C137" s="21"/>
      <c r="D137" s="21"/>
      <c r="E137" s="21"/>
      <c r="F137" s="9"/>
      <c r="G137" s="9"/>
      <c r="H137" s="9"/>
      <c r="I137" s="9"/>
      <c r="J137" s="9"/>
      <c r="K137" s="33">
        <f>TAMUComb!$K$12</f>
        <v>383243</v>
      </c>
      <c r="L137" s="26"/>
      <c r="N137" s="17"/>
      <c r="O137" s="95"/>
      <c r="P137" s="34"/>
      <c r="Q137" s="34"/>
      <c r="R137" s="34"/>
      <c r="S137" s="34"/>
      <c r="T137" s="35"/>
      <c r="AB137" s="24"/>
    </row>
    <row r="138" spans="2:28" ht="15.75" hidden="1" customHeight="1" outlineLevel="1">
      <c r="B138" s="20"/>
      <c r="C138" s="21"/>
      <c r="D138" s="21"/>
      <c r="E138" s="21"/>
      <c r="F138" s="9"/>
      <c r="G138" s="9"/>
      <c r="H138" s="9"/>
      <c r="I138" s="9"/>
      <c r="J138" s="9"/>
      <c r="K138" s="33">
        <f>TAMUCT!$K$12</f>
        <v>0</v>
      </c>
      <c r="L138" s="26"/>
      <c r="N138" s="17"/>
      <c r="O138" s="95"/>
      <c r="P138" s="34"/>
      <c r="Q138" s="34"/>
      <c r="R138" s="34"/>
      <c r="S138" s="34"/>
      <c r="T138" s="35"/>
      <c r="AB138" s="24"/>
    </row>
    <row r="139" spans="2:28" ht="15.75" hidden="1" customHeight="1" outlineLevel="1">
      <c r="B139" s="20"/>
      <c r="C139" s="21"/>
      <c r="D139" s="21"/>
      <c r="E139" s="21"/>
      <c r="F139" s="9"/>
      <c r="G139" s="9"/>
      <c r="H139" s="9"/>
      <c r="I139" s="9"/>
      <c r="J139" s="9"/>
      <c r="K139" s="33">
        <f>TAMUG!$K$12</f>
        <v>0</v>
      </c>
      <c r="L139" s="26"/>
      <c r="N139" s="17"/>
      <c r="O139" s="95"/>
      <c r="P139" s="34"/>
      <c r="Q139" s="34"/>
      <c r="R139" s="34"/>
      <c r="S139" s="34"/>
      <c r="T139" s="35"/>
      <c r="AB139" s="24"/>
    </row>
    <row r="140" spans="2:28" ht="15.75" hidden="1" customHeight="1" outlineLevel="1">
      <c r="B140" s="20"/>
      <c r="C140" s="21"/>
      <c r="D140" s="21"/>
      <c r="E140" s="21"/>
      <c r="F140" s="9"/>
      <c r="G140" s="9"/>
      <c r="H140" s="9"/>
      <c r="I140" s="9"/>
      <c r="J140" s="9"/>
      <c r="K140" s="33">
        <f>TAMUK!$K$12</f>
        <v>0</v>
      </c>
      <c r="L140" s="26"/>
      <c r="N140" s="17"/>
      <c r="O140" s="95"/>
      <c r="P140" s="34"/>
      <c r="Q140" s="34"/>
      <c r="R140" s="34"/>
      <c r="S140" s="34"/>
      <c r="T140" s="35"/>
      <c r="AB140" s="24"/>
    </row>
    <row r="141" spans="2:28" ht="15.75" hidden="1" customHeight="1" outlineLevel="1">
      <c r="B141" s="20"/>
      <c r="C141" s="21"/>
      <c r="D141" s="21"/>
      <c r="E141" s="21"/>
      <c r="F141" s="9"/>
      <c r="G141" s="9"/>
      <c r="H141" s="9"/>
      <c r="I141" s="9"/>
      <c r="J141" s="9"/>
      <c r="K141" s="33">
        <f>TAMUSA!$K$12</f>
        <v>0</v>
      </c>
      <c r="L141" s="26"/>
      <c r="N141" s="17"/>
      <c r="O141" s="95"/>
      <c r="P141" s="34"/>
      <c r="Q141" s="34"/>
      <c r="R141" s="34"/>
      <c r="S141" s="34"/>
      <c r="T141" s="35"/>
      <c r="AB141" s="24"/>
    </row>
    <row r="142" spans="2:28" ht="15.75" hidden="1" customHeight="1" outlineLevel="1">
      <c r="B142" s="20"/>
      <c r="C142" s="21"/>
      <c r="D142" s="21"/>
      <c r="E142" s="21"/>
      <c r="F142" s="9"/>
      <c r="G142" s="9"/>
      <c r="H142" s="9"/>
      <c r="I142" s="9"/>
      <c r="J142" s="9"/>
      <c r="K142" s="33">
        <f>TAMUT!$K$12</f>
        <v>0</v>
      </c>
      <c r="L142" s="26"/>
      <c r="N142" s="17"/>
      <c r="O142" s="95"/>
      <c r="P142" s="34"/>
      <c r="Q142" s="34"/>
      <c r="R142" s="34"/>
      <c r="S142" s="34"/>
      <c r="T142" s="35"/>
      <c r="AB142" s="24"/>
    </row>
    <row r="143" spans="2:28" ht="15.75" hidden="1" customHeight="1" outlineLevel="1">
      <c r="B143" s="20"/>
      <c r="C143" s="21"/>
      <c r="D143" s="21"/>
      <c r="E143" s="21"/>
      <c r="F143" s="9"/>
      <c r="G143" s="9"/>
      <c r="H143" s="9"/>
      <c r="I143" s="9"/>
      <c r="J143" s="9"/>
      <c r="K143" s="33">
        <f>TARLST!$K$12</f>
        <v>0</v>
      </c>
      <c r="L143" s="26"/>
      <c r="N143" s="17"/>
      <c r="O143" s="95"/>
      <c r="P143" s="34"/>
      <c r="Q143" s="34"/>
      <c r="R143" s="34"/>
      <c r="S143" s="34"/>
      <c r="T143" s="35"/>
      <c r="AB143" s="24"/>
    </row>
    <row r="144" spans="2:28" ht="15.75" hidden="1" customHeight="1" outlineLevel="1">
      <c r="B144" s="20"/>
      <c r="C144" s="21"/>
      <c r="D144" s="21"/>
      <c r="E144" s="21"/>
      <c r="F144" s="9"/>
      <c r="G144" s="9"/>
      <c r="H144" s="9"/>
      <c r="I144" s="9"/>
      <c r="J144" s="9"/>
      <c r="K144" s="33">
        <f>TSU!$K$12</f>
        <v>0</v>
      </c>
      <c r="L144" s="26"/>
      <c r="N144" s="17"/>
      <c r="O144" s="95"/>
      <c r="P144" s="34"/>
      <c r="Q144" s="34"/>
      <c r="R144" s="34"/>
      <c r="S144" s="34"/>
      <c r="T144" s="35"/>
      <c r="AB144" s="24"/>
    </row>
    <row r="145" spans="2:28" ht="15.75" hidden="1" customHeight="1" outlineLevel="1">
      <c r="B145" s="20"/>
      <c r="C145" s="21"/>
      <c r="D145" s="21"/>
      <c r="E145" s="21"/>
      <c r="F145" s="9"/>
      <c r="G145" s="9"/>
      <c r="H145" s="9"/>
      <c r="I145" s="9"/>
      <c r="J145" s="9"/>
      <c r="K145" s="33">
        <f>TTU!$K$12</f>
        <v>0</v>
      </c>
      <c r="L145" s="26"/>
      <c r="N145" s="17"/>
      <c r="O145" s="95"/>
      <c r="P145" s="34"/>
      <c r="Q145" s="34"/>
      <c r="R145" s="34"/>
      <c r="S145" s="34"/>
      <c r="T145" s="35"/>
      <c r="AB145" s="24"/>
    </row>
    <row r="146" spans="2:28" ht="15.75" hidden="1" customHeight="1" outlineLevel="1">
      <c r="B146" s="20"/>
      <c r="C146" s="21"/>
      <c r="D146" s="21"/>
      <c r="E146" s="21"/>
      <c r="F146" s="9"/>
      <c r="G146" s="9"/>
      <c r="H146" s="9"/>
      <c r="I146" s="9"/>
      <c r="J146" s="9"/>
      <c r="K146" s="33">
        <f>TWU!$K$12</f>
        <v>482135</v>
      </c>
      <c r="L146" s="26"/>
      <c r="N146" s="17"/>
      <c r="O146" s="95"/>
      <c r="P146" s="34"/>
      <c r="Q146" s="34"/>
      <c r="R146" s="34"/>
      <c r="S146" s="34"/>
      <c r="T146" s="35"/>
      <c r="AB146" s="24"/>
    </row>
    <row r="147" spans="2:28" ht="15.75" hidden="1" customHeight="1" outlineLevel="1">
      <c r="B147" s="20"/>
      <c r="C147" s="21"/>
      <c r="D147" s="21"/>
      <c r="E147" s="21"/>
      <c r="F147" s="9"/>
      <c r="G147" s="9"/>
      <c r="H147" s="9"/>
      <c r="I147" s="9"/>
      <c r="J147" s="9"/>
      <c r="K147" s="33">
        <f>TXST!$K$12</f>
        <v>0</v>
      </c>
      <c r="L147" s="26"/>
      <c r="N147" s="17"/>
      <c r="O147" s="95"/>
      <c r="P147" s="34"/>
      <c r="Q147" s="34"/>
      <c r="R147" s="34"/>
      <c r="S147" s="34"/>
      <c r="T147" s="35"/>
      <c r="AB147" s="24"/>
    </row>
    <row r="148" spans="2:28" ht="15.75" hidden="1" customHeight="1" outlineLevel="1">
      <c r="B148" s="20"/>
      <c r="C148" s="21"/>
      <c r="D148" s="21"/>
      <c r="E148" s="21"/>
      <c r="F148" s="9"/>
      <c r="G148" s="9"/>
      <c r="H148" s="9"/>
      <c r="I148" s="9"/>
      <c r="J148" s="9"/>
      <c r="K148" s="33">
        <f>TYL!$K$12</f>
        <v>0</v>
      </c>
      <c r="L148" s="26"/>
      <c r="N148" s="17"/>
      <c r="O148" s="95"/>
      <c r="P148" s="34"/>
      <c r="Q148" s="34"/>
      <c r="R148" s="34"/>
      <c r="S148" s="34"/>
      <c r="T148" s="35"/>
      <c r="AB148" s="24"/>
    </row>
    <row r="149" spans="2:28" ht="15.75" hidden="1" customHeight="1" outlineLevel="1">
      <c r="B149" s="20"/>
      <c r="C149" s="21"/>
      <c r="D149" s="21"/>
      <c r="E149" s="21"/>
      <c r="F149" s="9"/>
      <c r="G149" s="9"/>
      <c r="H149" s="9"/>
      <c r="I149" s="9"/>
      <c r="J149" s="9"/>
      <c r="K149" s="33">
        <f>UH!$K$12</f>
        <v>0</v>
      </c>
      <c r="L149" s="26"/>
      <c r="N149" s="17"/>
      <c r="O149" s="95"/>
      <c r="P149" s="34"/>
      <c r="Q149" s="34"/>
      <c r="R149" s="34"/>
      <c r="S149" s="34"/>
      <c r="T149" s="35"/>
      <c r="AB149" s="24"/>
    </row>
    <row r="150" spans="2:28" ht="15.75" hidden="1" customHeight="1" outlineLevel="1">
      <c r="B150" s="20"/>
      <c r="C150" s="21"/>
      <c r="D150" s="21"/>
      <c r="E150" s="21"/>
      <c r="F150" s="9"/>
      <c r="G150" s="9"/>
      <c r="H150" s="9"/>
      <c r="I150" s="9"/>
      <c r="J150" s="9"/>
      <c r="K150" s="33">
        <f>UHCL!$K$12</f>
        <v>0</v>
      </c>
      <c r="L150" s="26"/>
      <c r="N150" s="17"/>
      <c r="O150" s="95"/>
      <c r="P150" s="34"/>
      <c r="Q150" s="34"/>
      <c r="R150" s="34"/>
      <c r="S150" s="34"/>
      <c r="T150" s="35"/>
      <c r="AB150" s="24"/>
    </row>
    <row r="151" spans="2:28" ht="15.75" hidden="1" customHeight="1" outlineLevel="1">
      <c r="B151" s="20"/>
      <c r="C151" s="21"/>
      <c r="D151" s="21"/>
      <c r="E151" s="21"/>
      <c r="F151" s="9"/>
      <c r="G151" s="9"/>
      <c r="H151" s="9"/>
      <c r="I151" s="9"/>
      <c r="J151" s="9"/>
      <c r="K151" s="33">
        <f>UHD!$K$12</f>
        <v>0</v>
      </c>
      <c r="L151" s="26"/>
      <c r="N151" s="17"/>
      <c r="O151" s="95"/>
      <c r="P151" s="34"/>
      <c r="Q151" s="34"/>
      <c r="R151" s="34"/>
      <c r="S151" s="34"/>
      <c r="T151" s="35"/>
      <c r="AB151" s="24"/>
    </row>
    <row r="152" spans="2:28" ht="15.75" hidden="1" customHeight="1" outlineLevel="1">
      <c r="B152" s="20"/>
      <c r="C152" s="21"/>
      <c r="D152" s="21"/>
      <c r="E152" s="21"/>
      <c r="F152" s="9"/>
      <c r="G152" s="9"/>
      <c r="H152" s="9"/>
      <c r="I152" s="9"/>
      <c r="J152" s="9"/>
      <c r="K152" s="33">
        <f>UHV!$K$12</f>
        <v>0</v>
      </c>
      <c r="L152" s="26"/>
      <c r="N152" s="17"/>
      <c r="O152" s="95"/>
      <c r="P152" s="34"/>
      <c r="Q152" s="34"/>
      <c r="R152" s="34"/>
      <c r="S152" s="34"/>
      <c r="T152" s="35"/>
      <c r="AB152" s="24"/>
    </row>
    <row r="153" spans="2:28" ht="15.75" hidden="1" customHeight="1" outlineLevel="1">
      <c r="B153" s="20"/>
      <c r="C153" s="21"/>
      <c r="D153" s="21"/>
      <c r="E153" s="21"/>
      <c r="F153" s="9"/>
      <c r="G153" s="9"/>
      <c r="H153" s="9"/>
      <c r="I153" s="9"/>
      <c r="J153" s="9"/>
      <c r="K153" s="33">
        <f>UNT!$K$12</f>
        <v>0</v>
      </c>
      <c r="L153" s="26"/>
      <c r="N153" s="17"/>
      <c r="O153" s="95"/>
      <c r="P153" s="34"/>
      <c r="Q153" s="34"/>
      <c r="R153" s="34"/>
      <c r="S153" s="34"/>
      <c r="T153" s="35"/>
      <c r="AB153" s="24"/>
    </row>
    <row r="154" spans="2:28" ht="15.75" hidden="1" customHeight="1" outlineLevel="1">
      <c r="B154" s="20"/>
      <c r="C154" s="21"/>
      <c r="D154" s="21"/>
      <c r="E154" s="21"/>
      <c r="F154" s="9"/>
      <c r="G154" s="9"/>
      <c r="H154" s="9"/>
      <c r="I154" s="9"/>
      <c r="J154" s="9"/>
      <c r="K154" s="33">
        <f>UNTD!$K$12</f>
        <v>0</v>
      </c>
      <c r="L154" s="26"/>
      <c r="N154" s="17"/>
      <c r="O154" s="95"/>
      <c r="P154" s="34"/>
      <c r="Q154" s="34"/>
      <c r="R154" s="34"/>
      <c r="S154" s="34"/>
      <c r="T154" s="35"/>
      <c r="AB154" s="24"/>
    </row>
    <row r="155" spans="2:28" ht="15.75" hidden="1" customHeight="1" outlineLevel="1">
      <c r="B155" s="20"/>
      <c r="C155" s="21"/>
      <c r="D155" s="21"/>
      <c r="E155" s="21"/>
      <c r="F155" s="9"/>
      <c r="G155" s="9"/>
      <c r="H155" s="9"/>
      <c r="I155" s="9"/>
      <c r="J155" s="9"/>
      <c r="K155" s="33">
        <f>WTAMU!$K$12</f>
        <v>0</v>
      </c>
      <c r="L155" s="26"/>
      <c r="N155" s="17"/>
      <c r="O155" s="95"/>
      <c r="P155" s="34"/>
      <c r="Q155" s="34"/>
      <c r="R155" s="34"/>
      <c r="S155" s="34"/>
      <c r="T155" s="35"/>
      <c r="AB155" s="24"/>
    </row>
    <row r="156" spans="2:28" ht="15.75" customHeight="1" collapsed="1">
      <c r="B156" s="20" t="s">
        <v>8</v>
      </c>
      <c r="C156" s="21"/>
      <c r="D156" s="21"/>
      <c r="E156" s="21"/>
      <c r="F156" s="21"/>
      <c r="G156" s="21"/>
      <c r="H156" s="21"/>
      <c r="I156" s="21"/>
      <c r="J156" s="21"/>
      <c r="K156" s="36">
        <f>SUM(K120:K155)</f>
        <v>865378</v>
      </c>
      <c r="L156" s="26"/>
      <c r="N156" s="37"/>
      <c r="O156" s="19"/>
      <c r="P156" s="19"/>
      <c r="Q156" s="19"/>
      <c r="R156" s="19"/>
      <c r="S156" s="19"/>
      <c r="T156" s="19"/>
      <c r="AB156" s="24">
        <f>SUM(C119:L119)</f>
        <v>0</v>
      </c>
    </row>
    <row r="157" spans="2:28" ht="15.75" hidden="1" customHeight="1" outlineLevel="1">
      <c r="B157" s="20"/>
      <c r="C157" s="21"/>
      <c r="D157" s="21"/>
      <c r="E157" s="21"/>
      <c r="F157" s="21"/>
      <c r="G157" s="21"/>
      <c r="H157" s="21"/>
      <c r="I157" s="21"/>
      <c r="J157" s="21"/>
      <c r="K157" s="36">
        <f>ARL!$K$13</f>
        <v>9983836</v>
      </c>
      <c r="L157" s="26">
        <f>ARL!$L$13</f>
        <v>9983836</v>
      </c>
      <c r="N157" s="37"/>
      <c r="O157" s="19"/>
      <c r="P157" s="19"/>
      <c r="Q157" s="19"/>
      <c r="R157" s="19"/>
      <c r="S157" s="19"/>
      <c r="T157" s="19"/>
      <c r="AB157" s="24"/>
    </row>
    <row r="158" spans="2:28" ht="15.75" hidden="1" customHeight="1" outlineLevel="1">
      <c r="B158" s="20"/>
      <c r="C158" s="21"/>
      <c r="D158" s="21"/>
      <c r="E158" s="21"/>
      <c r="F158" s="21"/>
      <c r="G158" s="21"/>
      <c r="H158" s="21"/>
      <c r="I158" s="21"/>
      <c r="J158" s="21"/>
      <c r="K158" s="36">
        <f>ASU!$K$13</f>
        <v>24963</v>
      </c>
      <c r="L158" s="26">
        <f>ASU!$L$13</f>
        <v>24963</v>
      </c>
      <c r="N158" s="37"/>
      <c r="O158" s="19"/>
      <c r="P158" s="19"/>
      <c r="Q158" s="19"/>
      <c r="R158" s="19"/>
      <c r="S158" s="19"/>
      <c r="T158" s="19"/>
      <c r="AB158" s="24"/>
    </row>
    <row r="159" spans="2:28" ht="15.75" hidden="1" customHeight="1" outlineLevel="1">
      <c r="B159" s="20"/>
      <c r="C159" s="21"/>
      <c r="D159" s="21"/>
      <c r="E159" s="21"/>
      <c r="F159" s="21"/>
      <c r="G159" s="21"/>
      <c r="H159" s="21"/>
      <c r="I159" s="21"/>
      <c r="J159" s="21"/>
      <c r="K159" s="36">
        <f>'AUS1'!$K$13</f>
        <v>103752716</v>
      </c>
      <c r="L159" s="26">
        <f>'AUS1'!$L$13</f>
        <v>103752716</v>
      </c>
      <c r="N159" s="37"/>
      <c r="O159" s="19"/>
      <c r="P159" s="19"/>
      <c r="Q159" s="19"/>
      <c r="R159" s="19"/>
      <c r="S159" s="19"/>
      <c r="T159" s="19"/>
      <c r="AB159" s="24"/>
    </row>
    <row r="160" spans="2:28" ht="15.75" hidden="1" customHeight="1" outlineLevel="1">
      <c r="B160" s="20"/>
      <c r="C160" s="21"/>
      <c r="D160" s="21"/>
      <c r="E160" s="21"/>
      <c r="F160" s="21"/>
      <c r="G160" s="21"/>
      <c r="H160" s="21"/>
      <c r="I160" s="21"/>
      <c r="J160" s="21"/>
      <c r="K160" s="36">
        <f>'RGV1'!$K$13</f>
        <v>1561161</v>
      </c>
      <c r="L160" s="26">
        <f>'RGV1'!$L$13</f>
        <v>1561161</v>
      </c>
      <c r="N160" s="37"/>
      <c r="O160" s="19"/>
      <c r="P160" s="19"/>
      <c r="Q160" s="19"/>
      <c r="R160" s="19"/>
      <c r="S160" s="19"/>
      <c r="T160" s="19"/>
      <c r="AB160" s="24"/>
    </row>
    <row r="161" spans="2:28" ht="15.75" hidden="1" customHeight="1" outlineLevel="1">
      <c r="B161" s="20"/>
      <c r="C161" s="21"/>
      <c r="D161" s="21"/>
      <c r="E161" s="21"/>
      <c r="F161" s="21"/>
      <c r="G161" s="21"/>
      <c r="H161" s="21"/>
      <c r="I161" s="21"/>
      <c r="J161" s="21"/>
      <c r="K161" s="36">
        <f>DAL!$K$13</f>
        <v>14082980</v>
      </c>
      <c r="L161" s="26">
        <f>DAL!$L$13</f>
        <v>14082980</v>
      </c>
      <c r="N161" s="37"/>
      <c r="O161" s="19"/>
      <c r="P161" s="19"/>
      <c r="Q161" s="19"/>
      <c r="R161" s="19"/>
      <c r="S161" s="19"/>
      <c r="T161" s="19"/>
      <c r="AB161" s="24"/>
    </row>
    <row r="162" spans="2:28" ht="15.75" hidden="1" customHeight="1" outlineLevel="1">
      <c r="B162" s="20"/>
      <c r="C162" s="21"/>
      <c r="D162" s="21"/>
      <c r="E162" s="21"/>
      <c r="F162" s="21"/>
      <c r="G162" s="21"/>
      <c r="H162" s="21"/>
      <c r="I162" s="21"/>
      <c r="J162" s="21"/>
      <c r="K162" s="36">
        <f>'E-P'!$K$13</f>
        <v>9561191</v>
      </c>
      <c r="L162" s="26">
        <f>'E-P'!$L$13</f>
        <v>9561191</v>
      </c>
      <c r="N162" s="37"/>
      <c r="O162" s="19"/>
      <c r="P162" s="19"/>
      <c r="Q162" s="19"/>
      <c r="R162" s="19"/>
      <c r="S162" s="19"/>
      <c r="T162" s="19"/>
      <c r="AB162" s="24"/>
    </row>
    <row r="163" spans="2:28" ht="15.75" hidden="1" customHeight="1" outlineLevel="1">
      <c r="B163" s="20"/>
      <c r="C163" s="21"/>
      <c r="D163" s="21"/>
      <c r="E163" s="21"/>
      <c r="F163" s="21"/>
      <c r="G163" s="21"/>
      <c r="H163" s="21"/>
      <c r="I163" s="21"/>
      <c r="J163" s="21"/>
      <c r="K163" s="36">
        <f>LU!$K$13</f>
        <v>149501</v>
      </c>
      <c r="L163" s="26">
        <f>LU!$L$13</f>
        <v>149501</v>
      </c>
      <c r="N163" s="37"/>
      <c r="O163" s="19"/>
      <c r="P163" s="19"/>
      <c r="Q163" s="19"/>
      <c r="R163" s="19"/>
      <c r="S163" s="19"/>
      <c r="T163" s="19"/>
      <c r="AB163" s="24"/>
    </row>
    <row r="164" spans="2:28" ht="15.75" hidden="1" customHeight="1" outlineLevel="1">
      <c r="B164" s="20"/>
      <c r="C164" s="21"/>
      <c r="D164" s="21"/>
      <c r="E164" s="21"/>
      <c r="F164" s="21"/>
      <c r="G164" s="21"/>
      <c r="H164" s="21"/>
      <c r="I164" s="21"/>
      <c r="J164" s="21"/>
      <c r="K164" s="36">
        <f>MidWST!$K$13</f>
        <v>0</v>
      </c>
      <c r="L164" s="26">
        <f>MidWST!$L$13</f>
        <v>0</v>
      </c>
      <c r="N164" s="37"/>
      <c r="O164" s="19"/>
      <c r="P164" s="19"/>
      <c r="Q164" s="19"/>
      <c r="R164" s="19"/>
      <c r="S164" s="19"/>
      <c r="T164" s="19"/>
      <c r="AB164" s="24"/>
    </row>
    <row r="165" spans="2:28" ht="15.75" hidden="1" customHeight="1" outlineLevel="1">
      <c r="B165" s="20"/>
      <c r="C165" s="21"/>
      <c r="D165" s="21"/>
      <c r="E165" s="21"/>
      <c r="F165" s="21"/>
      <c r="G165" s="21"/>
      <c r="H165" s="21"/>
      <c r="I165" s="21"/>
      <c r="J165" s="21"/>
      <c r="K165" s="36">
        <f>'P-B'!$K$13</f>
        <v>-24815</v>
      </c>
      <c r="L165" s="26">
        <f>'P-B'!$L$13</f>
        <v>-24815</v>
      </c>
      <c r="N165" s="37"/>
      <c r="O165" s="19"/>
      <c r="P165" s="19"/>
      <c r="Q165" s="19"/>
      <c r="R165" s="19"/>
      <c r="S165" s="19"/>
      <c r="T165" s="19"/>
      <c r="AB165" s="24"/>
    </row>
    <row r="166" spans="2:28" ht="15.75" hidden="1" customHeight="1" outlineLevel="1">
      <c r="B166" s="20"/>
      <c r="C166" s="21"/>
      <c r="D166" s="21"/>
      <c r="E166" s="21"/>
      <c r="F166" s="21"/>
      <c r="G166" s="21"/>
      <c r="H166" s="21"/>
      <c r="I166" s="21"/>
      <c r="J166" s="21"/>
      <c r="K166" s="36">
        <f>PVAMU!$K$13</f>
        <v>987224</v>
      </c>
      <c r="L166" s="26">
        <f>PVAMU!$L$13</f>
        <v>987224</v>
      </c>
      <c r="N166" s="37"/>
      <c r="O166" s="19"/>
      <c r="P166" s="19"/>
      <c r="Q166" s="19"/>
      <c r="R166" s="19"/>
      <c r="S166" s="19"/>
      <c r="T166" s="19"/>
      <c r="AB166" s="24"/>
    </row>
    <row r="167" spans="2:28" ht="15.75" hidden="1" customHeight="1" outlineLevel="1">
      <c r="B167" s="20"/>
      <c r="C167" s="21"/>
      <c r="D167" s="21"/>
      <c r="E167" s="21"/>
      <c r="F167" s="21"/>
      <c r="G167" s="21"/>
      <c r="H167" s="21"/>
      <c r="I167" s="21"/>
      <c r="J167" s="21"/>
      <c r="K167" s="36">
        <f>'S-A'!$K$13</f>
        <v>6432429</v>
      </c>
      <c r="L167" s="26">
        <f>'S-A'!$L$13</f>
        <v>6432429</v>
      </c>
      <c r="N167" s="37"/>
      <c r="O167" s="19"/>
      <c r="P167" s="19"/>
      <c r="Q167" s="19"/>
      <c r="R167" s="19"/>
      <c r="S167" s="19"/>
      <c r="T167" s="19"/>
      <c r="AB167" s="24"/>
    </row>
    <row r="168" spans="2:28" ht="15.75" hidden="1" customHeight="1" outlineLevel="1">
      <c r="B168" s="20"/>
      <c r="C168" s="21"/>
      <c r="D168" s="21"/>
      <c r="E168" s="21"/>
      <c r="F168" s="21"/>
      <c r="G168" s="21"/>
      <c r="H168" s="21"/>
      <c r="I168" s="21"/>
      <c r="J168" s="21"/>
      <c r="K168" s="36">
        <f>SFA!$K$13</f>
        <v>104100</v>
      </c>
      <c r="L168" s="26">
        <f>SFA!$L$13</f>
        <v>104100</v>
      </c>
      <c r="N168" s="37"/>
      <c r="O168" s="19"/>
      <c r="P168" s="19"/>
      <c r="Q168" s="19"/>
      <c r="R168" s="19"/>
      <c r="S168" s="19"/>
      <c r="T168" s="19"/>
      <c r="AB168" s="24"/>
    </row>
    <row r="169" spans="2:28" ht="15.75" hidden="1" customHeight="1" outlineLevel="1">
      <c r="B169" s="20"/>
      <c r="C169" s="21"/>
      <c r="D169" s="21"/>
      <c r="E169" s="21"/>
      <c r="F169" s="21"/>
      <c r="G169" s="21"/>
      <c r="H169" s="21"/>
      <c r="I169" s="21"/>
      <c r="J169" s="21"/>
      <c r="K169" s="36">
        <f>SHSU!$K$13</f>
        <v>463827</v>
      </c>
      <c r="L169" s="26">
        <f>SHSU!$L$13</f>
        <v>463827</v>
      </c>
      <c r="N169" s="37"/>
      <c r="O169" s="19"/>
      <c r="P169" s="19"/>
      <c r="Q169" s="19"/>
      <c r="R169" s="19"/>
      <c r="S169" s="19"/>
      <c r="T169" s="19"/>
      <c r="AB169" s="24"/>
    </row>
    <row r="170" spans="2:28" ht="15.75" hidden="1" customHeight="1" outlineLevel="1">
      <c r="B170" s="20"/>
      <c r="C170" s="21"/>
      <c r="D170" s="21"/>
      <c r="E170" s="21"/>
      <c r="F170" s="21"/>
      <c r="G170" s="21"/>
      <c r="H170" s="21"/>
      <c r="I170" s="21"/>
      <c r="J170" s="21"/>
      <c r="K170" s="36">
        <f>SRSU!$K$13</f>
        <v>83558</v>
      </c>
      <c r="L170" s="26">
        <f>SRSU!$L$13</f>
        <v>83558</v>
      </c>
      <c r="N170" s="37"/>
      <c r="O170" s="19"/>
      <c r="P170" s="19"/>
      <c r="Q170" s="19"/>
      <c r="R170" s="19"/>
      <c r="S170" s="19"/>
      <c r="T170" s="19"/>
      <c r="AB170" s="24"/>
    </row>
    <row r="171" spans="2:28" ht="15.75" hidden="1" customHeight="1" outlineLevel="1">
      <c r="B171" s="20"/>
      <c r="C171" s="21"/>
      <c r="D171" s="21"/>
      <c r="E171" s="21"/>
      <c r="F171" s="21"/>
      <c r="G171" s="21"/>
      <c r="H171" s="21"/>
      <c r="I171" s="21"/>
      <c r="J171" s="21"/>
      <c r="K171" s="36">
        <f>TAMIU!$K$13</f>
        <v>188494</v>
      </c>
      <c r="L171" s="26">
        <f>TAMIU!$L$13</f>
        <v>188494</v>
      </c>
      <c r="N171" s="37"/>
      <c r="O171" s="19"/>
      <c r="P171" s="19"/>
      <c r="Q171" s="19"/>
      <c r="R171" s="19"/>
      <c r="S171" s="19"/>
      <c r="T171" s="19"/>
      <c r="AB171" s="24"/>
    </row>
    <row r="172" spans="2:28" ht="15.75" hidden="1" customHeight="1" outlineLevel="1">
      <c r="B172" s="20"/>
      <c r="C172" s="21"/>
      <c r="D172" s="21"/>
      <c r="E172" s="21"/>
      <c r="F172" s="21"/>
      <c r="G172" s="21"/>
      <c r="H172" s="21"/>
      <c r="I172" s="21"/>
      <c r="J172" s="21"/>
      <c r="K172" s="36">
        <f>TAMUC!$K$13</f>
        <v>174270</v>
      </c>
      <c r="L172" s="26">
        <f>TAMUC!$L$13</f>
        <v>174270</v>
      </c>
      <c r="N172" s="37"/>
      <c r="O172" s="19"/>
      <c r="P172" s="19"/>
      <c r="Q172" s="19"/>
      <c r="R172" s="19"/>
      <c r="S172" s="19"/>
      <c r="T172" s="19"/>
      <c r="AB172" s="24"/>
    </row>
    <row r="173" spans="2:28" ht="15.75" hidden="1" customHeight="1" outlineLevel="1">
      <c r="B173" s="20"/>
      <c r="C173" s="21"/>
      <c r="D173" s="21"/>
      <c r="E173" s="21"/>
      <c r="F173" s="21"/>
      <c r="G173" s="21"/>
      <c r="H173" s="21"/>
      <c r="I173" s="21"/>
      <c r="J173" s="21"/>
      <c r="K173" s="36">
        <f>TAMUCC!$K$13</f>
        <v>2934136</v>
      </c>
      <c r="L173" s="26">
        <f>TAMUCC!$L$13</f>
        <v>2934136</v>
      </c>
      <c r="N173" s="37"/>
      <c r="O173" s="19"/>
      <c r="P173" s="19"/>
      <c r="Q173" s="19"/>
      <c r="R173" s="19"/>
      <c r="S173" s="19"/>
      <c r="T173" s="19"/>
      <c r="AB173" s="24"/>
    </row>
    <row r="174" spans="2:28" ht="15.75" hidden="1" customHeight="1" outlineLevel="1">
      <c r="B174" s="20"/>
      <c r="C174" s="21"/>
      <c r="D174" s="21"/>
      <c r="E174" s="21"/>
      <c r="F174" s="21"/>
      <c r="G174" s="21"/>
      <c r="H174" s="21"/>
      <c r="I174" s="21"/>
      <c r="J174" s="21"/>
      <c r="K174" s="36">
        <f>TAMUComb!$K$13</f>
        <v>73747118</v>
      </c>
      <c r="L174" s="26">
        <f>TAMUComb!$L$13</f>
        <v>73747118</v>
      </c>
      <c r="N174" s="37"/>
      <c r="O174" s="19"/>
      <c r="P174" s="19"/>
      <c r="Q174" s="19"/>
      <c r="R174" s="19"/>
      <c r="S174" s="19"/>
      <c r="T174" s="19"/>
      <c r="AB174" s="24"/>
    </row>
    <row r="175" spans="2:28" ht="15.75" hidden="1" customHeight="1" outlineLevel="1">
      <c r="B175" s="20"/>
      <c r="C175" s="21"/>
      <c r="D175" s="21"/>
      <c r="E175" s="21"/>
      <c r="F175" s="21"/>
      <c r="G175" s="21"/>
      <c r="H175" s="21"/>
      <c r="I175" s="21"/>
      <c r="J175" s="21"/>
      <c r="K175" s="36">
        <f>TAMUCT!$K$13</f>
        <v>0</v>
      </c>
      <c r="L175" s="26">
        <f>TAMUCT!$L$13</f>
        <v>0</v>
      </c>
      <c r="N175" s="37"/>
      <c r="O175" s="19"/>
      <c r="P175" s="19"/>
      <c r="Q175" s="19"/>
      <c r="R175" s="19"/>
      <c r="S175" s="19"/>
      <c r="T175" s="19"/>
      <c r="AB175" s="24"/>
    </row>
    <row r="176" spans="2:28" ht="15.75" hidden="1" customHeight="1" outlineLevel="1">
      <c r="B176" s="20"/>
      <c r="C176" s="21"/>
      <c r="D176" s="21"/>
      <c r="E176" s="21"/>
      <c r="F176" s="21"/>
      <c r="G176" s="21"/>
      <c r="H176" s="21"/>
      <c r="I176" s="21"/>
      <c r="J176" s="21"/>
      <c r="K176" s="36">
        <f>TAMUG!$K$13</f>
        <v>1235829</v>
      </c>
      <c r="L176" s="26">
        <f>TAMUG!$L$13</f>
        <v>1235829</v>
      </c>
      <c r="N176" s="37"/>
      <c r="O176" s="19"/>
      <c r="P176" s="19"/>
      <c r="Q176" s="19"/>
      <c r="R176" s="19"/>
      <c r="S176" s="19"/>
      <c r="T176" s="19"/>
      <c r="AB176" s="24"/>
    </row>
    <row r="177" spans="2:28" ht="15.75" hidden="1" customHeight="1" outlineLevel="1">
      <c r="B177" s="20"/>
      <c r="C177" s="21"/>
      <c r="D177" s="21"/>
      <c r="E177" s="21"/>
      <c r="F177" s="21"/>
      <c r="G177" s="21"/>
      <c r="H177" s="21"/>
      <c r="I177" s="21"/>
      <c r="J177" s="21"/>
      <c r="K177" s="36">
        <f>TAMUK!$K$13</f>
        <v>1186390</v>
      </c>
      <c r="L177" s="26">
        <f>TAMUK!$L$13</f>
        <v>1186390</v>
      </c>
      <c r="N177" s="37"/>
      <c r="O177" s="19"/>
      <c r="P177" s="19"/>
      <c r="Q177" s="19"/>
      <c r="R177" s="19"/>
      <c r="S177" s="19"/>
      <c r="T177" s="19"/>
      <c r="AB177" s="24"/>
    </row>
    <row r="178" spans="2:28" ht="15.75" hidden="1" customHeight="1" outlineLevel="1">
      <c r="B178" s="20"/>
      <c r="C178" s="21"/>
      <c r="D178" s="21"/>
      <c r="E178" s="21"/>
      <c r="F178" s="21"/>
      <c r="G178" s="21"/>
      <c r="H178" s="21"/>
      <c r="I178" s="21"/>
      <c r="J178" s="21"/>
      <c r="K178" s="36">
        <f>TAMUSA!$K$13</f>
        <v>0</v>
      </c>
      <c r="L178" s="26">
        <f>TAMUSA!$L$13</f>
        <v>0</v>
      </c>
      <c r="N178" s="37"/>
      <c r="O178" s="19"/>
      <c r="P178" s="19"/>
      <c r="Q178" s="19"/>
      <c r="R178" s="19"/>
      <c r="S178" s="19"/>
      <c r="T178" s="19"/>
      <c r="AB178" s="24"/>
    </row>
    <row r="179" spans="2:28" ht="15.75" hidden="1" customHeight="1" outlineLevel="1">
      <c r="B179" s="20"/>
      <c r="C179" s="21"/>
      <c r="D179" s="21"/>
      <c r="E179" s="21"/>
      <c r="F179" s="21"/>
      <c r="G179" s="21"/>
      <c r="H179" s="21"/>
      <c r="I179" s="21"/>
      <c r="J179" s="21"/>
      <c r="K179" s="36">
        <f>TAMUT!$K$13</f>
        <v>0</v>
      </c>
      <c r="L179" s="26">
        <f>TAMUT!$L$13</f>
        <v>0</v>
      </c>
      <c r="N179" s="37"/>
      <c r="O179" s="19"/>
      <c r="P179" s="19"/>
      <c r="Q179" s="19"/>
      <c r="R179" s="19"/>
      <c r="S179" s="19"/>
      <c r="T179" s="19"/>
      <c r="AB179" s="24"/>
    </row>
    <row r="180" spans="2:28" ht="15.75" hidden="1" customHeight="1" outlineLevel="1">
      <c r="B180" s="20"/>
      <c r="C180" s="21"/>
      <c r="D180" s="21"/>
      <c r="E180" s="21"/>
      <c r="F180" s="21"/>
      <c r="G180" s="21"/>
      <c r="H180" s="21"/>
      <c r="I180" s="21"/>
      <c r="J180" s="21"/>
      <c r="K180" s="36">
        <f>TARLST!$K$13</f>
        <v>683573</v>
      </c>
      <c r="L180" s="26">
        <f>TARLST!$L$13</f>
        <v>683573</v>
      </c>
      <c r="N180" s="37"/>
      <c r="O180" s="19"/>
      <c r="P180" s="19"/>
      <c r="Q180" s="19"/>
      <c r="R180" s="19"/>
      <c r="S180" s="19"/>
      <c r="T180" s="19"/>
      <c r="AB180" s="24"/>
    </row>
    <row r="181" spans="2:28" ht="15.75" hidden="1" customHeight="1" outlineLevel="1">
      <c r="B181" s="20"/>
      <c r="C181" s="21"/>
      <c r="D181" s="21"/>
      <c r="E181" s="21"/>
      <c r="F181" s="21"/>
      <c r="G181" s="21"/>
      <c r="H181" s="21"/>
      <c r="I181" s="21"/>
      <c r="J181" s="21"/>
      <c r="K181" s="36">
        <f>TSU!$K$13</f>
        <v>790567</v>
      </c>
      <c r="L181" s="26">
        <f>TSU!$L$13</f>
        <v>790567</v>
      </c>
      <c r="N181" s="37"/>
      <c r="O181" s="19"/>
      <c r="P181" s="19"/>
      <c r="Q181" s="19"/>
      <c r="R181" s="19"/>
      <c r="S181" s="19"/>
      <c r="T181" s="19"/>
      <c r="AB181" s="24"/>
    </row>
    <row r="182" spans="2:28" ht="15.75" hidden="1" customHeight="1" outlineLevel="1">
      <c r="B182" s="20"/>
      <c r="C182" s="21"/>
      <c r="D182" s="21"/>
      <c r="E182" s="21"/>
      <c r="F182" s="21"/>
      <c r="G182" s="21"/>
      <c r="H182" s="21"/>
      <c r="I182" s="21"/>
      <c r="J182" s="21"/>
      <c r="K182" s="36">
        <f>TTU!$K$13</f>
        <v>8588897</v>
      </c>
      <c r="L182" s="26">
        <f>TTU!$L$13</f>
        <v>8588897</v>
      </c>
      <c r="N182" s="37"/>
      <c r="O182" s="19"/>
      <c r="P182" s="19"/>
      <c r="Q182" s="19"/>
      <c r="R182" s="19"/>
      <c r="S182" s="19"/>
      <c r="T182" s="19"/>
      <c r="AB182" s="24"/>
    </row>
    <row r="183" spans="2:28" ht="15.75" hidden="1" customHeight="1" outlineLevel="1">
      <c r="B183" s="20"/>
      <c r="C183" s="21"/>
      <c r="D183" s="21"/>
      <c r="E183" s="21"/>
      <c r="F183" s="21"/>
      <c r="G183" s="21"/>
      <c r="H183" s="21"/>
      <c r="I183" s="21"/>
      <c r="J183" s="21"/>
      <c r="K183" s="36">
        <f>TWU!$K$13</f>
        <v>213484</v>
      </c>
      <c r="L183" s="26">
        <f>TWU!$L$13</f>
        <v>213484</v>
      </c>
      <c r="N183" s="37"/>
      <c r="O183" s="19"/>
      <c r="P183" s="19"/>
      <c r="Q183" s="19"/>
      <c r="R183" s="19"/>
      <c r="S183" s="19"/>
      <c r="T183" s="19"/>
      <c r="AB183" s="24"/>
    </row>
    <row r="184" spans="2:28" ht="15.75" hidden="1" customHeight="1" outlineLevel="1">
      <c r="B184" s="20"/>
      <c r="C184" s="21"/>
      <c r="D184" s="21"/>
      <c r="E184" s="21"/>
      <c r="F184" s="21"/>
      <c r="G184" s="21"/>
      <c r="H184" s="21"/>
      <c r="I184" s="21"/>
      <c r="J184" s="21"/>
      <c r="K184" s="36">
        <f>TXST!$K$13</f>
        <v>5740830</v>
      </c>
      <c r="L184" s="26">
        <f>TXST!$L$13</f>
        <v>5740830</v>
      </c>
      <c r="N184" s="37"/>
      <c r="O184" s="19"/>
      <c r="P184" s="19"/>
      <c r="Q184" s="19"/>
      <c r="R184" s="19"/>
      <c r="S184" s="19"/>
      <c r="T184" s="19"/>
      <c r="AB184" s="24"/>
    </row>
    <row r="185" spans="2:28" ht="15.75" hidden="1" customHeight="1" outlineLevel="1">
      <c r="B185" s="20"/>
      <c r="C185" s="21"/>
      <c r="D185" s="21"/>
      <c r="E185" s="21"/>
      <c r="F185" s="21"/>
      <c r="G185" s="21"/>
      <c r="H185" s="21"/>
      <c r="I185" s="21"/>
      <c r="J185" s="21"/>
      <c r="K185" s="36">
        <f>TYL!$K$13</f>
        <v>159917</v>
      </c>
      <c r="L185" s="26">
        <f>TYL!$L$13</f>
        <v>159917</v>
      </c>
      <c r="N185" s="37"/>
      <c r="O185" s="19"/>
      <c r="P185" s="19"/>
      <c r="Q185" s="19"/>
      <c r="R185" s="19"/>
      <c r="S185" s="19"/>
      <c r="T185" s="19"/>
      <c r="AB185" s="24"/>
    </row>
    <row r="186" spans="2:28" ht="15.75" hidden="1" customHeight="1" outlineLevel="1">
      <c r="B186" s="20"/>
      <c r="C186" s="21"/>
      <c r="D186" s="21"/>
      <c r="E186" s="21"/>
      <c r="F186" s="21"/>
      <c r="G186" s="21"/>
      <c r="H186" s="21"/>
      <c r="I186" s="21"/>
      <c r="J186" s="21"/>
      <c r="K186" s="36">
        <f>UH!$K$13</f>
        <v>7699260</v>
      </c>
      <c r="L186" s="26">
        <f>UH!$L$13</f>
        <v>7699260</v>
      </c>
      <c r="N186" s="37"/>
      <c r="O186" s="19"/>
      <c r="P186" s="19"/>
      <c r="Q186" s="19"/>
      <c r="R186" s="19"/>
      <c r="S186" s="19"/>
      <c r="T186" s="19"/>
      <c r="AB186" s="24"/>
    </row>
    <row r="187" spans="2:28" ht="15.75" hidden="1" customHeight="1" outlineLevel="1">
      <c r="B187" s="20"/>
      <c r="C187" s="21"/>
      <c r="D187" s="21"/>
      <c r="E187" s="21"/>
      <c r="F187" s="21"/>
      <c r="G187" s="21"/>
      <c r="H187" s="21"/>
      <c r="I187" s="21"/>
      <c r="J187" s="21"/>
      <c r="K187" s="36">
        <f>UHCL!$K$13</f>
        <v>190396</v>
      </c>
      <c r="L187" s="26">
        <f>UHCL!$L$13</f>
        <v>190396</v>
      </c>
      <c r="N187" s="37"/>
      <c r="O187" s="19"/>
      <c r="P187" s="19"/>
      <c r="Q187" s="19"/>
      <c r="R187" s="19"/>
      <c r="S187" s="19"/>
      <c r="T187" s="19"/>
      <c r="AB187" s="24"/>
    </row>
    <row r="188" spans="2:28" ht="15.75" hidden="1" customHeight="1" outlineLevel="1">
      <c r="B188" s="20"/>
      <c r="C188" s="21"/>
      <c r="D188" s="21"/>
      <c r="E188" s="21"/>
      <c r="F188" s="21"/>
      <c r="G188" s="21"/>
      <c r="H188" s="21"/>
      <c r="I188" s="21"/>
      <c r="J188" s="21"/>
      <c r="K188" s="36">
        <f>UHD!$K$13</f>
        <v>0</v>
      </c>
      <c r="L188" s="26">
        <f>UHD!$L$13</f>
        <v>0</v>
      </c>
      <c r="N188" s="37"/>
      <c r="O188" s="19"/>
      <c r="P188" s="19"/>
      <c r="Q188" s="19"/>
      <c r="R188" s="19"/>
      <c r="S188" s="19"/>
      <c r="T188" s="19"/>
      <c r="AB188" s="24"/>
    </row>
    <row r="189" spans="2:28" ht="15.75" hidden="1" customHeight="1" outlineLevel="1">
      <c r="B189" s="20"/>
      <c r="C189" s="21"/>
      <c r="D189" s="21"/>
      <c r="E189" s="21"/>
      <c r="F189" s="21"/>
      <c r="G189" s="21"/>
      <c r="H189" s="21"/>
      <c r="I189" s="21"/>
      <c r="J189" s="21"/>
      <c r="K189" s="36">
        <f>UHV!$K$13</f>
        <v>0</v>
      </c>
      <c r="L189" s="26">
        <f>UHV!$L$13</f>
        <v>0</v>
      </c>
      <c r="N189" s="37"/>
      <c r="O189" s="19"/>
      <c r="P189" s="19"/>
      <c r="Q189" s="19"/>
      <c r="R189" s="19"/>
      <c r="S189" s="19"/>
      <c r="T189" s="19"/>
      <c r="AB189" s="24"/>
    </row>
    <row r="190" spans="2:28" ht="15.75" hidden="1" customHeight="1" outlineLevel="1">
      <c r="B190" s="20"/>
      <c r="C190" s="21"/>
      <c r="D190" s="21"/>
      <c r="E190" s="21"/>
      <c r="F190" s="21"/>
      <c r="G190" s="21"/>
      <c r="H190" s="21"/>
      <c r="I190" s="21"/>
      <c r="J190" s="21"/>
      <c r="K190" s="36">
        <f>UNT!$K$13</f>
        <v>5235957</v>
      </c>
      <c r="L190" s="26">
        <f>UNT!$L$13</f>
        <v>5235957</v>
      </c>
      <c r="N190" s="37"/>
      <c r="O190" s="19"/>
      <c r="P190" s="19"/>
      <c r="Q190" s="19"/>
      <c r="R190" s="19"/>
      <c r="S190" s="19"/>
      <c r="T190" s="19"/>
      <c r="AB190" s="24"/>
    </row>
    <row r="191" spans="2:28" ht="15.75" hidden="1" customHeight="1" outlineLevel="1">
      <c r="B191" s="20"/>
      <c r="C191" s="21"/>
      <c r="D191" s="21"/>
      <c r="E191" s="21"/>
      <c r="F191" s="21"/>
      <c r="G191" s="21"/>
      <c r="H191" s="21"/>
      <c r="I191" s="21"/>
      <c r="J191" s="21"/>
      <c r="K191" s="36">
        <f>UNTD!$K$13</f>
        <v>187</v>
      </c>
      <c r="L191" s="26">
        <f>UNTD!$L$13</f>
        <v>187</v>
      </c>
      <c r="N191" s="37"/>
      <c r="O191" s="19"/>
      <c r="P191" s="19"/>
      <c r="Q191" s="19"/>
      <c r="R191" s="19"/>
      <c r="S191" s="19"/>
      <c r="T191" s="19"/>
      <c r="AB191" s="24"/>
    </row>
    <row r="192" spans="2:28" ht="15.75" hidden="1" customHeight="1" outlineLevel="1">
      <c r="B192" s="20"/>
      <c r="C192" s="21"/>
      <c r="D192" s="21"/>
      <c r="E192" s="21"/>
      <c r="F192" s="21"/>
      <c r="G192" s="21"/>
      <c r="H192" s="21"/>
      <c r="I192" s="21"/>
      <c r="J192" s="21"/>
      <c r="K192" s="36">
        <f>WTAMU!$K$13</f>
        <v>294973</v>
      </c>
      <c r="L192" s="26">
        <f>WTAMU!$L$13</f>
        <v>294973</v>
      </c>
      <c r="N192" s="37"/>
      <c r="O192" s="19"/>
      <c r="P192" s="19"/>
      <c r="Q192" s="19"/>
      <c r="R192" s="19"/>
      <c r="S192" s="19"/>
      <c r="T192" s="19"/>
      <c r="AB192" s="24"/>
    </row>
    <row r="193" spans="2:28" ht="15.75" customHeight="1" collapsed="1">
      <c r="B193" s="20" t="s">
        <v>9</v>
      </c>
      <c r="C193" s="21"/>
      <c r="D193" s="21"/>
      <c r="E193" s="21"/>
      <c r="F193" s="21"/>
      <c r="G193" s="21"/>
      <c r="H193" s="21"/>
      <c r="I193" s="21"/>
      <c r="J193" s="21"/>
      <c r="K193" s="33">
        <f>SUM(K157:K192)</f>
        <v>256226949</v>
      </c>
      <c r="L193" s="36">
        <f>SUM(L157:L192)</f>
        <v>256226949</v>
      </c>
      <c r="N193" s="37"/>
      <c r="O193" s="120"/>
      <c r="AB193" s="24">
        <f>SUM(C193:L193)</f>
        <v>512453898</v>
      </c>
    </row>
    <row r="194" spans="2:28" ht="15.75" hidden="1" customHeight="1" outlineLevel="1">
      <c r="B194" s="20"/>
      <c r="C194" s="21"/>
      <c r="D194" s="21"/>
      <c r="E194" s="21"/>
      <c r="F194" s="21"/>
      <c r="G194" s="21"/>
      <c r="H194" s="21"/>
      <c r="I194" s="21"/>
      <c r="J194" s="21"/>
      <c r="K194" s="33">
        <f>ARL!$K$14</f>
        <v>5560463</v>
      </c>
      <c r="L194" s="36">
        <f>ARL!$L$14</f>
        <v>5560463</v>
      </c>
      <c r="N194" s="37"/>
      <c r="O194" s="120"/>
      <c r="AB194" s="24"/>
    </row>
    <row r="195" spans="2:28" ht="15.75" hidden="1" customHeight="1" outlineLevel="1">
      <c r="B195" s="20"/>
      <c r="C195" s="21"/>
      <c r="D195" s="21"/>
      <c r="E195" s="21"/>
      <c r="F195" s="21"/>
      <c r="G195" s="21"/>
      <c r="H195" s="21"/>
      <c r="I195" s="21"/>
      <c r="J195" s="21"/>
      <c r="K195" s="33">
        <f>ASU!$K$14</f>
        <v>10273</v>
      </c>
      <c r="L195" s="36">
        <f>ASU!$L$14</f>
        <v>10273</v>
      </c>
      <c r="N195" s="37"/>
      <c r="O195" s="120"/>
      <c r="AB195" s="24"/>
    </row>
    <row r="196" spans="2:28" ht="15.75" hidden="1" customHeight="1" outlineLevel="1">
      <c r="B196" s="20"/>
      <c r="C196" s="21"/>
      <c r="D196" s="21"/>
      <c r="E196" s="21"/>
      <c r="F196" s="21"/>
      <c r="G196" s="21"/>
      <c r="H196" s="21"/>
      <c r="I196" s="21"/>
      <c r="J196" s="21"/>
      <c r="K196" s="33">
        <f>'AUS1'!$K$14</f>
        <v>47291507</v>
      </c>
      <c r="L196" s="36">
        <f>'AUS1'!$L$14</f>
        <v>47291507</v>
      </c>
      <c r="N196" s="37"/>
      <c r="O196" s="120"/>
      <c r="AB196" s="24"/>
    </row>
    <row r="197" spans="2:28" ht="15.75" hidden="1" customHeight="1" outlineLevel="1">
      <c r="B197" s="20"/>
      <c r="C197" s="21"/>
      <c r="D197" s="21"/>
      <c r="E197" s="21"/>
      <c r="F197" s="21"/>
      <c r="G197" s="21"/>
      <c r="H197" s="21"/>
      <c r="I197" s="21"/>
      <c r="J197" s="21"/>
      <c r="K197" s="33">
        <f>'RGV1'!$K$14</f>
        <v>1755231</v>
      </c>
      <c r="L197" s="36">
        <f>'RGV1'!$L$14</f>
        <v>1755231</v>
      </c>
      <c r="N197" s="37"/>
      <c r="O197" s="120"/>
      <c r="AB197" s="24"/>
    </row>
    <row r="198" spans="2:28" ht="15.75" hidden="1" customHeight="1" outlineLevel="1">
      <c r="B198" s="20"/>
      <c r="C198" s="21"/>
      <c r="D198" s="21"/>
      <c r="E198" s="21"/>
      <c r="F198" s="21"/>
      <c r="G198" s="21"/>
      <c r="H198" s="21"/>
      <c r="I198" s="21"/>
      <c r="J198" s="21"/>
      <c r="K198" s="33">
        <f>DAL!$K$14</f>
        <v>4682854</v>
      </c>
      <c r="L198" s="36">
        <f>DAL!$L$14</f>
        <v>4682854</v>
      </c>
      <c r="N198" s="37"/>
      <c r="O198" s="120"/>
      <c r="AB198" s="24"/>
    </row>
    <row r="199" spans="2:28" ht="15.75" hidden="1" customHeight="1" outlineLevel="1">
      <c r="B199" s="20"/>
      <c r="C199" s="21"/>
      <c r="D199" s="21"/>
      <c r="E199" s="21"/>
      <c r="F199" s="21"/>
      <c r="G199" s="21"/>
      <c r="H199" s="21"/>
      <c r="I199" s="21"/>
      <c r="J199" s="21"/>
      <c r="K199" s="33">
        <f>'E-P'!$K$14</f>
        <v>4067279</v>
      </c>
      <c r="L199" s="36">
        <f>'E-P'!$L$14</f>
        <v>4067279</v>
      </c>
      <c r="N199" s="37"/>
      <c r="O199" s="120"/>
      <c r="AB199" s="24"/>
    </row>
    <row r="200" spans="2:28" ht="15.75" hidden="1" customHeight="1" outlineLevel="1">
      <c r="B200" s="20"/>
      <c r="C200" s="21"/>
      <c r="D200" s="21"/>
      <c r="E200" s="21"/>
      <c r="F200" s="21"/>
      <c r="G200" s="21"/>
      <c r="H200" s="21"/>
      <c r="I200" s="21"/>
      <c r="J200" s="21"/>
      <c r="K200" s="33">
        <f>LU!$K$14</f>
        <v>587860</v>
      </c>
      <c r="L200" s="36">
        <f>LU!$L$14</f>
        <v>587860</v>
      </c>
      <c r="N200" s="37"/>
      <c r="O200" s="120"/>
      <c r="AB200" s="24"/>
    </row>
    <row r="201" spans="2:28" ht="15.75" hidden="1" customHeight="1" outlineLevel="1">
      <c r="B201" s="20"/>
      <c r="C201" s="21"/>
      <c r="D201" s="21"/>
      <c r="E201" s="21"/>
      <c r="F201" s="21"/>
      <c r="G201" s="21"/>
      <c r="H201" s="21"/>
      <c r="I201" s="21"/>
      <c r="J201" s="21"/>
      <c r="K201" s="33">
        <f>MidWST!$K$14</f>
        <v>27129</v>
      </c>
      <c r="L201" s="36">
        <f>MidWST!$L$14</f>
        <v>27129</v>
      </c>
      <c r="N201" s="37"/>
      <c r="O201" s="120"/>
      <c r="AB201" s="24"/>
    </row>
    <row r="202" spans="2:28" ht="15.75" hidden="1" customHeight="1" outlineLevel="1">
      <c r="B202" s="20"/>
      <c r="C202" s="21"/>
      <c r="D202" s="21"/>
      <c r="E202" s="21"/>
      <c r="F202" s="21"/>
      <c r="G202" s="21"/>
      <c r="H202" s="21"/>
      <c r="I202" s="21"/>
      <c r="J202" s="21"/>
      <c r="K202" s="33">
        <f>'P-B'!$K$14</f>
        <v>639893</v>
      </c>
      <c r="L202" s="36">
        <f>'P-B'!$L$14</f>
        <v>639893</v>
      </c>
      <c r="N202" s="37"/>
      <c r="O202" s="120"/>
      <c r="AB202" s="24"/>
    </row>
    <row r="203" spans="2:28" ht="15.75" hidden="1" customHeight="1" outlineLevel="1">
      <c r="B203" s="20"/>
      <c r="C203" s="21"/>
      <c r="D203" s="21"/>
      <c r="E203" s="21"/>
      <c r="F203" s="21"/>
      <c r="G203" s="21"/>
      <c r="H203" s="21"/>
      <c r="I203" s="21"/>
      <c r="J203" s="21"/>
      <c r="K203" s="33">
        <f>PVAMU!$K$14</f>
        <v>298166</v>
      </c>
      <c r="L203" s="36">
        <f>PVAMU!$L$14</f>
        <v>298166</v>
      </c>
      <c r="N203" s="37"/>
      <c r="O203" s="120"/>
      <c r="AB203" s="24"/>
    </row>
    <row r="204" spans="2:28" ht="15.75" hidden="1" customHeight="1" outlineLevel="1">
      <c r="B204" s="20"/>
      <c r="C204" s="21"/>
      <c r="D204" s="21"/>
      <c r="E204" s="21"/>
      <c r="F204" s="21"/>
      <c r="G204" s="21"/>
      <c r="H204" s="21"/>
      <c r="I204" s="21"/>
      <c r="J204" s="21"/>
      <c r="K204" s="33">
        <f>'S-A'!$K$14</f>
        <v>6149598</v>
      </c>
      <c r="L204" s="36">
        <f>'S-A'!$L$14</f>
        <v>6149598</v>
      </c>
      <c r="N204" s="37"/>
      <c r="O204" s="120"/>
      <c r="AB204" s="24"/>
    </row>
    <row r="205" spans="2:28" ht="15.75" hidden="1" customHeight="1" outlineLevel="1">
      <c r="B205" s="20"/>
      <c r="C205" s="21"/>
      <c r="D205" s="21"/>
      <c r="E205" s="21"/>
      <c r="F205" s="21"/>
      <c r="G205" s="21"/>
      <c r="H205" s="21"/>
      <c r="I205" s="21"/>
      <c r="J205" s="21"/>
      <c r="K205" s="33">
        <f>SFA!$K$14</f>
        <v>38014</v>
      </c>
      <c r="L205" s="36">
        <f>SFA!$L$14</f>
        <v>38014</v>
      </c>
      <c r="N205" s="37"/>
      <c r="O205" s="120"/>
      <c r="AB205" s="24"/>
    </row>
    <row r="206" spans="2:28" ht="15.75" hidden="1" customHeight="1" outlineLevel="1">
      <c r="B206" s="20"/>
      <c r="C206" s="21"/>
      <c r="D206" s="21"/>
      <c r="E206" s="21"/>
      <c r="F206" s="21"/>
      <c r="G206" s="21"/>
      <c r="H206" s="21"/>
      <c r="I206" s="21"/>
      <c r="J206" s="21"/>
      <c r="K206" s="33">
        <f>SHSU!$K$14</f>
        <v>269649</v>
      </c>
      <c r="L206" s="36">
        <f>SHSU!$L$14</f>
        <v>269649</v>
      </c>
      <c r="N206" s="37"/>
      <c r="O206" s="120"/>
      <c r="AB206" s="24"/>
    </row>
    <row r="207" spans="2:28" ht="15.75" hidden="1" customHeight="1" outlineLevel="1">
      <c r="B207" s="20"/>
      <c r="C207" s="21"/>
      <c r="D207" s="21"/>
      <c r="E207" s="21"/>
      <c r="F207" s="21"/>
      <c r="G207" s="21"/>
      <c r="H207" s="21"/>
      <c r="I207" s="21"/>
      <c r="J207" s="21"/>
      <c r="K207" s="33">
        <f>SRSU!$K$14</f>
        <v>0</v>
      </c>
      <c r="L207" s="36">
        <f>SRSU!$L$14</f>
        <v>0</v>
      </c>
      <c r="N207" s="37"/>
      <c r="O207" s="120"/>
      <c r="AB207" s="24"/>
    </row>
    <row r="208" spans="2:28" ht="15.75" hidden="1" customHeight="1" outlineLevel="1">
      <c r="B208" s="20"/>
      <c r="C208" s="21"/>
      <c r="D208" s="21"/>
      <c r="E208" s="21"/>
      <c r="F208" s="21"/>
      <c r="G208" s="21"/>
      <c r="H208" s="21"/>
      <c r="I208" s="21"/>
      <c r="J208" s="21"/>
      <c r="K208" s="33">
        <f>TAMIU!$K$14</f>
        <v>567585</v>
      </c>
      <c r="L208" s="36">
        <f>TAMIU!$L$14</f>
        <v>567585</v>
      </c>
      <c r="N208" s="37"/>
      <c r="O208" s="120"/>
      <c r="AB208" s="24"/>
    </row>
    <row r="209" spans="2:28" ht="15.75" hidden="1" customHeight="1" outlineLevel="1">
      <c r="B209" s="20"/>
      <c r="C209" s="21"/>
      <c r="D209" s="21"/>
      <c r="E209" s="21"/>
      <c r="F209" s="21"/>
      <c r="G209" s="21"/>
      <c r="H209" s="21"/>
      <c r="I209" s="21"/>
      <c r="J209" s="21"/>
      <c r="K209" s="33">
        <f>TAMUC!$K$14</f>
        <v>465541</v>
      </c>
      <c r="L209" s="36">
        <f>TAMUC!$L$14</f>
        <v>465541</v>
      </c>
      <c r="N209" s="37"/>
      <c r="O209" s="120"/>
      <c r="AB209" s="24"/>
    </row>
    <row r="210" spans="2:28" ht="15.75" hidden="1" customHeight="1" outlineLevel="1">
      <c r="B210" s="20"/>
      <c r="C210" s="21"/>
      <c r="D210" s="21"/>
      <c r="E210" s="21"/>
      <c r="F210" s="21"/>
      <c r="G210" s="21"/>
      <c r="H210" s="21"/>
      <c r="I210" s="21"/>
      <c r="J210" s="21"/>
      <c r="K210" s="33">
        <f>TAMUCC!$K$14</f>
        <v>2743032</v>
      </c>
      <c r="L210" s="36">
        <f>TAMUCC!$L$14</f>
        <v>2743032</v>
      </c>
      <c r="N210" s="37"/>
      <c r="O210" s="120"/>
      <c r="AB210" s="24"/>
    </row>
    <row r="211" spans="2:28" ht="15.75" hidden="1" customHeight="1" outlineLevel="1">
      <c r="B211" s="20"/>
      <c r="C211" s="21"/>
      <c r="D211" s="21"/>
      <c r="E211" s="21"/>
      <c r="F211" s="21"/>
      <c r="G211" s="21"/>
      <c r="H211" s="21"/>
      <c r="I211" s="21"/>
      <c r="J211" s="21"/>
      <c r="K211" s="33">
        <f>TAMUComb!$K$14</f>
        <v>34088504</v>
      </c>
      <c r="L211" s="36">
        <f>TAMUComb!$L$14</f>
        <v>34088504</v>
      </c>
      <c r="N211" s="37"/>
      <c r="O211" s="120"/>
      <c r="AB211" s="24"/>
    </row>
    <row r="212" spans="2:28" ht="15.75" hidden="1" customHeight="1" outlineLevel="1">
      <c r="B212" s="20"/>
      <c r="C212" s="21"/>
      <c r="D212" s="21"/>
      <c r="E212" s="21"/>
      <c r="F212" s="21"/>
      <c r="G212" s="21"/>
      <c r="H212" s="21"/>
      <c r="I212" s="21"/>
      <c r="J212" s="21"/>
      <c r="K212" s="33">
        <f>TAMUCT!$K$14</f>
        <v>226228</v>
      </c>
      <c r="L212" s="36">
        <f>TAMUCT!$L$14</f>
        <v>226228</v>
      </c>
      <c r="N212" s="37"/>
      <c r="O212" s="120"/>
      <c r="AB212" s="24"/>
    </row>
    <row r="213" spans="2:28" ht="15.75" hidden="1" customHeight="1" outlineLevel="1">
      <c r="B213" s="20"/>
      <c r="C213" s="21"/>
      <c r="D213" s="21"/>
      <c r="E213" s="21"/>
      <c r="F213" s="21"/>
      <c r="G213" s="21"/>
      <c r="H213" s="21"/>
      <c r="I213" s="21"/>
      <c r="J213" s="21"/>
      <c r="K213" s="33">
        <f>TAMUG!$K$14</f>
        <v>226408</v>
      </c>
      <c r="L213" s="36">
        <f>TAMUG!$L$14</f>
        <v>226408</v>
      </c>
      <c r="N213" s="37"/>
      <c r="O213" s="120"/>
      <c r="AB213" s="24"/>
    </row>
    <row r="214" spans="2:28" ht="15.75" hidden="1" customHeight="1" outlineLevel="1">
      <c r="B214" s="20"/>
      <c r="C214" s="21"/>
      <c r="D214" s="21"/>
      <c r="E214" s="21"/>
      <c r="F214" s="21"/>
      <c r="G214" s="21"/>
      <c r="H214" s="21"/>
      <c r="I214" s="21"/>
      <c r="J214" s="21"/>
      <c r="K214" s="33">
        <f>TAMUK!$K$14</f>
        <v>360474</v>
      </c>
      <c r="L214" s="36">
        <f>TAMUK!$L$14</f>
        <v>360474</v>
      </c>
      <c r="N214" s="37"/>
      <c r="O214" s="120"/>
      <c r="AB214" s="24"/>
    </row>
    <row r="215" spans="2:28" ht="15.75" hidden="1" customHeight="1" outlineLevel="1">
      <c r="B215" s="20"/>
      <c r="C215" s="21"/>
      <c r="D215" s="21"/>
      <c r="E215" s="21"/>
      <c r="F215" s="21"/>
      <c r="G215" s="21"/>
      <c r="H215" s="21"/>
      <c r="I215" s="21"/>
      <c r="J215" s="21"/>
      <c r="K215" s="33">
        <f>TAMUSA!$K$14</f>
        <v>0</v>
      </c>
      <c r="L215" s="36">
        <f>TAMUSA!$L$14</f>
        <v>0</v>
      </c>
      <c r="N215" s="37"/>
      <c r="O215" s="120"/>
      <c r="AB215" s="24"/>
    </row>
    <row r="216" spans="2:28" ht="15.75" hidden="1" customHeight="1" outlineLevel="1">
      <c r="B216" s="20"/>
      <c r="C216" s="21"/>
      <c r="D216" s="21"/>
      <c r="E216" s="21"/>
      <c r="F216" s="21"/>
      <c r="G216" s="21"/>
      <c r="H216" s="21"/>
      <c r="I216" s="21"/>
      <c r="J216" s="21"/>
      <c r="K216" s="33">
        <f>TAMUT!$K$14</f>
        <v>0</v>
      </c>
      <c r="L216" s="36">
        <f>TAMUT!$L$14</f>
        <v>0</v>
      </c>
      <c r="N216" s="37"/>
      <c r="O216" s="120"/>
      <c r="AB216" s="24"/>
    </row>
    <row r="217" spans="2:28" ht="15.75" hidden="1" customHeight="1" outlineLevel="1">
      <c r="B217" s="20"/>
      <c r="C217" s="21"/>
      <c r="D217" s="21"/>
      <c r="E217" s="21"/>
      <c r="F217" s="21"/>
      <c r="G217" s="21"/>
      <c r="H217" s="21"/>
      <c r="I217" s="21"/>
      <c r="J217" s="21"/>
      <c r="K217" s="33">
        <f>TARLST!$K$14</f>
        <v>114366</v>
      </c>
      <c r="L217" s="36">
        <f>TARLST!$L$14</f>
        <v>114366</v>
      </c>
      <c r="N217" s="37"/>
      <c r="O217" s="120"/>
      <c r="AB217" s="24"/>
    </row>
    <row r="218" spans="2:28" ht="15.75" hidden="1" customHeight="1" outlineLevel="1">
      <c r="B218" s="20"/>
      <c r="C218" s="21"/>
      <c r="D218" s="21"/>
      <c r="E218" s="21"/>
      <c r="F218" s="21"/>
      <c r="G218" s="21"/>
      <c r="H218" s="21"/>
      <c r="I218" s="21"/>
      <c r="J218" s="21"/>
      <c r="K218" s="33">
        <f>TSU!$K$14</f>
        <v>102524</v>
      </c>
      <c r="L218" s="36">
        <f>TSU!$L$14</f>
        <v>102524</v>
      </c>
      <c r="N218" s="37"/>
      <c r="O218" s="120"/>
      <c r="AB218" s="24"/>
    </row>
    <row r="219" spans="2:28" ht="15.75" hidden="1" customHeight="1" outlineLevel="1">
      <c r="B219" s="20"/>
      <c r="C219" s="21"/>
      <c r="D219" s="21"/>
      <c r="E219" s="21"/>
      <c r="F219" s="21"/>
      <c r="G219" s="21"/>
      <c r="H219" s="21"/>
      <c r="I219" s="21"/>
      <c r="J219" s="21"/>
      <c r="K219" s="33">
        <f>TTU!$K$14</f>
        <v>18195106</v>
      </c>
      <c r="L219" s="36">
        <f>TTU!$L$14</f>
        <v>18195106</v>
      </c>
      <c r="N219" s="37"/>
      <c r="O219" s="120"/>
      <c r="AB219" s="24"/>
    </row>
    <row r="220" spans="2:28" ht="15.75" hidden="1" customHeight="1" outlineLevel="1">
      <c r="B220" s="20"/>
      <c r="C220" s="21"/>
      <c r="D220" s="21"/>
      <c r="E220" s="21"/>
      <c r="F220" s="21"/>
      <c r="G220" s="21"/>
      <c r="H220" s="21"/>
      <c r="I220" s="21"/>
      <c r="J220" s="21"/>
      <c r="K220" s="33">
        <f>TWU!$K$14</f>
        <v>43476</v>
      </c>
      <c r="L220" s="36">
        <f>TWU!$L$14</f>
        <v>43476</v>
      </c>
      <c r="N220" s="37"/>
      <c r="O220" s="120"/>
      <c r="AB220" s="24"/>
    </row>
    <row r="221" spans="2:28" ht="15.75" hidden="1" customHeight="1" outlineLevel="1">
      <c r="B221" s="20"/>
      <c r="C221" s="21"/>
      <c r="D221" s="21"/>
      <c r="E221" s="21"/>
      <c r="F221" s="21"/>
      <c r="G221" s="21"/>
      <c r="H221" s="21"/>
      <c r="I221" s="21"/>
      <c r="J221" s="21"/>
      <c r="K221" s="33">
        <f>TXST!$K$14</f>
        <v>2215111</v>
      </c>
      <c r="L221" s="36">
        <f>TXST!$L$14</f>
        <v>2215111</v>
      </c>
      <c r="N221" s="37"/>
      <c r="O221" s="120"/>
      <c r="AB221" s="24"/>
    </row>
    <row r="222" spans="2:28" ht="15.75" hidden="1" customHeight="1" outlineLevel="1">
      <c r="B222" s="20"/>
      <c r="C222" s="21"/>
      <c r="D222" s="21"/>
      <c r="E222" s="21"/>
      <c r="F222" s="21"/>
      <c r="G222" s="21"/>
      <c r="H222" s="21"/>
      <c r="I222" s="21"/>
      <c r="J222" s="21"/>
      <c r="K222" s="33">
        <f>TYL!$K$14</f>
        <v>0</v>
      </c>
      <c r="L222" s="36">
        <f>TYL!$L$14</f>
        <v>0</v>
      </c>
      <c r="N222" s="37"/>
      <c r="O222" s="120"/>
      <c r="AB222" s="24"/>
    </row>
    <row r="223" spans="2:28" ht="15.75" hidden="1" customHeight="1" outlineLevel="1">
      <c r="B223" s="20"/>
      <c r="C223" s="21"/>
      <c r="D223" s="21"/>
      <c r="E223" s="21"/>
      <c r="F223" s="21"/>
      <c r="G223" s="21"/>
      <c r="H223" s="21"/>
      <c r="I223" s="21"/>
      <c r="J223" s="21"/>
      <c r="K223" s="33">
        <f>UH!$K$14</f>
        <v>11985084</v>
      </c>
      <c r="L223" s="36">
        <f>UH!$L$14</f>
        <v>11985084</v>
      </c>
      <c r="N223" s="37"/>
      <c r="O223" s="120"/>
      <c r="AB223" s="24"/>
    </row>
    <row r="224" spans="2:28" ht="15.75" hidden="1" customHeight="1" outlineLevel="1">
      <c r="B224" s="20"/>
      <c r="C224" s="21"/>
      <c r="D224" s="21"/>
      <c r="E224" s="21"/>
      <c r="F224" s="21"/>
      <c r="G224" s="21"/>
      <c r="H224" s="21"/>
      <c r="I224" s="21"/>
      <c r="J224" s="21"/>
      <c r="K224" s="33">
        <f>UHCL!$K$14</f>
        <v>25065</v>
      </c>
      <c r="L224" s="36">
        <f>UHCL!$L$14</f>
        <v>25065</v>
      </c>
      <c r="N224" s="37"/>
      <c r="O224" s="120"/>
      <c r="AB224" s="24"/>
    </row>
    <row r="225" spans="2:28" ht="15.75" hidden="1" customHeight="1" outlineLevel="1">
      <c r="B225" s="20"/>
      <c r="C225" s="21"/>
      <c r="D225" s="21"/>
      <c r="E225" s="21"/>
      <c r="F225" s="21"/>
      <c r="G225" s="21"/>
      <c r="H225" s="21"/>
      <c r="I225" s="21"/>
      <c r="J225" s="21"/>
      <c r="K225" s="33">
        <f>UHD!$K$14</f>
        <v>425942</v>
      </c>
      <c r="L225" s="36">
        <f>UHD!$L$14</f>
        <v>425942</v>
      </c>
      <c r="N225" s="37"/>
      <c r="O225" s="120"/>
      <c r="AB225" s="24"/>
    </row>
    <row r="226" spans="2:28" ht="15.75" hidden="1" customHeight="1" outlineLevel="1">
      <c r="B226" s="20"/>
      <c r="C226" s="21"/>
      <c r="D226" s="21"/>
      <c r="E226" s="21"/>
      <c r="F226" s="21"/>
      <c r="G226" s="21"/>
      <c r="H226" s="21"/>
      <c r="I226" s="21"/>
      <c r="J226" s="21"/>
      <c r="K226" s="33">
        <f>UHV!$K$14</f>
        <v>0</v>
      </c>
      <c r="L226" s="36">
        <f>UHV!$L$14</f>
        <v>0</v>
      </c>
      <c r="N226" s="37"/>
      <c r="O226" s="120"/>
      <c r="AB226" s="24"/>
    </row>
    <row r="227" spans="2:28" ht="15.75" hidden="1" customHeight="1" outlineLevel="1">
      <c r="B227" s="20"/>
      <c r="C227" s="21"/>
      <c r="D227" s="21"/>
      <c r="E227" s="21"/>
      <c r="F227" s="21"/>
      <c r="G227" s="21"/>
      <c r="H227" s="21"/>
      <c r="I227" s="21"/>
      <c r="J227" s="21"/>
      <c r="K227" s="33">
        <f>UNT!$K$14</f>
        <v>4162454</v>
      </c>
      <c r="L227" s="36">
        <f>UNT!$L$14</f>
        <v>4162454</v>
      </c>
      <c r="N227" s="37"/>
      <c r="O227" s="120"/>
      <c r="AB227" s="24"/>
    </row>
    <row r="228" spans="2:28" ht="15.75" hidden="1" customHeight="1" outlineLevel="1">
      <c r="B228" s="20"/>
      <c r="C228" s="21"/>
      <c r="D228" s="21"/>
      <c r="E228" s="21"/>
      <c r="F228" s="21"/>
      <c r="G228" s="21"/>
      <c r="H228" s="21"/>
      <c r="I228" s="21"/>
      <c r="J228" s="21"/>
      <c r="K228" s="33">
        <f>UNTD!$K$14</f>
        <v>0</v>
      </c>
      <c r="L228" s="36">
        <f>UNTD!$L$14</f>
        <v>0</v>
      </c>
      <c r="N228" s="37"/>
      <c r="O228" s="120"/>
      <c r="AB228" s="24"/>
    </row>
    <row r="229" spans="2:28" ht="15.75" hidden="1" customHeight="1" outlineLevel="1">
      <c r="B229" s="20"/>
      <c r="C229" s="21"/>
      <c r="D229" s="21"/>
      <c r="E229" s="21"/>
      <c r="F229" s="21"/>
      <c r="G229" s="21"/>
      <c r="H229" s="21"/>
      <c r="I229" s="21"/>
      <c r="J229" s="21"/>
      <c r="K229" s="33">
        <f>WTAMU!$K$14</f>
        <v>132448</v>
      </c>
      <c r="L229" s="36">
        <f>WTAMU!$L$14</f>
        <v>132448</v>
      </c>
      <c r="N229" s="37"/>
      <c r="O229" s="120"/>
      <c r="AB229" s="24"/>
    </row>
    <row r="230" spans="2:28" ht="15.75" customHeight="1" collapsed="1">
      <c r="B230" s="20" t="s">
        <v>10</v>
      </c>
      <c r="C230" s="21"/>
      <c r="D230" s="21"/>
      <c r="E230" s="21"/>
      <c r="F230" s="21"/>
      <c r="G230" s="21"/>
      <c r="H230" s="21"/>
      <c r="I230" s="21"/>
      <c r="J230" s="21"/>
      <c r="K230" s="33">
        <f>SUM(K194:K229)</f>
        <v>147457264</v>
      </c>
      <c r="L230" s="36">
        <f>SUM(L194:L229)</f>
        <v>147457264</v>
      </c>
      <c r="N230" s="17"/>
      <c r="O230" s="28"/>
      <c r="P230" s="490">
        <f>ROUND((F1231/L1231)*L230,0)</f>
        <v>66693490</v>
      </c>
      <c r="Q230" s="19"/>
      <c r="R230" s="19"/>
      <c r="S230" s="19"/>
      <c r="T230" s="39"/>
      <c r="U230" s="19"/>
      <c r="V230" s="19"/>
      <c r="W230" s="19"/>
      <c r="X230" s="19"/>
      <c r="Y230" s="19"/>
      <c r="Z230" s="19"/>
      <c r="AA230" s="19"/>
      <c r="AB230" s="24">
        <f>SUM(C230:L230)</f>
        <v>294914528</v>
      </c>
    </row>
    <row r="231" spans="2:28" ht="15.75" hidden="1" customHeight="1" outlineLevel="1">
      <c r="B231" s="20"/>
      <c r="C231" s="21"/>
      <c r="D231" s="21"/>
      <c r="E231" s="21"/>
      <c r="F231" s="21"/>
      <c r="G231" s="21"/>
      <c r="H231" s="21"/>
      <c r="I231" s="21"/>
      <c r="J231" s="21"/>
      <c r="K231" s="33">
        <f>ARL!$K$15</f>
        <v>0</v>
      </c>
      <c r="L231" s="36">
        <f>ARL!$L$15</f>
        <v>0</v>
      </c>
      <c r="N231" s="17"/>
      <c r="O231" s="28"/>
      <c r="P231" s="19"/>
      <c r="Q231" s="19"/>
      <c r="R231" s="19"/>
      <c r="S231" s="19"/>
      <c r="T231" s="39"/>
      <c r="U231" s="19"/>
      <c r="V231" s="19"/>
      <c r="W231" s="19"/>
      <c r="X231" s="19"/>
      <c r="Y231" s="19"/>
      <c r="Z231" s="19"/>
      <c r="AA231" s="19"/>
      <c r="AB231" s="24"/>
    </row>
    <row r="232" spans="2:28" ht="15.75" hidden="1" customHeight="1" outlineLevel="1">
      <c r="B232" s="20"/>
      <c r="C232" s="21"/>
      <c r="D232" s="21"/>
      <c r="E232" s="21"/>
      <c r="F232" s="21"/>
      <c r="G232" s="21"/>
      <c r="H232" s="21"/>
      <c r="I232" s="21"/>
      <c r="J232" s="21"/>
      <c r="K232" s="33">
        <f>ASU!$K$15</f>
        <v>0</v>
      </c>
      <c r="L232" s="36">
        <f>ASU!$L$15</f>
        <v>0</v>
      </c>
      <c r="N232" s="17"/>
      <c r="O232" s="28"/>
      <c r="P232" s="19"/>
      <c r="Q232" s="19"/>
      <c r="R232" s="19"/>
      <c r="S232" s="19"/>
      <c r="T232" s="39"/>
      <c r="U232" s="19"/>
      <c r="V232" s="19"/>
      <c r="W232" s="19"/>
      <c r="X232" s="19"/>
      <c r="Y232" s="19"/>
      <c r="Z232" s="19"/>
      <c r="AA232" s="19"/>
      <c r="AB232" s="24"/>
    </row>
    <row r="233" spans="2:28" ht="15.75" hidden="1" customHeight="1" outlineLevel="1">
      <c r="B233" s="20"/>
      <c r="C233" s="21"/>
      <c r="D233" s="21"/>
      <c r="E233" s="21"/>
      <c r="F233" s="21"/>
      <c r="G233" s="21"/>
      <c r="H233" s="21"/>
      <c r="I233" s="21"/>
      <c r="J233" s="21"/>
      <c r="K233" s="33">
        <f>'AUS1'!$K$15</f>
        <v>0</v>
      </c>
      <c r="L233" s="36">
        <f>'AUS1'!$L$15</f>
        <v>0</v>
      </c>
      <c r="N233" s="17"/>
      <c r="O233" s="28"/>
      <c r="P233" s="19"/>
      <c r="Q233" s="19"/>
      <c r="R233" s="19"/>
      <c r="S233" s="19"/>
      <c r="T233" s="39"/>
      <c r="U233" s="19"/>
      <c r="V233" s="19"/>
      <c r="W233" s="19"/>
      <c r="X233" s="19"/>
      <c r="Y233" s="19"/>
      <c r="Z233" s="19"/>
      <c r="AA233" s="19"/>
      <c r="AB233" s="24"/>
    </row>
    <row r="234" spans="2:28" ht="15.75" hidden="1" customHeight="1" outlineLevel="1">
      <c r="B234" s="20"/>
      <c r="C234" s="21"/>
      <c r="D234" s="21"/>
      <c r="E234" s="21"/>
      <c r="F234" s="21"/>
      <c r="G234" s="21"/>
      <c r="H234" s="21"/>
      <c r="I234" s="21"/>
      <c r="J234" s="21"/>
      <c r="K234" s="33">
        <f>'RGV1'!$K$15</f>
        <v>0</v>
      </c>
      <c r="L234" s="36">
        <f>'RGV1'!$L$15</f>
        <v>0</v>
      </c>
      <c r="N234" s="17"/>
      <c r="O234" s="28"/>
      <c r="P234" s="19"/>
      <c r="Q234" s="19"/>
      <c r="R234" s="19"/>
      <c r="S234" s="19"/>
      <c r="T234" s="39"/>
      <c r="U234" s="19"/>
      <c r="V234" s="19"/>
      <c r="W234" s="19"/>
      <c r="X234" s="19"/>
      <c r="Y234" s="19"/>
      <c r="Z234" s="19"/>
      <c r="AA234" s="19"/>
      <c r="AB234" s="24"/>
    </row>
    <row r="235" spans="2:28" ht="15.75" hidden="1" customHeight="1" outlineLevel="1">
      <c r="B235" s="20"/>
      <c r="C235" s="21"/>
      <c r="D235" s="21"/>
      <c r="E235" s="21"/>
      <c r="F235" s="21"/>
      <c r="G235" s="21"/>
      <c r="H235" s="21"/>
      <c r="I235" s="21"/>
      <c r="J235" s="21"/>
      <c r="K235" s="33">
        <f>DAL!$K$15</f>
        <v>0</v>
      </c>
      <c r="L235" s="36">
        <f>DAL!$L$15</f>
        <v>0</v>
      </c>
      <c r="N235" s="17"/>
      <c r="O235" s="28"/>
      <c r="P235" s="19"/>
      <c r="Q235" s="19"/>
      <c r="R235" s="19"/>
      <c r="S235" s="19"/>
      <c r="T235" s="39"/>
      <c r="U235" s="19"/>
      <c r="V235" s="19"/>
      <c r="W235" s="19"/>
      <c r="X235" s="19"/>
      <c r="Y235" s="19"/>
      <c r="Z235" s="19"/>
      <c r="AA235" s="19"/>
      <c r="AB235" s="24"/>
    </row>
    <row r="236" spans="2:28" ht="15.75" hidden="1" customHeight="1" outlineLevel="1">
      <c r="B236" s="20"/>
      <c r="C236" s="21"/>
      <c r="D236" s="21"/>
      <c r="E236" s="21"/>
      <c r="F236" s="21"/>
      <c r="G236" s="21"/>
      <c r="H236" s="21"/>
      <c r="I236" s="21"/>
      <c r="J236" s="21"/>
      <c r="K236" s="33">
        <f>'E-P'!$K$15</f>
        <v>0</v>
      </c>
      <c r="L236" s="36">
        <f>'E-P'!$L$15</f>
        <v>0</v>
      </c>
      <c r="N236" s="17"/>
      <c r="O236" s="28"/>
      <c r="P236" s="19"/>
      <c r="Q236" s="19"/>
      <c r="R236" s="19"/>
      <c r="S236" s="19"/>
      <c r="T236" s="39"/>
      <c r="U236" s="19"/>
      <c r="V236" s="19"/>
      <c r="W236" s="19"/>
      <c r="X236" s="19"/>
      <c r="Y236" s="19"/>
      <c r="Z236" s="19"/>
      <c r="AA236" s="19"/>
      <c r="AB236" s="24"/>
    </row>
    <row r="237" spans="2:28" ht="15.75" hidden="1" customHeight="1" outlineLevel="1">
      <c r="B237" s="20"/>
      <c r="C237" s="21"/>
      <c r="D237" s="21"/>
      <c r="E237" s="21"/>
      <c r="F237" s="21"/>
      <c r="G237" s="21"/>
      <c r="H237" s="21"/>
      <c r="I237" s="21"/>
      <c r="J237" s="21"/>
      <c r="K237" s="33">
        <f>LU!$K$15</f>
        <v>0</v>
      </c>
      <c r="L237" s="36">
        <f>LU!$L$15</f>
        <v>0</v>
      </c>
      <c r="N237" s="17"/>
      <c r="O237" s="28"/>
      <c r="P237" s="19"/>
      <c r="Q237" s="19"/>
      <c r="R237" s="19"/>
      <c r="S237" s="19"/>
      <c r="T237" s="39"/>
      <c r="U237" s="19"/>
      <c r="V237" s="19"/>
      <c r="W237" s="19"/>
      <c r="X237" s="19"/>
      <c r="Y237" s="19"/>
      <c r="Z237" s="19"/>
      <c r="AA237" s="19"/>
      <c r="AB237" s="24"/>
    </row>
    <row r="238" spans="2:28" ht="15.75" hidden="1" customHeight="1" outlineLevel="1">
      <c r="B238" s="20"/>
      <c r="C238" s="21"/>
      <c r="D238" s="21"/>
      <c r="E238" s="21"/>
      <c r="F238" s="21"/>
      <c r="G238" s="21"/>
      <c r="H238" s="21"/>
      <c r="I238" s="21"/>
      <c r="J238" s="21"/>
      <c r="K238" s="33">
        <f>MidWST!$K$15</f>
        <v>0</v>
      </c>
      <c r="L238" s="36">
        <f>MidWST!$L$15</f>
        <v>0</v>
      </c>
      <c r="N238" s="17"/>
      <c r="O238" s="28"/>
      <c r="P238" s="19"/>
      <c r="Q238" s="19"/>
      <c r="R238" s="19"/>
      <c r="S238" s="19"/>
      <c r="T238" s="39"/>
      <c r="U238" s="19"/>
      <c r="V238" s="19"/>
      <c r="W238" s="19"/>
      <c r="X238" s="19"/>
      <c r="Y238" s="19"/>
      <c r="Z238" s="19"/>
      <c r="AA238" s="19"/>
      <c r="AB238" s="24"/>
    </row>
    <row r="239" spans="2:28" ht="15.75" hidden="1" customHeight="1" outlineLevel="1">
      <c r="B239" s="20"/>
      <c r="C239" s="21"/>
      <c r="D239" s="21"/>
      <c r="E239" s="21"/>
      <c r="F239" s="21"/>
      <c r="G239" s="21"/>
      <c r="H239" s="21"/>
      <c r="I239" s="21"/>
      <c r="J239" s="21"/>
      <c r="K239" s="33">
        <f>'P-B'!$K$15</f>
        <v>0</v>
      </c>
      <c r="L239" s="36">
        <f>'P-B'!$L$15</f>
        <v>0</v>
      </c>
      <c r="N239" s="17"/>
      <c r="O239" s="28"/>
      <c r="P239" s="19"/>
      <c r="Q239" s="19"/>
      <c r="R239" s="19"/>
      <c r="S239" s="19"/>
      <c r="T239" s="39"/>
      <c r="U239" s="19"/>
      <c r="V239" s="19"/>
      <c r="W239" s="19"/>
      <c r="X239" s="19"/>
      <c r="Y239" s="19"/>
      <c r="Z239" s="19"/>
      <c r="AA239" s="19"/>
      <c r="AB239" s="24"/>
    </row>
    <row r="240" spans="2:28" ht="15.75" hidden="1" customHeight="1" outlineLevel="1">
      <c r="B240" s="20"/>
      <c r="C240" s="21"/>
      <c r="D240" s="21"/>
      <c r="E240" s="21"/>
      <c r="F240" s="21"/>
      <c r="G240" s="21"/>
      <c r="H240" s="21"/>
      <c r="I240" s="21"/>
      <c r="J240" s="21"/>
      <c r="K240" s="33">
        <f>PVAMU!$K$15</f>
        <v>0</v>
      </c>
      <c r="L240" s="36">
        <f>PVAMU!$L$15</f>
        <v>0</v>
      </c>
      <c r="N240" s="17"/>
      <c r="O240" s="28"/>
      <c r="P240" s="19"/>
      <c r="Q240" s="19"/>
      <c r="R240" s="19"/>
      <c r="S240" s="19"/>
      <c r="T240" s="39"/>
      <c r="U240" s="19"/>
      <c r="V240" s="19"/>
      <c r="W240" s="19"/>
      <c r="X240" s="19"/>
      <c r="Y240" s="19"/>
      <c r="Z240" s="19"/>
      <c r="AA240" s="19"/>
      <c r="AB240" s="24"/>
    </row>
    <row r="241" spans="2:28" ht="15.75" hidden="1" customHeight="1" outlineLevel="1">
      <c r="B241" s="20"/>
      <c r="C241" s="21"/>
      <c r="D241" s="21"/>
      <c r="E241" s="21"/>
      <c r="F241" s="21"/>
      <c r="G241" s="21"/>
      <c r="H241" s="21"/>
      <c r="I241" s="21"/>
      <c r="J241" s="21"/>
      <c r="K241" s="33">
        <f>'S-A'!$K$15</f>
        <v>0</v>
      </c>
      <c r="L241" s="36">
        <f>'S-A'!$L$15</f>
        <v>0</v>
      </c>
      <c r="N241" s="17"/>
      <c r="O241" s="28"/>
      <c r="P241" s="19"/>
      <c r="Q241" s="19"/>
      <c r="R241" s="19"/>
      <c r="S241" s="19"/>
      <c r="T241" s="39"/>
      <c r="U241" s="19"/>
      <c r="V241" s="19"/>
      <c r="W241" s="19"/>
      <c r="X241" s="19"/>
      <c r="Y241" s="19"/>
      <c r="Z241" s="19"/>
      <c r="AA241" s="19"/>
      <c r="AB241" s="24"/>
    </row>
    <row r="242" spans="2:28" ht="15.75" hidden="1" customHeight="1" outlineLevel="1">
      <c r="B242" s="20"/>
      <c r="C242" s="21"/>
      <c r="D242" s="21"/>
      <c r="E242" s="21"/>
      <c r="F242" s="21"/>
      <c r="G242" s="21"/>
      <c r="H242" s="21"/>
      <c r="I242" s="21"/>
      <c r="J242" s="21"/>
      <c r="K242" s="33">
        <f>SFA!$K$15</f>
        <v>0</v>
      </c>
      <c r="L242" s="36">
        <f>SFA!$L$15</f>
        <v>0</v>
      </c>
      <c r="N242" s="17"/>
      <c r="O242" s="28"/>
      <c r="P242" s="19"/>
      <c r="Q242" s="19"/>
      <c r="R242" s="19"/>
      <c r="S242" s="19"/>
      <c r="T242" s="39"/>
      <c r="U242" s="19"/>
      <c r="V242" s="19"/>
      <c r="W242" s="19"/>
      <c r="X242" s="19"/>
      <c r="Y242" s="19"/>
      <c r="Z242" s="19"/>
      <c r="AA242" s="19"/>
      <c r="AB242" s="24"/>
    </row>
    <row r="243" spans="2:28" ht="15.75" hidden="1" customHeight="1" outlineLevel="1">
      <c r="B243" s="20"/>
      <c r="C243" s="21"/>
      <c r="D243" s="21"/>
      <c r="E243" s="21"/>
      <c r="F243" s="21"/>
      <c r="G243" s="21"/>
      <c r="H243" s="21"/>
      <c r="I243" s="21"/>
      <c r="J243" s="21"/>
      <c r="K243" s="33">
        <f>SHSU!$K$15</f>
        <v>0</v>
      </c>
      <c r="L243" s="36">
        <f>SHSU!$L$15</f>
        <v>0</v>
      </c>
      <c r="N243" s="17"/>
      <c r="O243" s="28"/>
      <c r="P243" s="19"/>
      <c r="Q243" s="19"/>
      <c r="R243" s="19"/>
      <c r="S243" s="19"/>
      <c r="T243" s="39"/>
      <c r="U243" s="19"/>
      <c r="V243" s="19"/>
      <c r="W243" s="19"/>
      <c r="X243" s="19"/>
      <c r="Y243" s="19"/>
      <c r="Z243" s="19"/>
      <c r="AA243" s="19"/>
      <c r="AB243" s="24"/>
    </row>
    <row r="244" spans="2:28" ht="15.75" hidden="1" customHeight="1" outlineLevel="1">
      <c r="B244" s="20"/>
      <c r="C244" s="21"/>
      <c r="D244" s="21"/>
      <c r="E244" s="21"/>
      <c r="F244" s="21"/>
      <c r="G244" s="21"/>
      <c r="H244" s="21"/>
      <c r="I244" s="21"/>
      <c r="J244" s="21"/>
      <c r="K244" s="33">
        <f>SRSU!$K$15</f>
        <v>0</v>
      </c>
      <c r="L244" s="36">
        <f>SRSU!$L$15</f>
        <v>0</v>
      </c>
      <c r="N244" s="17"/>
      <c r="O244" s="28"/>
      <c r="P244" s="19"/>
      <c r="Q244" s="19"/>
      <c r="R244" s="19"/>
      <c r="S244" s="19"/>
      <c r="T244" s="39"/>
      <c r="U244" s="19"/>
      <c r="V244" s="19"/>
      <c r="W244" s="19"/>
      <c r="X244" s="19"/>
      <c r="Y244" s="19"/>
      <c r="Z244" s="19"/>
      <c r="AA244" s="19"/>
      <c r="AB244" s="24"/>
    </row>
    <row r="245" spans="2:28" ht="15.75" hidden="1" customHeight="1" outlineLevel="1">
      <c r="B245" s="20"/>
      <c r="C245" s="21"/>
      <c r="D245" s="21"/>
      <c r="E245" s="21"/>
      <c r="F245" s="21"/>
      <c r="G245" s="21"/>
      <c r="H245" s="21"/>
      <c r="I245" s="21"/>
      <c r="J245" s="21"/>
      <c r="K245" s="33">
        <f>TAMIU!$K$15</f>
        <v>0</v>
      </c>
      <c r="L245" s="36">
        <f>TAMIU!$L$15</f>
        <v>0</v>
      </c>
      <c r="N245" s="17"/>
      <c r="O245" s="28"/>
      <c r="P245" s="19"/>
      <c r="Q245" s="19"/>
      <c r="R245" s="19"/>
      <c r="S245" s="19"/>
      <c r="T245" s="39"/>
      <c r="U245" s="19"/>
      <c r="V245" s="19"/>
      <c r="W245" s="19"/>
      <c r="X245" s="19"/>
      <c r="Y245" s="19"/>
      <c r="Z245" s="19"/>
      <c r="AA245" s="19"/>
      <c r="AB245" s="24"/>
    </row>
    <row r="246" spans="2:28" ht="15.75" hidden="1" customHeight="1" outlineLevel="1">
      <c r="B246" s="20"/>
      <c r="C246" s="21"/>
      <c r="D246" s="21"/>
      <c r="E246" s="21"/>
      <c r="F246" s="21"/>
      <c r="G246" s="21"/>
      <c r="H246" s="21"/>
      <c r="I246" s="21"/>
      <c r="J246" s="21"/>
      <c r="K246" s="33">
        <f>TAMUC!$K$15</f>
        <v>0</v>
      </c>
      <c r="L246" s="36">
        <f>TAMUC!$L$15</f>
        <v>0</v>
      </c>
      <c r="N246" s="17"/>
      <c r="O246" s="28"/>
      <c r="P246" s="19"/>
      <c r="Q246" s="19"/>
      <c r="R246" s="19"/>
      <c r="S246" s="19"/>
      <c r="T246" s="39"/>
      <c r="U246" s="19"/>
      <c r="V246" s="19"/>
      <c r="W246" s="19"/>
      <c r="X246" s="19"/>
      <c r="Y246" s="19"/>
      <c r="Z246" s="19"/>
      <c r="AA246" s="19"/>
      <c r="AB246" s="24"/>
    </row>
    <row r="247" spans="2:28" ht="15.75" hidden="1" customHeight="1" outlineLevel="1">
      <c r="B247" s="20"/>
      <c r="C247" s="21"/>
      <c r="D247" s="21"/>
      <c r="E247" s="21"/>
      <c r="F247" s="21"/>
      <c r="G247" s="21"/>
      <c r="H247" s="21"/>
      <c r="I247" s="21"/>
      <c r="J247" s="21"/>
      <c r="K247" s="33">
        <f>TAMUCC!$K$15</f>
        <v>0</v>
      </c>
      <c r="L247" s="36">
        <f>TAMUCC!$L$15</f>
        <v>0</v>
      </c>
      <c r="N247" s="17"/>
      <c r="O247" s="28"/>
      <c r="P247" s="19"/>
      <c r="Q247" s="19"/>
      <c r="R247" s="19"/>
      <c r="S247" s="19"/>
      <c r="T247" s="39"/>
      <c r="U247" s="19"/>
      <c r="V247" s="19"/>
      <c r="W247" s="19"/>
      <c r="X247" s="19"/>
      <c r="Y247" s="19"/>
      <c r="Z247" s="19"/>
      <c r="AA247" s="19"/>
      <c r="AB247" s="24"/>
    </row>
    <row r="248" spans="2:28" ht="15.75" hidden="1" customHeight="1" outlineLevel="1">
      <c r="B248" s="20"/>
      <c r="C248" s="21"/>
      <c r="D248" s="21"/>
      <c r="E248" s="21"/>
      <c r="F248" s="21"/>
      <c r="G248" s="21"/>
      <c r="H248" s="21"/>
      <c r="I248" s="21"/>
      <c r="J248" s="21"/>
      <c r="K248" s="33">
        <f>TAMUComb!$K$15</f>
        <v>58197053</v>
      </c>
      <c r="L248" s="36">
        <f>TAMUComb!$L$15</f>
        <v>58197053</v>
      </c>
      <c r="N248" s="17"/>
      <c r="O248" s="28"/>
      <c r="P248" s="19"/>
      <c r="Q248" s="19"/>
      <c r="R248" s="19"/>
      <c r="S248" s="19"/>
      <c r="T248" s="39"/>
      <c r="U248" s="19"/>
      <c r="V248" s="19"/>
      <c r="W248" s="19"/>
      <c r="X248" s="19"/>
      <c r="Y248" s="19"/>
      <c r="Z248" s="19"/>
      <c r="AA248" s="19"/>
      <c r="AB248" s="24"/>
    </row>
    <row r="249" spans="2:28" ht="15.75" hidden="1" customHeight="1" outlineLevel="1">
      <c r="B249" s="20"/>
      <c r="C249" s="21"/>
      <c r="D249" s="21"/>
      <c r="E249" s="21"/>
      <c r="F249" s="21"/>
      <c r="G249" s="21"/>
      <c r="H249" s="21"/>
      <c r="I249" s="21"/>
      <c r="J249" s="21"/>
      <c r="K249" s="33">
        <f>TAMUCT!$K$15</f>
        <v>0</v>
      </c>
      <c r="L249" s="36">
        <f>TAMUCT!$L$15</f>
        <v>0</v>
      </c>
      <c r="N249" s="17"/>
      <c r="O249" s="28"/>
      <c r="P249" s="19"/>
      <c r="Q249" s="19"/>
      <c r="R249" s="19"/>
      <c r="S249" s="19"/>
      <c r="T249" s="39"/>
      <c r="U249" s="19"/>
      <c r="V249" s="19"/>
      <c r="W249" s="19"/>
      <c r="X249" s="19"/>
      <c r="Y249" s="19"/>
      <c r="Z249" s="19"/>
      <c r="AA249" s="19"/>
      <c r="AB249" s="24"/>
    </row>
    <row r="250" spans="2:28" ht="15.75" hidden="1" customHeight="1" outlineLevel="1">
      <c r="B250" s="20"/>
      <c r="C250" s="21"/>
      <c r="D250" s="21"/>
      <c r="E250" s="21"/>
      <c r="F250" s="21"/>
      <c r="G250" s="21"/>
      <c r="H250" s="21"/>
      <c r="I250" s="21"/>
      <c r="J250" s="21"/>
      <c r="K250" s="33">
        <f>TAMUG!$K$15</f>
        <v>0</v>
      </c>
      <c r="L250" s="36">
        <f>TAMUG!$L$15</f>
        <v>0</v>
      </c>
      <c r="N250" s="17"/>
      <c r="O250" s="28"/>
      <c r="P250" s="19"/>
      <c r="Q250" s="19"/>
      <c r="R250" s="19"/>
      <c r="S250" s="19"/>
      <c r="T250" s="39"/>
      <c r="U250" s="19"/>
      <c r="V250" s="19"/>
      <c r="W250" s="19"/>
      <c r="X250" s="19"/>
      <c r="Y250" s="19"/>
      <c r="Z250" s="19"/>
      <c r="AA250" s="19"/>
      <c r="AB250" s="24"/>
    </row>
    <row r="251" spans="2:28" ht="15.75" hidden="1" customHeight="1" outlineLevel="1">
      <c r="B251" s="20"/>
      <c r="C251" s="21"/>
      <c r="D251" s="21"/>
      <c r="E251" s="21"/>
      <c r="F251" s="21"/>
      <c r="G251" s="21"/>
      <c r="H251" s="21"/>
      <c r="I251" s="21"/>
      <c r="J251" s="21"/>
      <c r="K251" s="33">
        <f>TAMUK!$K$15</f>
        <v>0</v>
      </c>
      <c r="L251" s="36">
        <f>TAMUK!$L$15</f>
        <v>0</v>
      </c>
      <c r="N251" s="17"/>
      <c r="O251" s="28"/>
      <c r="P251" s="19"/>
      <c r="Q251" s="19"/>
      <c r="R251" s="19"/>
      <c r="S251" s="19"/>
      <c r="T251" s="39"/>
      <c r="U251" s="19"/>
      <c r="V251" s="19"/>
      <c r="W251" s="19"/>
      <c r="X251" s="19"/>
      <c r="Y251" s="19"/>
      <c r="Z251" s="19"/>
      <c r="AA251" s="19"/>
      <c r="AB251" s="24"/>
    </row>
    <row r="252" spans="2:28" ht="15.75" hidden="1" customHeight="1" outlineLevel="1">
      <c r="B252" s="20"/>
      <c r="C252" s="21"/>
      <c r="D252" s="21"/>
      <c r="E252" s="21"/>
      <c r="F252" s="21"/>
      <c r="G252" s="21"/>
      <c r="H252" s="21"/>
      <c r="I252" s="21"/>
      <c r="J252" s="21"/>
      <c r="K252" s="33">
        <f>TAMUSA!$K$15</f>
        <v>0</v>
      </c>
      <c r="L252" s="36">
        <f>TAMUSA!$L$15</f>
        <v>0</v>
      </c>
      <c r="N252" s="17"/>
      <c r="O252" s="28"/>
      <c r="P252" s="19"/>
      <c r="Q252" s="19"/>
      <c r="R252" s="19"/>
      <c r="S252" s="19"/>
      <c r="T252" s="39"/>
      <c r="U252" s="19"/>
      <c r="V252" s="19"/>
      <c r="W252" s="19"/>
      <c r="X252" s="19"/>
      <c r="Y252" s="19"/>
      <c r="Z252" s="19"/>
      <c r="AA252" s="19"/>
      <c r="AB252" s="24"/>
    </row>
    <row r="253" spans="2:28" ht="15.75" hidden="1" customHeight="1" outlineLevel="1">
      <c r="B253" s="20"/>
      <c r="C253" s="21"/>
      <c r="D253" s="21"/>
      <c r="E253" s="21"/>
      <c r="F253" s="21"/>
      <c r="G253" s="21"/>
      <c r="H253" s="21"/>
      <c r="I253" s="21"/>
      <c r="J253" s="21"/>
      <c r="K253" s="33">
        <f>TAMUT!$K$15</f>
        <v>0</v>
      </c>
      <c r="L253" s="36">
        <f>TAMUT!$L$15</f>
        <v>0</v>
      </c>
      <c r="N253" s="17"/>
      <c r="O253" s="28"/>
      <c r="P253" s="19"/>
      <c r="Q253" s="19"/>
      <c r="R253" s="19"/>
      <c r="S253" s="19"/>
      <c r="T253" s="39"/>
      <c r="U253" s="19"/>
      <c r="V253" s="19"/>
      <c r="W253" s="19"/>
      <c r="X253" s="19"/>
      <c r="Y253" s="19"/>
      <c r="Z253" s="19"/>
      <c r="AA253" s="19"/>
      <c r="AB253" s="24"/>
    </row>
    <row r="254" spans="2:28" ht="15.75" hidden="1" customHeight="1" outlineLevel="1">
      <c r="B254" s="20"/>
      <c r="C254" s="21"/>
      <c r="D254" s="21"/>
      <c r="E254" s="21"/>
      <c r="F254" s="21"/>
      <c r="G254" s="21"/>
      <c r="H254" s="21"/>
      <c r="I254" s="21"/>
      <c r="J254" s="21"/>
      <c r="K254" s="33">
        <f>TARLST!$K$15</f>
        <v>0</v>
      </c>
      <c r="L254" s="36">
        <f>TARLST!$L$15</f>
        <v>0</v>
      </c>
      <c r="N254" s="17"/>
      <c r="O254" s="28"/>
      <c r="P254" s="19"/>
      <c r="Q254" s="19"/>
      <c r="R254" s="19"/>
      <c r="S254" s="19"/>
      <c r="T254" s="39"/>
      <c r="U254" s="19"/>
      <c r="V254" s="19"/>
      <c r="W254" s="19"/>
      <c r="X254" s="19"/>
      <c r="Y254" s="19"/>
      <c r="Z254" s="19"/>
      <c r="AA254" s="19"/>
      <c r="AB254" s="24"/>
    </row>
    <row r="255" spans="2:28" ht="15.75" hidden="1" customHeight="1" outlineLevel="1">
      <c r="B255" s="20"/>
      <c r="C255" s="21"/>
      <c r="D255" s="21"/>
      <c r="E255" s="21"/>
      <c r="F255" s="21"/>
      <c r="G255" s="21"/>
      <c r="H255" s="21"/>
      <c r="I255" s="21"/>
      <c r="J255" s="21"/>
      <c r="K255" s="33">
        <f>TSU!$K$15</f>
        <v>0</v>
      </c>
      <c r="L255" s="36">
        <f>TSU!$L$15</f>
        <v>0</v>
      </c>
      <c r="N255" s="17"/>
      <c r="O255" s="28"/>
      <c r="P255" s="19"/>
      <c r="Q255" s="19"/>
      <c r="R255" s="19"/>
      <c r="S255" s="19"/>
      <c r="T255" s="39"/>
      <c r="U255" s="19"/>
      <c r="V255" s="19"/>
      <c r="W255" s="19"/>
      <c r="X255" s="19"/>
      <c r="Y255" s="19"/>
      <c r="Z255" s="19"/>
      <c r="AA255" s="19"/>
      <c r="AB255" s="24"/>
    </row>
    <row r="256" spans="2:28" ht="15.75" hidden="1" customHeight="1" outlineLevel="1">
      <c r="B256" s="20"/>
      <c r="C256" s="21"/>
      <c r="D256" s="21"/>
      <c r="E256" s="21"/>
      <c r="F256" s="21"/>
      <c r="G256" s="21"/>
      <c r="H256" s="21"/>
      <c r="I256" s="21"/>
      <c r="J256" s="21"/>
      <c r="K256" s="33">
        <f>TTU!$K$15</f>
        <v>0</v>
      </c>
      <c r="L256" s="36">
        <f>TTU!$L$15</f>
        <v>0</v>
      </c>
      <c r="N256" s="17"/>
      <c r="O256" s="28"/>
      <c r="P256" s="19"/>
      <c r="Q256" s="19"/>
      <c r="R256" s="19"/>
      <c r="S256" s="19"/>
      <c r="T256" s="39"/>
      <c r="U256" s="19"/>
      <c r="V256" s="19"/>
      <c r="W256" s="19"/>
      <c r="X256" s="19"/>
      <c r="Y256" s="19"/>
      <c r="Z256" s="19"/>
      <c r="AA256" s="19"/>
      <c r="AB256" s="24"/>
    </row>
    <row r="257" spans="2:28" ht="15.75" hidden="1" customHeight="1" outlineLevel="1">
      <c r="B257" s="20"/>
      <c r="C257" s="21"/>
      <c r="D257" s="21"/>
      <c r="E257" s="21"/>
      <c r="F257" s="21"/>
      <c r="G257" s="21"/>
      <c r="H257" s="21"/>
      <c r="I257" s="21"/>
      <c r="J257" s="21"/>
      <c r="K257" s="33">
        <f>TWU!$K$15</f>
        <v>0</v>
      </c>
      <c r="L257" s="36">
        <f>TWU!$L$15</f>
        <v>0</v>
      </c>
      <c r="N257" s="17"/>
      <c r="O257" s="28"/>
      <c r="P257" s="19"/>
      <c r="Q257" s="19"/>
      <c r="R257" s="19"/>
      <c r="S257" s="19"/>
      <c r="T257" s="39"/>
      <c r="U257" s="19"/>
      <c r="V257" s="19"/>
      <c r="W257" s="19"/>
      <c r="X257" s="19"/>
      <c r="Y257" s="19"/>
      <c r="Z257" s="19"/>
      <c r="AA257" s="19"/>
      <c r="AB257" s="24"/>
    </row>
    <row r="258" spans="2:28" ht="15.75" hidden="1" customHeight="1" outlineLevel="1">
      <c r="B258" s="20"/>
      <c r="C258" s="21"/>
      <c r="D258" s="21"/>
      <c r="E258" s="21"/>
      <c r="F258" s="21"/>
      <c r="G258" s="21"/>
      <c r="H258" s="21"/>
      <c r="I258" s="21"/>
      <c r="J258" s="21"/>
      <c r="K258" s="33">
        <f>TXST!$K$15</f>
        <v>0</v>
      </c>
      <c r="L258" s="36">
        <f>TXST!$L$15</f>
        <v>0</v>
      </c>
      <c r="N258" s="17"/>
      <c r="O258" s="28"/>
      <c r="P258" s="19"/>
      <c r="Q258" s="19"/>
      <c r="R258" s="19"/>
      <c r="S258" s="19"/>
      <c r="T258" s="39"/>
      <c r="U258" s="19"/>
      <c r="V258" s="19"/>
      <c r="W258" s="19"/>
      <c r="X258" s="19"/>
      <c r="Y258" s="19"/>
      <c r="Z258" s="19"/>
      <c r="AA258" s="19"/>
      <c r="AB258" s="24"/>
    </row>
    <row r="259" spans="2:28" ht="15.75" hidden="1" customHeight="1" outlineLevel="1">
      <c r="B259" s="20"/>
      <c r="C259" s="21"/>
      <c r="D259" s="21"/>
      <c r="E259" s="21"/>
      <c r="F259" s="21"/>
      <c r="G259" s="21"/>
      <c r="H259" s="21"/>
      <c r="I259" s="21"/>
      <c r="J259" s="21"/>
      <c r="K259" s="33">
        <f>TYL!$K$15</f>
        <v>0</v>
      </c>
      <c r="L259" s="36">
        <f>TYL!$L$15</f>
        <v>0</v>
      </c>
      <c r="N259" s="17"/>
      <c r="O259" s="28"/>
      <c r="P259" s="19"/>
      <c r="Q259" s="19"/>
      <c r="R259" s="19"/>
      <c r="S259" s="19"/>
      <c r="T259" s="39"/>
      <c r="U259" s="19"/>
      <c r="V259" s="19"/>
      <c r="W259" s="19"/>
      <c r="X259" s="19"/>
      <c r="Y259" s="19"/>
      <c r="Z259" s="19"/>
      <c r="AA259" s="19"/>
      <c r="AB259" s="24"/>
    </row>
    <row r="260" spans="2:28" ht="15.75" hidden="1" customHeight="1" outlineLevel="1">
      <c r="B260" s="20"/>
      <c r="C260" s="21"/>
      <c r="D260" s="21"/>
      <c r="E260" s="21"/>
      <c r="F260" s="21"/>
      <c r="G260" s="21"/>
      <c r="H260" s="21"/>
      <c r="I260" s="21"/>
      <c r="J260" s="21"/>
      <c r="K260" s="33">
        <f>UH!$K$15</f>
        <v>0</v>
      </c>
      <c r="L260" s="36">
        <f>UH!$L$15</f>
        <v>0</v>
      </c>
      <c r="N260" s="17"/>
      <c r="O260" s="28"/>
      <c r="P260" s="19"/>
      <c r="Q260" s="19"/>
      <c r="R260" s="19"/>
      <c r="S260" s="19"/>
      <c r="T260" s="39"/>
      <c r="U260" s="19"/>
      <c r="V260" s="19"/>
      <c r="W260" s="19"/>
      <c r="X260" s="19"/>
      <c r="Y260" s="19"/>
      <c r="Z260" s="19"/>
      <c r="AA260" s="19"/>
      <c r="AB260" s="24"/>
    </row>
    <row r="261" spans="2:28" ht="15.75" hidden="1" customHeight="1" outlineLevel="1">
      <c r="B261" s="20"/>
      <c r="C261" s="21"/>
      <c r="D261" s="21"/>
      <c r="E261" s="21"/>
      <c r="F261" s="21"/>
      <c r="G261" s="21"/>
      <c r="H261" s="21"/>
      <c r="I261" s="21"/>
      <c r="J261" s="21"/>
      <c r="K261" s="33">
        <f>UHCL!$K$15</f>
        <v>0</v>
      </c>
      <c r="L261" s="36">
        <f>UHCL!$L$15</f>
        <v>0</v>
      </c>
      <c r="N261" s="17"/>
      <c r="O261" s="28"/>
      <c r="P261" s="19"/>
      <c r="Q261" s="19"/>
      <c r="R261" s="19"/>
      <c r="S261" s="19"/>
      <c r="T261" s="39"/>
      <c r="U261" s="19"/>
      <c r="V261" s="19"/>
      <c r="W261" s="19"/>
      <c r="X261" s="19"/>
      <c r="Y261" s="19"/>
      <c r="Z261" s="19"/>
      <c r="AA261" s="19"/>
      <c r="AB261" s="24"/>
    </row>
    <row r="262" spans="2:28" ht="15.75" hidden="1" customHeight="1" outlineLevel="1">
      <c r="B262" s="20"/>
      <c r="C262" s="21"/>
      <c r="D262" s="21"/>
      <c r="E262" s="21"/>
      <c r="F262" s="21"/>
      <c r="G262" s="21"/>
      <c r="H262" s="21"/>
      <c r="I262" s="21"/>
      <c r="J262" s="21"/>
      <c r="K262" s="33">
        <f>UHD!$K$15</f>
        <v>0</v>
      </c>
      <c r="L262" s="36">
        <f>UHD!$L$15</f>
        <v>0</v>
      </c>
      <c r="N262" s="17"/>
      <c r="O262" s="28"/>
      <c r="P262" s="19"/>
      <c r="Q262" s="19"/>
      <c r="R262" s="19"/>
      <c r="S262" s="19"/>
      <c r="T262" s="39"/>
      <c r="U262" s="19"/>
      <c r="V262" s="19"/>
      <c r="W262" s="19"/>
      <c r="X262" s="19"/>
      <c r="Y262" s="19"/>
      <c r="Z262" s="19"/>
      <c r="AA262" s="19"/>
      <c r="AB262" s="24"/>
    </row>
    <row r="263" spans="2:28" ht="15.75" hidden="1" customHeight="1" outlineLevel="1">
      <c r="B263" s="20"/>
      <c r="C263" s="21"/>
      <c r="D263" s="21"/>
      <c r="E263" s="21"/>
      <c r="F263" s="21"/>
      <c r="G263" s="21"/>
      <c r="H263" s="21"/>
      <c r="I263" s="21"/>
      <c r="J263" s="21"/>
      <c r="K263" s="33">
        <f>UHV!$K$15</f>
        <v>0</v>
      </c>
      <c r="L263" s="36">
        <f>UHV!$L$15</f>
        <v>0</v>
      </c>
      <c r="N263" s="17"/>
      <c r="O263" s="28"/>
      <c r="P263" s="19"/>
      <c r="Q263" s="19"/>
      <c r="R263" s="19"/>
      <c r="S263" s="19"/>
      <c r="T263" s="39"/>
      <c r="U263" s="19"/>
      <c r="V263" s="19"/>
      <c r="W263" s="19"/>
      <c r="X263" s="19"/>
      <c r="Y263" s="19"/>
      <c r="Z263" s="19"/>
      <c r="AA263" s="19"/>
      <c r="AB263" s="24"/>
    </row>
    <row r="264" spans="2:28" ht="15.75" hidden="1" customHeight="1" outlineLevel="1">
      <c r="B264" s="20"/>
      <c r="C264" s="21"/>
      <c r="D264" s="21"/>
      <c r="E264" s="21"/>
      <c r="F264" s="21"/>
      <c r="G264" s="21"/>
      <c r="H264" s="21"/>
      <c r="I264" s="21"/>
      <c r="J264" s="21"/>
      <c r="K264" s="33">
        <f>UNT!$K$15</f>
        <v>0</v>
      </c>
      <c r="L264" s="36">
        <f>UNT!$L$15</f>
        <v>0</v>
      </c>
      <c r="N264" s="17"/>
      <c r="O264" s="28"/>
      <c r="P264" s="19"/>
      <c r="Q264" s="19"/>
      <c r="R264" s="19"/>
      <c r="S264" s="19"/>
      <c r="T264" s="39"/>
      <c r="U264" s="19"/>
      <c r="V264" s="19"/>
      <c r="W264" s="19"/>
      <c r="X264" s="19"/>
      <c r="Y264" s="19"/>
      <c r="Z264" s="19"/>
      <c r="AA264" s="19"/>
      <c r="AB264" s="24"/>
    </row>
    <row r="265" spans="2:28" ht="15.75" hidden="1" customHeight="1" outlineLevel="1">
      <c r="B265" s="20"/>
      <c r="C265" s="21"/>
      <c r="D265" s="21"/>
      <c r="E265" s="21"/>
      <c r="F265" s="21"/>
      <c r="G265" s="21"/>
      <c r="H265" s="21"/>
      <c r="I265" s="21"/>
      <c r="J265" s="21"/>
      <c r="K265" s="33">
        <f>UNTD!$K$15</f>
        <v>0</v>
      </c>
      <c r="L265" s="36">
        <f>UNTD!$L$15</f>
        <v>0</v>
      </c>
      <c r="N265" s="17"/>
      <c r="O265" s="28"/>
      <c r="P265" s="19"/>
      <c r="Q265" s="19"/>
      <c r="R265" s="19"/>
      <c r="S265" s="19"/>
      <c r="T265" s="39"/>
      <c r="U265" s="19"/>
      <c r="V265" s="19"/>
      <c r="W265" s="19"/>
      <c r="X265" s="19"/>
      <c r="Y265" s="19"/>
      <c r="Z265" s="19"/>
      <c r="AA265" s="19"/>
      <c r="AB265" s="24"/>
    </row>
    <row r="266" spans="2:28" ht="15.75" hidden="1" customHeight="1" outlineLevel="1">
      <c r="B266" s="20"/>
      <c r="C266" s="21"/>
      <c r="D266" s="21"/>
      <c r="E266" s="21"/>
      <c r="F266" s="21"/>
      <c r="G266" s="21"/>
      <c r="H266" s="21"/>
      <c r="I266" s="21"/>
      <c r="J266" s="21"/>
      <c r="K266" s="33">
        <f>WTAMU!$K$15</f>
        <v>0</v>
      </c>
      <c r="L266" s="36">
        <f>WTAMU!$L$15</f>
        <v>0</v>
      </c>
      <c r="N266" s="17"/>
      <c r="O266" s="28"/>
      <c r="P266" s="19"/>
      <c r="Q266" s="19"/>
      <c r="R266" s="19"/>
      <c r="S266" s="19"/>
      <c r="T266" s="39"/>
      <c r="U266" s="19"/>
      <c r="V266" s="19"/>
      <c r="W266" s="19"/>
      <c r="X266" s="19"/>
      <c r="Y266" s="19"/>
      <c r="Z266" s="19"/>
      <c r="AA266" s="19"/>
      <c r="AB266" s="24"/>
    </row>
    <row r="267" spans="2:28" ht="15.75" customHeight="1" collapsed="1">
      <c r="B267" s="533" t="s">
        <v>688</v>
      </c>
      <c r="C267" s="21"/>
      <c r="D267" s="21"/>
      <c r="E267" s="21"/>
      <c r="F267" s="21"/>
      <c r="G267" s="21"/>
      <c r="H267" s="21"/>
      <c r="I267" s="21"/>
      <c r="J267" s="21"/>
      <c r="K267" s="40">
        <f>SUM(K231:K266)</f>
        <v>58197053</v>
      </c>
      <c r="L267" s="36">
        <f>SUM(L231:L266)</f>
        <v>58197053</v>
      </c>
      <c r="N267" s="19"/>
      <c r="O267" s="19"/>
      <c r="P267" s="19"/>
      <c r="Q267" s="19"/>
      <c r="R267" s="19"/>
      <c r="S267" s="19"/>
      <c r="T267" s="19"/>
      <c r="U267" s="19"/>
      <c r="V267" s="19"/>
      <c r="W267" s="41"/>
      <c r="X267" s="19"/>
      <c r="Y267" s="19"/>
      <c r="Z267" s="19"/>
      <c r="AA267" s="19"/>
      <c r="AB267" s="24">
        <f>SUM(C267:L267)</f>
        <v>116394106</v>
      </c>
    </row>
    <row r="268" spans="2:28" ht="15.75" hidden="1" customHeight="1" outlineLevel="1">
      <c r="B268" s="20"/>
      <c r="C268" s="21"/>
      <c r="D268" s="21"/>
      <c r="E268" s="21"/>
      <c r="F268" s="21"/>
      <c r="G268" s="21"/>
      <c r="H268" s="21"/>
      <c r="I268" s="21"/>
      <c r="J268" s="21"/>
      <c r="K268" s="40">
        <f>ARL!$K$16</f>
        <v>0</v>
      </c>
      <c r="L268" s="36">
        <f>ARL!$L$16</f>
        <v>0</v>
      </c>
      <c r="N268" s="19"/>
      <c r="O268" s="19"/>
      <c r="P268" s="19"/>
      <c r="Q268" s="19"/>
      <c r="R268" s="19"/>
      <c r="S268" s="19"/>
      <c r="T268" s="19"/>
      <c r="U268" s="19"/>
      <c r="V268" s="19"/>
      <c r="W268" s="41"/>
      <c r="X268" s="19"/>
      <c r="Y268" s="19"/>
      <c r="Z268" s="19"/>
      <c r="AA268" s="19"/>
      <c r="AB268" s="24"/>
    </row>
    <row r="269" spans="2:28" ht="15.75" hidden="1" customHeight="1" outlineLevel="1">
      <c r="B269" s="20"/>
      <c r="C269" s="21"/>
      <c r="D269" s="21"/>
      <c r="E269" s="21"/>
      <c r="F269" s="21"/>
      <c r="G269" s="21"/>
      <c r="H269" s="21"/>
      <c r="I269" s="21"/>
      <c r="J269" s="21"/>
      <c r="K269" s="40">
        <f>ASU!$K$16</f>
        <v>0</v>
      </c>
      <c r="L269" s="36">
        <f>ASU!$L$16</f>
        <v>0</v>
      </c>
      <c r="N269" s="19"/>
      <c r="O269" s="19"/>
      <c r="P269" s="19"/>
      <c r="Q269" s="19"/>
      <c r="R269" s="19"/>
      <c r="S269" s="19"/>
      <c r="T269" s="19"/>
      <c r="U269" s="19"/>
      <c r="V269" s="19"/>
      <c r="W269" s="41"/>
      <c r="X269" s="19"/>
      <c r="Y269" s="19"/>
      <c r="Z269" s="19"/>
      <c r="AA269" s="19"/>
      <c r="AB269" s="24"/>
    </row>
    <row r="270" spans="2:28" ht="15.75" hidden="1" customHeight="1" outlineLevel="1">
      <c r="B270" s="20"/>
      <c r="C270" s="21"/>
      <c r="D270" s="21"/>
      <c r="E270" s="21"/>
      <c r="F270" s="21"/>
      <c r="G270" s="21"/>
      <c r="H270" s="21"/>
      <c r="I270" s="21"/>
      <c r="J270" s="21"/>
      <c r="K270" s="40">
        <f>'AUS1'!$K$16</f>
        <v>0</v>
      </c>
      <c r="L270" s="36">
        <f>'AUS1'!$L$16</f>
        <v>0</v>
      </c>
      <c r="N270" s="19"/>
      <c r="O270" s="19"/>
      <c r="P270" s="19"/>
      <c r="Q270" s="19"/>
      <c r="R270" s="19"/>
      <c r="S270" s="19"/>
      <c r="T270" s="19"/>
      <c r="U270" s="19"/>
      <c r="V270" s="19"/>
      <c r="W270" s="41"/>
      <c r="X270" s="19"/>
      <c r="Y270" s="19"/>
      <c r="Z270" s="19"/>
      <c r="AA270" s="19"/>
      <c r="AB270" s="24"/>
    </row>
    <row r="271" spans="2:28" ht="15.75" hidden="1" customHeight="1" outlineLevel="1">
      <c r="B271" s="20"/>
      <c r="C271" s="21"/>
      <c r="D271" s="21"/>
      <c r="E271" s="21"/>
      <c r="F271" s="21"/>
      <c r="G271" s="21"/>
      <c r="H271" s="21"/>
      <c r="I271" s="21"/>
      <c r="J271" s="21"/>
      <c r="K271" s="40">
        <f>'RGV1'!$K$16</f>
        <v>0</v>
      </c>
      <c r="L271" s="36">
        <f>'RGV1'!$L$16</f>
        <v>0</v>
      </c>
      <c r="N271" s="19"/>
      <c r="O271" s="19"/>
      <c r="P271" s="19"/>
      <c r="Q271" s="19"/>
      <c r="R271" s="19"/>
      <c r="S271" s="19"/>
      <c r="T271" s="19"/>
      <c r="U271" s="19"/>
      <c r="V271" s="19"/>
      <c r="W271" s="41"/>
      <c r="X271" s="19"/>
      <c r="Y271" s="19"/>
      <c r="Z271" s="19"/>
      <c r="AA271" s="19"/>
      <c r="AB271" s="24"/>
    </row>
    <row r="272" spans="2:28" ht="15.75" hidden="1" customHeight="1" outlineLevel="1">
      <c r="B272" s="20"/>
      <c r="C272" s="21"/>
      <c r="D272" s="21"/>
      <c r="E272" s="21"/>
      <c r="F272" s="21"/>
      <c r="G272" s="21"/>
      <c r="H272" s="21"/>
      <c r="I272" s="21"/>
      <c r="J272" s="21"/>
      <c r="K272" s="40">
        <f>DAL!$K$16</f>
        <v>0</v>
      </c>
      <c r="L272" s="36">
        <f>DAL!$L$16</f>
        <v>0</v>
      </c>
      <c r="N272" s="19"/>
      <c r="O272" s="19"/>
      <c r="P272" s="19"/>
      <c r="Q272" s="19"/>
      <c r="R272" s="19"/>
      <c r="S272" s="19"/>
      <c r="T272" s="19"/>
      <c r="U272" s="19"/>
      <c r="V272" s="19"/>
      <c r="W272" s="41"/>
      <c r="X272" s="19"/>
      <c r="Y272" s="19"/>
      <c r="Z272" s="19"/>
      <c r="AA272" s="19"/>
      <c r="AB272" s="24"/>
    </row>
    <row r="273" spans="2:28" ht="15.75" hidden="1" customHeight="1" outlineLevel="1">
      <c r="B273" s="20"/>
      <c r="C273" s="21"/>
      <c r="D273" s="21"/>
      <c r="E273" s="21"/>
      <c r="F273" s="21"/>
      <c r="G273" s="21"/>
      <c r="H273" s="21"/>
      <c r="I273" s="21"/>
      <c r="J273" s="21"/>
      <c r="K273" s="40">
        <f>'E-P'!$K$16</f>
        <v>0</v>
      </c>
      <c r="L273" s="36">
        <f>'E-P'!$L$16</f>
        <v>0</v>
      </c>
      <c r="N273" s="19"/>
      <c r="O273" s="19"/>
      <c r="P273" s="19"/>
      <c r="Q273" s="19"/>
      <c r="R273" s="19"/>
      <c r="S273" s="19"/>
      <c r="T273" s="19"/>
      <c r="U273" s="19"/>
      <c r="V273" s="19"/>
      <c r="W273" s="41"/>
      <c r="X273" s="19"/>
      <c r="Y273" s="19"/>
      <c r="Z273" s="19"/>
      <c r="AA273" s="19"/>
      <c r="AB273" s="24"/>
    </row>
    <row r="274" spans="2:28" ht="15.75" hidden="1" customHeight="1" outlineLevel="1">
      <c r="B274" s="20"/>
      <c r="C274" s="21"/>
      <c r="D274" s="21"/>
      <c r="E274" s="21"/>
      <c r="F274" s="21"/>
      <c r="G274" s="21"/>
      <c r="H274" s="21"/>
      <c r="I274" s="21"/>
      <c r="J274" s="21"/>
      <c r="K274" s="40">
        <f>LU!$K$16</f>
        <v>0</v>
      </c>
      <c r="L274" s="36">
        <f>LU!$L$16</f>
        <v>0</v>
      </c>
      <c r="N274" s="19"/>
      <c r="O274" s="19"/>
      <c r="P274" s="19"/>
      <c r="Q274" s="19"/>
      <c r="R274" s="19"/>
      <c r="S274" s="19"/>
      <c r="T274" s="19"/>
      <c r="U274" s="19"/>
      <c r="V274" s="19"/>
      <c r="W274" s="41"/>
      <c r="X274" s="19"/>
      <c r="Y274" s="19"/>
      <c r="Z274" s="19"/>
      <c r="AA274" s="19"/>
      <c r="AB274" s="24"/>
    </row>
    <row r="275" spans="2:28" ht="15.75" hidden="1" customHeight="1" outlineLevel="1">
      <c r="B275" s="20"/>
      <c r="C275" s="21"/>
      <c r="D275" s="21"/>
      <c r="E275" s="21"/>
      <c r="F275" s="21"/>
      <c r="G275" s="21"/>
      <c r="H275" s="21"/>
      <c r="I275" s="21"/>
      <c r="J275" s="21"/>
      <c r="K275" s="40">
        <f>MidWST!$K$16</f>
        <v>0</v>
      </c>
      <c r="L275" s="36">
        <f>MidWST!$L$16</f>
        <v>0</v>
      </c>
      <c r="N275" s="19"/>
      <c r="O275" s="19"/>
      <c r="P275" s="19"/>
      <c r="Q275" s="19"/>
      <c r="R275" s="19"/>
      <c r="S275" s="19"/>
      <c r="T275" s="19"/>
      <c r="U275" s="19"/>
      <c r="V275" s="19"/>
      <c r="W275" s="41"/>
      <c r="X275" s="19"/>
      <c r="Y275" s="19"/>
      <c r="Z275" s="19"/>
      <c r="AA275" s="19"/>
      <c r="AB275" s="24"/>
    </row>
    <row r="276" spans="2:28" ht="15.75" hidden="1" customHeight="1" outlineLevel="1">
      <c r="B276" s="20"/>
      <c r="C276" s="21"/>
      <c r="D276" s="21"/>
      <c r="E276" s="21"/>
      <c r="F276" s="21"/>
      <c r="G276" s="21"/>
      <c r="H276" s="21"/>
      <c r="I276" s="21"/>
      <c r="J276" s="21"/>
      <c r="K276" s="40">
        <f>'P-B'!$K$16</f>
        <v>0</v>
      </c>
      <c r="L276" s="36">
        <f>'P-B'!$L$16</f>
        <v>0</v>
      </c>
      <c r="N276" s="19"/>
      <c r="O276" s="19"/>
      <c r="P276" s="19"/>
      <c r="Q276" s="19"/>
      <c r="R276" s="19"/>
      <c r="S276" s="19"/>
      <c r="T276" s="19"/>
      <c r="U276" s="19"/>
      <c r="V276" s="19"/>
      <c r="W276" s="41"/>
      <c r="X276" s="19"/>
      <c r="Y276" s="19"/>
      <c r="Z276" s="19"/>
      <c r="AA276" s="19"/>
      <c r="AB276" s="24"/>
    </row>
    <row r="277" spans="2:28" ht="15.75" hidden="1" customHeight="1" outlineLevel="1">
      <c r="B277" s="20"/>
      <c r="C277" s="21"/>
      <c r="D277" s="21"/>
      <c r="E277" s="21"/>
      <c r="F277" s="21"/>
      <c r="G277" s="21"/>
      <c r="H277" s="21"/>
      <c r="I277" s="21"/>
      <c r="J277" s="21"/>
      <c r="K277" s="40">
        <f>PVAMU!$K$16</f>
        <v>469650</v>
      </c>
      <c r="L277" s="36">
        <f>PVAMU!$L$16</f>
        <v>469650</v>
      </c>
      <c r="N277" s="19"/>
      <c r="O277" s="19"/>
      <c r="P277" s="19"/>
      <c r="Q277" s="19"/>
      <c r="R277" s="19"/>
      <c r="S277" s="19"/>
      <c r="T277" s="19"/>
      <c r="U277" s="19"/>
      <c r="V277" s="19"/>
      <c r="W277" s="41"/>
      <c r="X277" s="19"/>
      <c r="Y277" s="19"/>
      <c r="Z277" s="19"/>
      <c r="AA277" s="19"/>
      <c r="AB277" s="24"/>
    </row>
    <row r="278" spans="2:28" ht="15.75" hidden="1" customHeight="1" outlineLevel="1">
      <c r="B278" s="20"/>
      <c r="C278" s="21"/>
      <c r="D278" s="21"/>
      <c r="E278" s="21"/>
      <c r="F278" s="21"/>
      <c r="G278" s="21"/>
      <c r="H278" s="21"/>
      <c r="I278" s="21"/>
      <c r="J278" s="21"/>
      <c r="K278" s="40">
        <f>'S-A'!$K$16</f>
        <v>0</v>
      </c>
      <c r="L278" s="36">
        <f>'S-A'!$L$16</f>
        <v>0</v>
      </c>
      <c r="N278" s="19"/>
      <c r="O278" s="19"/>
      <c r="P278" s="19"/>
      <c r="Q278" s="19"/>
      <c r="R278" s="19"/>
      <c r="S278" s="19"/>
      <c r="T278" s="19"/>
      <c r="U278" s="19"/>
      <c r="V278" s="19"/>
      <c r="W278" s="41"/>
      <c r="X278" s="19"/>
      <c r="Y278" s="19"/>
      <c r="Z278" s="19"/>
      <c r="AA278" s="19"/>
      <c r="AB278" s="24"/>
    </row>
    <row r="279" spans="2:28" ht="15.75" hidden="1" customHeight="1" outlineLevel="1">
      <c r="B279" s="20"/>
      <c r="C279" s="21"/>
      <c r="D279" s="21"/>
      <c r="E279" s="21"/>
      <c r="F279" s="21"/>
      <c r="G279" s="21"/>
      <c r="H279" s="21"/>
      <c r="I279" s="21"/>
      <c r="J279" s="21"/>
      <c r="K279" s="40">
        <f>SFA!$K$16</f>
        <v>0</v>
      </c>
      <c r="L279" s="36">
        <f>SFA!$L$16</f>
        <v>0</v>
      </c>
      <c r="N279" s="19"/>
      <c r="O279" s="19"/>
      <c r="P279" s="19"/>
      <c r="Q279" s="19"/>
      <c r="R279" s="19"/>
      <c r="S279" s="19"/>
      <c r="T279" s="19"/>
      <c r="U279" s="19"/>
      <c r="V279" s="19"/>
      <c r="W279" s="41"/>
      <c r="X279" s="19"/>
      <c r="Y279" s="19"/>
      <c r="Z279" s="19"/>
      <c r="AA279" s="19"/>
      <c r="AB279" s="24"/>
    </row>
    <row r="280" spans="2:28" ht="15.75" hidden="1" customHeight="1" outlineLevel="1">
      <c r="B280" s="20"/>
      <c r="C280" s="21"/>
      <c r="D280" s="21"/>
      <c r="E280" s="21"/>
      <c r="F280" s="21"/>
      <c r="G280" s="21"/>
      <c r="H280" s="21"/>
      <c r="I280" s="21"/>
      <c r="J280" s="21"/>
      <c r="K280" s="40">
        <f>SHSU!$K$16</f>
        <v>0</v>
      </c>
      <c r="L280" s="36">
        <f>SHSU!$L$16</f>
        <v>0</v>
      </c>
      <c r="N280" s="19"/>
      <c r="O280" s="19"/>
      <c r="P280" s="19"/>
      <c r="Q280" s="19"/>
      <c r="R280" s="19"/>
      <c r="S280" s="19"/>
      <c r="T280" s="19"/>
      <c r="U280" s="19"/>
      <c r="V280" s="19"/>
      <c r="W280" s="41"/>
      <c r="X280" s="19"/>
      <c r="Y280" s="19"/>
      <c r="Z280" s="19"/>
      <c r="AA280" s="19"/>
      <c r="AB280" s="24"/>
    </row>
    <row r="281" spans="2:28" ht="15.75" hidden="1" customHeight="1" outlineLevel="1">
      <c r="B281" s="20"/>
      <c r="C281" s="21"/>
      <c r="D281" s="21"/>
      <c r="E281" s="21"/>
      <c r="F281" s="21"/>
      <c r="G281" s="21"/>
      <c r="H281" s="21"/>
      <c r="I281" s="21"/>
      <c r="J281" s="21"/>
      <c r="K281" s="40">
        <f>SRSU!$K$16</f>
        <v>0</v>
      </c>
      <c r="L281" s="36">
        <f>SRSU!$L$16</f>
        <v>0</v>
      </c>
      <c r="N281" s="19"/>
      <c r="O281" s="19"/>
      <c r="P281" s="19"/>
      <c r="Q281" s="19"/>
      <c r="R281" s="19"/>
      <c r="S281" s="19"/>
      <c r="T281" s="19"/>
      <c r="U281" s="19"/>
      <c r="V281" s="19"/>
      <c r="W281" s="41"/>
      <c r="X281" s="19"/>
      <c r="Y281" s="19"/>
      <c r="Z281" s="19"/>
      <c r="AA281" s="19"/>
      <c r="AB281" s="24"/>
    </row>
    <row r="282" spans="2:28" ht="15.75" hidden="1" customHeight="1" outlineLevel="1">
      <c r="B282" s="20"/>
      <c r="C282" s="21"/>
      <c r="D282" s="21"/>
      <c r="E282" s="21"/>
      <c r="F282" s="21"/>
      <c r="G282" s="21"/>
      <c r="H282" s="21"/>
      <c r="I282" s="21"/>
      <c r="J282" s="21"/>
      <c r="K282" s="40">
        <f>TAMIU!$K$16</f>
        <v>0</v>
      </c>
      <c r="L282" s="36">
        <f>TAMIU!$L$16</f>
        <v>0</v>
      </c>
      <c r="N282" s="19"/>
      <c r="O282" s="19"/>
      <c r="P282" s="19"/>
      <c r="Q282" s="19"/>
      <c r="R282" s="19"/>
      <c r="S282" s="19"/>
      <c r="T282" s="19"/>
      <c r="U282" s="19"/>
      <c r="V282" s="19"/>
      <c r="W282" s="41"/>
      <c r="X282" s="19"/>
      <c r="Y282" s="19"/>
      <c r="Z282" s="19"/>
      <c r="AA282" s="19"/>
      <c r="AB282" s="24"/>
    </row>
    <row r="283" spans="2:28" ht="15.75" hidden="1" customHeight="1" outlineLevel="1">
      <c r="B283" s="20"/>
      <c r="C283" s="21"/>
      <c r="D283" s="21"/>
      <c r="E283" s="21"/>
      <c r="F283" s="21"/>
      <c r="G283" s="21"/>
      <c r="H283" s="21"/>
      <c r="I283" s="21"/>
      <c r="J283" s="21"/>
      <c r="K283" s="40">
        <f>TAMUC!$K$16</f>
        <v>3038</v>
      </c>
      <c r="L283" s="36">
        <f>TAMUC!$L$16</f>
        <v>3038</v>
      </c>
      <c r="N283" s="19"/>
      <c r="O283" s="19"/>
      <c r="P283" s="19"/>
      <c r="Q283" s="19"/>
      <c r="R283" s="19"/>
      <c r="S283" s="19"/>
      <c r="T283" s="19"/>
      <c r="U283" s="19"/>
      <c r="V283" s="19"/>
      <c r="W283" s="41"/>
      <c r="X283" s="19"/>
      <c r="Y283" s="19"/>
      <c r="Z283" s="19"/>
      <c r="AA283" s="19"/>
      <c r="AB283" s="24"/>
    </row>
    <row r="284" spans="2:28" ht="15.75" hidden="1" customHeight="1" outlineLevel="1">
      <c r="B284" s="20"/>
      <c r="C284" s="21"/>
      <c r="D284" s="21"/>
      <c r="E284" s="21"/>
      <c r="F284" s="21"/>
      <c r="G284" s="21"/>
      <c r="H284" s="21"/>
      <c r="I284" s="21"/>
      <c r="J284" s="21"/>
      <c r="K284" s="40">
        <f>TAMUCC!$K$16</f>
        <v>272696</v>
      </c>
      <c r="L284" s="36">
        <f>TAMUCC!$L$16</f>
        <v>272696</v>
      </c>
      <c r="N284" s="19"/>
      <c r="O284" s="19"/>
      <c r="P284" s="19"/>
      <c r="Q284" s="19"/>
      <c r="R284" s="19"/>
      <c r="S284" s="19"/>
      <c r="T284" s="19"/>
      <c r="U284" s="19"/>
      <c r="V284" s="19"/>
      <c r="W284" s="41"/>
      <c r="X284" s="19"/>
      <c r="Y284" s="19"/>
      <c r="Z284" s="19"/>
      <c r="AA284" s="19"/>
      <c r="AB284" s="24"/>
    </row>
    <row r="285" spans="2:28" ht="15.75" hidden="1" customHeight="1" outlineLevel="1">
      <c r="B285" s="20"/>
      <c r="C285" s="21"/>
      <c r="D285" s="21"/>
      <c r="E285" s="21"/>
      <c r="F285" s="21"/>
      <c r="G285" s="21"/>
      <c r="H285" s="21"/>
      <c r="I285" s="21"/>
      <c r="J285" s="21"/>
      <c r="K285" s="40">
        <f>TAMUComb!$K$16</f>
        <v>-1298586</v>
      </c>
      <c r="L285" s="36">
        <f>TAMUComb!$L$16</f>
        <v>-1298586</v>
      </c>
      <c r="N285" s="19"/>
      <c r="O285" s="19"/>
      <c r="P285" s="19"/>
      <c r="Q285" s="19"/>
      <c r="R285" s="19"/>
      <c r="S285" s="19"/>
      <c r="T285" s="19"/>
      <c r="U285" s="19"/>
      <c r="V285" s="19"/>
      <c r="W285" s="41"/>
      <c r="X285" s="19"/>
      <c r="Y285" s="19"/>
      <c r="Z285" s="19"/>
      <c r="AA285" s="19"/>
      <c r="AB285" s="24"/>
    </row>
    <row r="286" spans="2:28" ht="15.75" hidden="1" customHeight="1" outlineLevel="1">
      <c r="B286" s="20"/>
      <c r="C286" s="21"/>
      <c r="D286" s="21"/>
      <c r="E286" s="21"/>
      <c r="F286" s="21"/>
      <c r="G286" s="21"/>
      <c r="H286" s="21"/>
      <c r="I286" s="21"/>
      <c r="J286" s="21"/>
      <c r="K286" s="40">
        <f>TAMUCT!$K$16</f>
        <v>43921</v>
      </c>
      <c r="L286" s="36">
        <f>TAMUCT!$L$16</f>
        <v>43921</v>
      </c>
      <c r="N286" s="19"/>
      <c r="O286" s="19"/>
      <c r="P286" s="19"/>
      <c r="Q286" s="19"/>
      <c r="R286" s="19"/>
      <c r="S286" s="19"/>
      <c r="T286" s="19"/>
      <c r="U286" s="19"/>
      <c r="V286" s="19"/>
      <c r="W286" s="41"/>
      <c r="X286" s="19"/>
      <c r="Y286" s="19"/>
      <c r="Z286" s="19"/>
      <c r="AA286" s="19"/>
      <c r="AB286" s="24"/>
    </row>
    <row r="287" spans="2:28" ht="15.75" hidden="1" customHeight="1" outlineLevel="1">
      <c r="B287" s="20"/>
      <c r="C287" s="21"/>
      <c r="D287" s="21"/>
      <c r="E287" s="21"/>
      <c r="F287" s="21"/>
      <c r="G287" s="21"/>
      <c r="H287" s="21"/>
      <c r="I287" s="21"/>
      <c r="J287" s="21"/>
      <c r="K287" s="40">
        <f>TAMUG!$K$16</f>
        <v>52982</v>
      </c>
      <c r="L287" s="36">
        <f>TAMUG!$L$16</f>
        <v>52982</v>
      </c>
      <c r="N287" s="19"/>
      <c r="O287" s="19"/>
      <c r="P287" s="19"/>
      <c r="Q287" s="19"/>
      <c r="R287" s="19"/>
      <c r="S287" s="19"/>
      <c r="T287" s="19"/>
      <c r="U287" s="19"/>
      <c r="V287" s="19"/>
      <c r="W287" s="41"/>
      <c r="X287" s="19"/>
      <c r="Y287" s="19"/>
      <c r="Z287" s="19"/>
      <c r="AA287" s="19"/>
      <c r="AB287" s="24"/>
    </row>
    <row r="288" spans="2:28" ht="15.75" hidden="1" customHeight="1" outlineLevel="1">
      <c r="B288" s="20"/>
      <c r="C288" s="21"/>
      <c r="D288" s="21"/>
      <c r="E288" s="21"/>
      <c r="F288" s="21"/>
      <c r="G288" s="21"/>
      <c r="H288" s="21"/>
      <c r="I288" s="21"/>
      <c r="J288" s="21"/>
      <c r="K288" s="40">
        <f>TAMUK!$K$16</f>
        <v>266462</v>
      </c>
      <c r="L288" s="36">
        <f>TAMUK!$L$16</f>
        <v>266462</v>
      </c>
      <c r="N288" s="19"/>
      <c r="O288" s="19"/>
      <c r="P288" s="19"/>
      <c r="Q288" s="19"/>
      <c r="R288" s="19"/>
      <c r="S288" s="19"/>
      <c r="T288" s="19"/>
      <c r="U288" s="19"/>
      <c r="V288" s="19"/>
      <c r="W288" s="41"/>
      <c r="X288" s="19"/>
      <c r="Y288" s="19"/>
      <c r="Z288" s="19"/>
      <c r="AA288" s="19"/>
      <c r="AB288" s="24"/>
    </row>
    <row r="289" spans="2:28" ht="15.75" hidden="1" customHeight="1" outlineLevel="1">
      <c r="B289" s="20"/>
      <c r="C289" s="21"/>
      <c r="D289" s="21"/>
      <c r="E289" s="21"/>
      <c r="F289" s="21"/>
      <c r="G289" s="21"/>
      <c r="H289" s="21"/>
      <c r="I289" s="21"/>
      <c r="J289" s="21"/>
      <c r="K289" s="40">
        <f>TAMUSA!$K$16</f>
        <v>0</v>
      </c>
      <c r="L289" s="36">
        <f>TAMUSA!$L$16</f>
        <v>0</v>
      </c>
      <c r="N289" s="19"/>
      <c r="O289" s="19"/>
      <c r="P289" s="19"/>
      <c r="Q289" s="19"/>
      <c r="R289" s="19"/>
      <c r="S289" s="19"/>
      <c r="T289" s="19"/>
      <c r="U289" s="19"/>
      <c r="V289" s="19"/>
      <c r="W289" s="41"/>
      <c r="X289" s="19"/>
      <c r="Y289" s="19"/>
      <c r="Z289" s="19"/>
      <c r="AA289" s="19"/>
      <c r="AB289" s="24"/>
    </row>
    <row r="290" spans="2:28" ht="15.75" hidden="1" customHeight="1" outlineLevel="1">
      <c r="B290" s="20"/>
      <c r="C290" s="21"/>
      <c r="D290" s="21"/>
      <c r="E290" s="21"/>
      <c r="F290" s="21"/>
      <c r="G290" s="21"/>
      <c r="H290" s="21"/>
      <c r="I290" s="21"/>
      <c r="J290" s="21"/>
      <c r="K290" s="40">
        <f>TAMUT!$K$16</f>
        <v>0</v>
      </c>
      <c r="L290" s="36">
        <f>TAMUT!$L$16</f>
        <v>0</v>
      </c>
      <c r="N290" s="19"/>
      <c r="O290" s="19"/>
      <c r="P290" s="19"/>
      <c r="Q290" s="19"/>
      <c r="R290" s="19"/>
      <c r="S290" s="19"/>
      <c r="T290" s="19"/>
      <c r="U290" s="19"/>
      <c r="V290" s="19"/>
      <c r="W290" s="41"/>
      <c r="X290" s="19"/>
      <c r="Y290" s="19"/>
      <c r="Z290" s="19"/>
      <c r="AA290" s="19"/>
      <c r="AB290" s="24"/>
    </row>
    <row r="291" spans="2:28" ht="15.75" hidden="1" customHeight="1" outlineLevel="1">
      <c r="B291" s="20"/>
      <c r="C291" s="21"/>
      <c r="D291" s="21"/>
      <c r="E291" s="21"/>
      <c r="F291" s="21"/>
      <c r="G291" s="21"/>
      <c r="H291" s="21"/>
      <c r="I291" s="21"/>
      <c r="J291" s="21"/>
      <c r="K291" s="40">
        <f>TARLST!$K$16</f>
        <v>28418</v>
      </c>
      <c r="L291" s="36">
        <f>TARLST!$L$16</f>
        <v>28418</v>
      </c>
      <c r="N291" s="19"/>
      <c r="O291" s="19"/>
      <c r="P291" s="19"/>
      <c r="Q291" s="19"/>
      <c r="R291" s="19"/>
      <c r="S291" s="19"/>
      <c r="T291" s="19"/>
      <c r="U291" s="19"/>
      <c r="V291" s="19"/>
      <c r="W291" s="41"/>
      <c r="X291" s="19"/>
      <c r="Y291" s="19"/>
      <c r="Z291" s="19"/>
      <c r="AA291" s="19"/>
      <c r="AB291" s="24"/>
    </row>
    <row r="292" spans="2:28" ht="15.75" hidden="1" customHeight="1" outlineLevel="1">
      <c r="B292" s="20"/>
      <c r="C292" s="21"/>
      <c r="D292" s="21"/>
      <c r="E292" s="21"/>
      <c r="F292" s="21"/>
      <c r="G292" s="21"/>
      <c r="H292" s="21"/>
      <c r="I292" s="21"/>
      <c r="J292" s="21"/>
      <c r="K292" s="40">
        <f>TSU!$K$16</f>
        <v>0</v>
      </c>
      <c r="L292" s="36">
        <f>TSU!$L$16</f>
        <v>0</v>
      </c>
      <c r="N292" s="19"/>
      <c r="O292" s="19"/>
      <c r="P292" s="19"/>
      <c r="Q292" s="19"/>
      <c r="R292" s="19"/>
      <c r="S292" s="19"/>
      <c r="T292" s="19"/>
      <c r="U292" s="19"/>
      <c r="V292" s="19"/>
      <c r="W292" s="41"/>
      <c r="X292" s="19"/>
      <c r="Y292" s="19"/>
      <c r="Z292" s="19"/>
      <c r="AA292" s="19"/>
      <c r="AB292" s="24"/>
    </row>
    <row r="293" spans="2:28" ht="15.75" hidden="1" customHeight="1" outlineLevel="1">
      <c r="B293" s="20"/>
      <c r="C293" s="21"/>
      <c r="D293" s="21"/>
      <c r="E293" s="21"/>
      <c r="F293" s="21"/>
      <c r="G293" s="21"/>
      <c r="H293" s="21"/>
      <c r="I293" s="21"/>
      <c r="J293" s="21"/>
      <c r="K293" s="40">
        <f>TTU!$K$16</f>
        <v>279307</v>
      </c>
      <c r="L293" s="36">
        <f>TTU!$L$16</f>
        <v>279307</v>
      </c>
      <c r="N293" s="19"/>
      <c r="O293" s="19"/>
      <c r="P293" s="19"/>
      <c r="Q293" s="19"/>
      <c r="R293" s="19"/>
      <c r="S293" s="19"/>
      <c r="T293" s="19"/>
      <c r="U293" s="19"/>
      <c r="V293" s="19"/>
      <c r="W293" s="41"/>
      <c r="X293" s="19"/>
      <c r="Y293" s="19"/>
      <c r="Z293" s="19"/>
      <c r="AA293" s="19"/>
      <c r="AB293" s="24"/>
    </row>
    <row r="294" spans="2:28" ht="15.75" hidden="1" customHeight="1" outlineLevel="1">
      <c r="B294" s="20"/>
      <c r="C294" s="21"/>
      <c r="D294" s="21"/>
      <c r="E294" s="21"/>
      <c r="F294" s="21"/>
      <c r="G294" s="21"/>
      <c r="H294" s="21"/>
      <c r="I294" s="21"/>
      <c r="J294" s="21"/>
      <c r="K294" s="40">
        <f>TWU!$K$16</f>
        <v>0</v>
      </c>
      <c r="L294" s="36">
        <f>TWU!$L$16</f>
        <v>0</v>
      </c>
      <c r="N294" s="19"/>
      <c r="O294" s="19"/>
      <c r="P294" s="19"/>
      <c r="Q294" s="19"/>
      <c r="R294" s="19"/>
      <c r="S294" s="19"/>
      <c r="T294" s="19"/>
      <c r="U294" s="19"/>
      <c r="V294" s="19"/>
      <c r="W294" s="41"/>
      <c r="X294" s="19"/>
      <c r="Y294" s="19"/>
      <c r="Z294" s="19"/>
      <c r="AA294" s="19"/>
      <c r="AB294" s="24"/>
    </row>
    <row r="295" spans="2:28" ht="15.75" hidden="1" customHeight="1" outlineLevel="1">
      <c r="B295" s="20"/>
      <c r="C295" s="21"/>
      <c r="D295" s="21"/>
      <c r="E295" s="21"/>
      <c r="F295" s="21"/>
      <c r="G295" s="21"/>
      <c r="H295" s="21"/>
      <c r="I295" s="21"/>
      <c r="J295" s="21"/>
      <c r="K295" s="40">
        <f>TXST!$K$16</f>
        <v>0</v>
      </c>
      <c r="L295" s="36">
        <f>TXST!$L$16</f>
        <v>0</v>
      </c>
      <c r="N295" s="19"/>
      <c r="O295" s="19"/>
      <c r="P295" s="19"/>
      <c r="Q295" s="19"/>
      <c r="R295" s="19"/>
      <c r="S295" s="19"/>
      <c r="T295" s="19"/>
      <c r="U295" s="19"/>
      <c r="V295" s="19"/>
      <c r="W295" s="41"/>
      <c r="X295" s="19"/>
      <c r="Y295" s="19"/>
      <c r="Z295" s="19"/>
      <c r="AA295" s="19"/>
      <c r="AB295" s="24"/>
    </row>
    <row r="296" spans="2:28" ht="15.75" hidden="1" customHeight="1" outlineLevel="1">
      <c r="B296" s="20"/>
      <c r="C296" s="21"/>
      <c r="D296" s="21"/>
      <c r="E296" s="21"/>
      <c r="F296" s="21"/>
      <c r="G296" s="21"/>
      <c r="H296" s="21"/>
      <c r="I296" s="21"/>
      <c r="J296" s="21"/>
      <c r="K296" s="40">
        <f>TYL!$K$16</f>
        <v>0</v>
      </c>
      <c r="L296" s="36">
        <f>TYL!$L$16</f>
        <v>0</v>
      </c>
      <c r="N296" s="19"/>
      <c r="O296" s="19"/>
      <c r="P296" s="19"/>
      <c r="Q296" s="19"/>
      <c r="R296" s="19"/>
      <c r="S296" s="19"/>
      <c r="T296" s="19"/>
      <c r="U296" s="19"/>
      <c r="V296" s="19"/>
      <c r="W296" s="41"/>
      <c r="X296" s="19"/>
      <c r="Y296" s="19"/>
      <c r="Z296" s="19"/>
      <c r="AA296" s="19"/>
      <c r="AB296" s="24"/>
    </row>
    <row r="297" spans="2:28" ht="15.75" hidden="1" customHeight="1" outlineLevel="1">
      <c r="B297" s="20"/>
      <c r="C297" s="21"/>
      <c r="D297" s="21"/>
      <c r="E297" s="21"/>
      <c r="F297" s="21"/>
      <c r="G297" s="21"/>
      <c r="H297" s="21"/>
      <c r="I297" s="21"/>
      <c r="J297" s="21"/>
      <c r="K297" s="40">
        <f>UH!$K$16</f>
        <v>0</v>
      </c>
      <c r="L297" s="36">
        <f>UH!$L$16</f>
        <v>0</v>
      </c>
      <c r="N297" s="19"/>
      <c r="O297" s="19"/>
      <c r="P297" s="19"/>
      <c r="Q297" s="19"/>
      <c r="R297" s="19"/>
      <c r="S297" s="19"/>
      <c r="T297" s="19"/>
      <c r="U297" s="19"/>
      <c r="V297" s="19"/>
      <c r="W297" s="41"/>
      <c r="X297" s="19"/>
      <c r="Y297" s="19"/>
      <c r="Z297" s="19"/>
      <c r="AA297" s="19"/>
      <c r="AB297" s="24"/>
    </row>
    <row r="298" spans="2:28" ht="15.75" hidden="1" customHeight="1" outlineLevel="1">
      <c r="B298" s="20"/>
      <c r="C298" s="21"/>
      <c r="D298" s="21"/>
      <c r="E298" s="21"/>
      <c r="F298" s="21"/>
      <c r="G298" s="21"/>
      <c r="H298" s="21"/>
      <c r="I298" s="21"/>
      <c r="J298" s="21"/>
      <c r="K298" s="40">
        <f>UHCL!$K$16</f>
        <v>0</v>
      </c>
      <c r="L298" s="36">
        <f>UHCL!$L$16</f>
        <v>0</v>
      </c>
      <c r="N298" s="19"/>
      <c r="O298" s="19"/>
      <c r="P298" s="19"/>
      <c r="Q298" s="19"/>
      <c r="R298" s="19"/>
      <c r="S298" s="19"/>
      <c r="T298" s="19"/>
      <c r="U298" s="19"/>
      <c r="V298" s="19"/>
      <c r="W298" s="41"/>
      <c r="X298" s="19"/>
      <c r="Y298" s="19"/>
      <c r="Z298" s="19"/>
      <c r="AA298" s="19"/>
      <c r="AB298" s="24"/>
    </row>
    <row r="299" spans="2:28" ht="15.75" hidden="1" customHeight="1" outlineLevel="1">
      <c r="B299" s="20"/>
      <c r="C299" s="21"/>
      <c r="D299" s="21"/>
      <c r="E299" s="21"/>
      <c r="F299" s="21"/>
      <c r="G299" s="21"/>
      <c r="H299" s="21"/>
      <c r="I299" s="21"/>
      <c r="J299" s="21"/>
      <c r="K299" s="40">
        <f>UHD!$K$16</f>
        <v>0</v>
      </c>
      <c r="L299" s="36">
        <f>UHD!$L$16</f>
        <v>0</v>
      </c>
      <c r="N299" s="19"/>
      <c r="O299" s="19"/>
      <c r="P299" s="19"/>
      <c r="Q299" s="19"/>
      <c r="R299" s="19"/>
      <c r="S299" s="19"/>
      <c r="T299" s="19"/>
      <c r="U299" s="19"/>
      <c r="V299" s="19"/>
      <c r="W299" s="41"/>
      <c r="X299" s="19"/>
      <c r="Y299" s="19"/>
      <c r="Z299" s="19"/>
      <c r="AA299" s="19"/>
      <c r="AB299" s="24"/>
    </row>
    <row r="300" spans="2:28" ht="15.75" hidden="1" customHeight="1" outlineLevel="1">
      <c r="B300" s="20"/>
      <c r="C300" s="21"/>
      <c r="D300" s="21"/>
      <c r="E300" s="21"/>
      <c r="F300" s="21"/>
      <c r="G300" s="21"/>
      <c r="H300" s="21"/>
      <c r="I300" s="21"/>
      <c r="J300" s="21"/>
      <c r="K300" s="40">
        <f>UHV!$K$16</f>
        <v>0</v>
      </c>
      <c r="L300" s="36">
        <f>UHV!$L$16</f>
        <v>0</v>
      </c>
      <c r="N300" s="19"/>
      <c r="O300" s="19"/>
      <c r="P300" s="19"/>
      <c r="Q300" s="19"/>
      <c r="R300" s="19"/>
      <c r="S300" s="19"/>
      <c r="T300" s="19"/>
      <c r="U300" s="19"/>
      <c r="V300" s="19"/>
      <c r="W300" s="41"/>
      <c r="X300" s="19"/>
      <c r="Y300" s="19"/>
      <c r="Z300" s="19"/>
      <c r="AA300" s="19"/>
      <c r="AB300" s="24"/>
    </row>
    <row r="301" spans="2:28" ht="15.75" hidden="1" customHeight="1" outlineLevel="1">
      <c r="B301" s="20"/>
      <c r="C301" s="21"/>
      <c r="D301" s="21"/>
      <c r="E301" s="21"/>
      <c r="F301" s="21"/>
      <c r="G301" s="21"/>
      <c r="H301" s="21"/>
      <c r="I301" s="21"/>
      <c r="J301" s="21"/>
      <c r="K301" s="40">
        <f>UNT!$K$16</f>
        <v>0</v>
      </c>
      <c r="L301" s="36">
        <f>UNT!$L$16</f>
        <v>0</v>
      </c>
      <c r="N301" s="19"/>
      <c r="O301" s="19"/>
      <c r="P301" s="19"/>
      <c r="Q301" s="19"/>
      <c r="R301" s="19"/>
      <c r="S301" s="19"/>
      <c r="T301" s="19"/>
      <c r="U301" s="19"/>
      <c r="V301" s="19"/>
      <c r="W301" s="41"/>
      <c r="X301" s="19"/>
      <c r="Y301" s="19"/>
      <c r="Z301" s="19"/>
      <c r="AA301" s="19"/>
      <c r="AB301" s="24"/>
    </row>
    <row r="302" spans="2:28" ht="15.75" hidden="1" customHeight="1" outlineLevel="1">
      <c r="B302" s="20"/>
      <c r="C302" s="21"/>
      <c r="D302" s="21"/>
      <c r="E302" s="21"/>
      <c r="F302" s="21"/>
      <c r="G302" s="21"/>
      <c r="H302" s="21"/>
      <c r="I302" s="21"/>
      <c r="J302" s="21"/>
      <c r="K302" s="40">
        <f>UNTD!$K$16</f>
        <v>0</v>
      </c>
      <c r="L302" s="36">
        <f>UNTD!$L$16</f>
        <v>0</v>
      </c>
      <c r="N302" s="19"/>
      <c r="O302" s="19"/>
      <c r="P302" s="19"/>
      <c r="Q302" s="19"/>
      <c r="R302" s="19"/>
      <c r="S302" s="19"/>
      <c r="T302" s="19"/>
      <c r="U302" s="19"/>
      <c r="V302" s="19"/>
      <c r="W302" s="41"/>
      <c r="X302" s="19"/>
      <c r="Y302" s="19"/>
      <c r="Z302" s="19"/>
      <c r="AA302" s="19"/>
      <c r="AB302" s="24"/>
    </row>
    <row r="303" spans="2:28" ht="15.75" hidden="1" customHeight="1" outlineLevel="1">
      <c r="B303" s="20"/>
      <c r="C303" s="21"/>
      <c r="D303" s="21"/>
      <c r="E303" s="21"/>
      <c r="F303" s="21"/>
      <c r="G303" s="21"/>
      <c r="H303" s="21"/>
      <c r="I303" s="21"/>
      <c r="J303" s="21"/>
      <c r="K303" s="40">
        <f>WTAMU!$K$16</f>
        <v>74954</v>
      </c>
      <c r="L303" s="36">
        <f>WTAMU!$L$16</f>
        <v>74954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41"/>
      <c r="X303" s="19"/>
      <c r="Y303" s="19"/>
      <c r="Z303" s="19"/>
      <c r="AA303" s="19"/>
      <c r="AB303" s="24"/>
    </row>
    <row r="304" spans="2:28" ht="15.75" customHeight="1" collapsed="1">
      <c r="B304" s="20" t="s">
        <v>1519</v>
      </c>
      <c r="C304" s="21"/>
      <c r="D304" s="21"/>
      <c r="E304" s="21"/>
      <c r="F304" s="21"/>
      <c r="G304" s="21"/>
      <c r="H304" s="21"/>
      <c r="I304" s="21"/>
      <c r="J304" s="21"/>
      <c r="K304" s="40">
        <f>SUM(K268:K303)</f>
        <v>192842</v>
      </c>
      <c r="L304" s="36">
        <f>SUM(L268:L303)</f>
        <v>192842</v>
      </c>
      <c r="N304" s="28"/>
      <c r="O304" s="42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24">
        <f>SUM(C304:L304)</f>
        <v>385684</v>
      </c>
    </row>
    <row r="305" spans="2:28" ht="15.75" hidden="1" customHeight="1" outlineLevel="1">
      <c r="B305" s="20"/>
      <c r="C305" s="21"/>
      <c r="D305" s="21"/>
      <c r="E305" s="21"/>
      <c r="F305" s="21"/>
      <c r="G305" s="21"/>
      <c r="H305" s="21"/>
      <c r="I305" s="21"/>
      <c r="J305" s="21"/>
      <c r="K305" s="173">
        <f>ARL!$K$17</f>
        <v>101072203</v>
      </c>
      <c r="L305" s="23">
        <f>ARL!$L$17</f>
        <v>99487457</v>
      </c>
      <c r="N305" s="28"/>
      <c r="O305" s="42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24"/>
    </row>
    <row r="306" spans="2:28" ht="15.75" hidden="1" customHeight="1" outlineLevel="1">
      <c r="B306" s="20"/>
      <c r="C306" s="21"/>
      <c r="D306" s="21"/>
      <c r="E306" s="21"/>
      <c r="F306" s="21"/>
      <c r="G306" s="21"/>
      <c r="H306" s="21"/>
      <c r="I306" s="21"/>
      <c r="J306" s="21"/>
      <c r="K306" s="173">
        <f>ASU!$K$17</f>
        <v>827067</v>
      </c>
      <c r="L306" s="23">
        <f>ASU!$L$17</f>
        <v>752412</v>
      </c>
      <c r="N306" s="28"/>
      <c r="O306" s="42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24"/>
    </row>
    <row r="307" spans="2:28" ht="15.75" hidden="1" customHeight="1" outlineLevel="1">
      <c r="B307" s="20"/>
      <c r="C307" s="21"/>
      <c r="D307" s="21"/>
      <c r="E307" s="21"/>
      <c r="F307" s="21"/>
      <c r="G307" s="21"/>
      <c r="H307" s="21"/>
      <c r="I307" s="21"/>
      <c r="J307" s="21"/>
      <c r="K307" s="173">
        <f>'AUS1'!$K$17</f>
        <v>617595669</v>
      </c>
      <c r="L307" s="23">
        <f>'AUS1'!$L$17</f>
        <v>617595669</v>
      </c>
      <c r="N307" s="28"/>
      <c r="O307" s="42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24"/>
    </row>
    <row r="308" spans="2:28" ht="15.75" hidden="1" customHeight="1" outlineLevel="1">
      <c r="B308" s="20"/>
      <c r="C308" s="21"/>
      <c r="D308" s="21"/>
      <c r="E308" s="21"/>
      <c r="F308" s="21"/>
      <c r="G308" s="21"/>
      <c r="H308" s="21"/>
      <c r="I308" s="21"/>
      <c r="J308" s="21"/>
      <c r="K308" s="173">
        <f>'RGV1'!$K$17</f>
        <v>15258299</v>
      </c>
      <c r="L308" s="23">
        <f>'RGV1'!$L$17</f>
        <v>15257321</v>
      </c>
      <c r="N308" s="28"/>
      <c r="O308" s="42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24"/>
    </row>
    <row r="309" spans="2:28" ht="15.75" hidden="1" customHeight="1" outlineLevel="1">
      <c r="B309" s="20"/>
      <c r="C309" s="21"/>
      <c r="D309" s="21"/>
      <c r="E309" s="21"/>
      <c r="F309" s="21"/>
      <c r="G309" s="21"/>
      <c r="H309" s="21"/>
      <c r="I309" s="21"/>
      <c r="J309" s="21"/>
      <c r="K309" s="173">
        <f>DAL!$K$17</f>
        <v>113315433</v>
      </c>
      <c r="L309" s="23">
        <f>DAL!$L$17</f>
        <v>113315433</v>
      </c>
      <c r="N309" s="28"/>
      <c r="O309" s="42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24"/>
    </row>
    <row r="310" spans="2:28" ht="15.75" hidden="1" customHeight="1" outlineLevel="1">
      <c r="B310" s="20"/>
      <c r="C310" s="21"/>
      <c r="D310" s="21"/>
      <c r="E310" s="21"/>
      <c r="F310" s="21"/>
      <c r="G310" s="21"/>
      <c r="H310" s="21"/>
      <c r="I310" s="21"/>
      <c r="J310" s="21"/>
      <c r="K310" s="173">
        <f>'E-P'!$K$17</f>
        <v>83853334</v>
      </c>
      <c r="L310" s="23">
        <f>'E-P'!$L$17</f>
        <v>83837775</v>
      </c>
      <c r="N310" s="28"/>
      <c r="O310" s="42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24"/>
    </row>
    <row r="311" spans="2:28" ht="15.75" hidden="1" customHeight="1" outlineLevel="1">
      <c r="B311" s="20"/>
      <c r="C311" s="21"/>
      <c r="D311" s="21"/>
      <c r="E311" s="21"/>
      <c r="F311" s="21"/>
      <c r="G311" s="21"/>
      <c r="H311" s="21"/>
      <c r="I311" s="21"/>
      <c r="J311" s="21"/>
      <c r="K311" s="173">
        <f>LU!$K$17</f>
        <v>3557539</v>
      </c>
      <c r="L311" s="23">
        <f>LU!$L$17</f>
        <v>2449188</v>
      </c>
      <c r="N311" s="28"/>
      <c r="O311" s="42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24"/>
    </row>
    <row r="312" spans="2:28" ht="15.75" hidden="1" customHeight="1" outlineLevel="1">
      <c r="B312" s="20"/>
      <c r="C312" s="21"/>
      <c r="D312" s="21"/>
      <c r="E312" s="21"/>
      <c r="F312" s="21"/>
      <c r="G312" s="21"/>
      <c r="H312" s="21"/>
      <c r="I312" s="21"/>
      <c r="J312" s="21"/>
      <c r="K312" s="173">
        <f>MidWST!$K$17</f>
        <v>894705</v>
      </c>
      <c r="L312" s="23">
        <f>MidWST!$L$17</f>
        <v>493848</v>
      </c>
      <c r="N312" s="28"/>
      <c r="O312" s="42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24"/>
    </row>
    <row r="313" spans="2:28" ht="15.75" hidden="1" customHeight="1" outlineLevel="1">
      <c r="B313" s="20"/>
      <c r="C313" s="21"/>
      <c r="D313" s="21"/>
      <c r="E313" s="21"/>
      <c r="F313" s="21"/>
      <c r="G313" s="21"/>
      <c r="H313" s="21"/>
      <c r="I313" s="21"/>
      <c r="J313" s="21"/>
      <c r="K313" s="173">
        <f>'P-B'!$K$17</f>
        <v>1587757</v>
      </c>
      <c r="L313" s="23">
        <f>'P-B'!$L$17</f>
        <v>1587757</v>
      </c>
      <c r="N313" s="28"/>
      <c r="O313" s="42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24"/>
    </row>
    <row r="314" spans="2:28" ht="15.75" hidden="1" customHeight="1" outlineLevel="1">
      <c r="B314" s="20"/>
      <c r="C314" s="21"/>
      <c r="D314" s="21"/>
      <c r="E314" s="21"/>
      <c r="F314" s="21"/>
      <c r="G314" s="21"/>
      <c r="H314" s="21"/>
      <c r="I314" s="21"/>
      <c r="J314" s="21"/>
      <c r="K314" s="173">
        <f>PVAMU!$K$17</f>
        <v>18568611</v>
      </c>
      <c r="L314" s="23">
        <f>PVAMU!$L$17</f>
        <v>17142767</v>
      </c>
      <c r="N314" s="28"/>
      <c r="O314" s="42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24"/>
    </row>
    <row r="315" spans="2:28" ht="15.75" hidden="1" customHeight="1" outlineLevel="1">
      <c r="B315" s="20"/>
      <c r="C315" s="21"/>
      <c r="D315" s="21"/>
      <c r="E315" s="21"/>
      <c r="F315" s="21"/>
      <c r="G315" s="21"/>
      <c r="H315" s="21"/>
      <c r="I315" s="21"/>
      <c r="J315" s="21"/>
      <c r="K315" s="173">
        <f>'S-A'!$K$17</f>
        <v>69590195</v>
      </c>
      <c r="L315" s="23">
        <f>'S-A'!$L$17</f>
        <v>68508516</v>
      </c>
      <c r="N315" s="28"/>
      <c r="O315" s="42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24"/>
    </row>
    <row r="316" spans="2:28" ht="15.75" hidden="1" customHeight="1" outlineLevel="1">
      <c r="B316" s="20"/>
      <c r="C316" s="21"/>
      <c r="D316" s="21"/>
      <c r="E316" s="21"/>
      <c r="F316" s="21"/>
      <c r="G316" s="21"/>
      <c r="H316" s="21"/>
      <c r="I316" s="21"/>
      <c r="J316" s="21"/>
      <c r="K316" s="173">
        <f>SFA!$K$17</f>
        <v>2931879</v>
      </c>
      <c r="L316" s="23">
        <f>SFA!$L$17</f>
        <v>2931879</v>
      </c>
      <c r="N316" s="28"/>
      <c r="O316" s="42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24"/>
    </row>
    <row r="317" spans="2:28" ht="15.75" hidden="1" customHeight="1" outlineLevel="1">
      <c r="B317" s="20"/>
      <c r="C317" s="21"/>
      <c r="D317" s="21"/>
      <c r="E317" s="21"/>
      <c r="F317" s="21"/>
      <c r="G317" s="21"/>
      <c r="H317" s="21"/>
      <c r="I317" s="21"/>
      <c r="J317" s="21"/>
      <c r="K317" s="173">
        <f>SHSU!$K$17</f>
        <v>7507863</v>
      </c>
      <c r="L317" s="23">
        <f>SHSU!$L$17</f>
        <v>7023358</v>
      </c>
      <c r="N317" s="28"/>
      <c r="O317" s="42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24"/>
    </row>
    <row r="318" spans="2:28" ht="15.75" hidden="1" customHeight="1" outlineLevel="1">
      <c r="B318" s="20"/>
      <c r="C318" s="21"/>
      <c r="D318" s="21"/>
      <c r="E318" s="21"/>
      <c r="F318" s="21"/>
      <c r="G318" s="21"/>
      <c r="H318" s="21"/>
      <c r="I318" s="21"/>
      <c r="J318" s="21"/>
      <c r="K318" s="173">
        <f>SRSU!$K$17</f>
        <v>2326110</v>
      </c>
      <c r="L318" s="23">
        <f>SRSU!$L$17</f>
        <v>2326110</v>
      </c>
      <c r="N318" s="28"/>
      <c r="O318" s="42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24"/>
    </row>
    <row r="319" spans="2:28" ht="15.75" hidden="1" customHeight="1" outlineLevel="1">
      <c r="B319" s="20"/>
      <c r="C319" s="21"/>
      <c r="D319" s="21"/>
      <c r="E319" s="21"/>
      <c r="F319" s="21"/>
      <c r="G319" s="21"/>
      <c r="H319" s="21"/>
      <c r="I319" s="21"/>
      <c r="J319" s="21"/>
      <c r="K319" s="173">
        <f>TAMIU!$K$17</f>
        <v>4946558</v>
      </c>
      <c r="L319" s="23">
        <f>TAMIU!$L$17</f>
        <v>4946558</v>
      </c>
      <c r="N319" s="28"/>
      <c r="O319" s="42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24"/>
    </row>
    <row r="320" spans="2:28" ht="15.75" hidden="1" customHeight="1" outlineLevel="1">
      <c r="B320" s="20"/>
      <c r="C320" s="21"/>
      <c r="D320" s="21"/>
      <c r="E320" s="21"/>
      <c r="F320" s="21"/>
      <c r="G320" s="21"/>
      <c r="H320" s="21"/>
      <c r="I320" s="21"/>
      <c r="J320" s="21"/>
      <c r="K320" s="173">
        <f>TAMUC!$K$17</f>
        <v>3094834</v>
      </c>
      <c r="L320" s="23">
        <f>TAMUC!$L$17</f>
        <v>3094834</v>
      </c>
      <c r="N320" s="28"/>
      <c r="O320" s="42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24"/>
    </row>
    <row r="321" spans="2:28" ht="15.75" hidden="1" customHeight="1" outlineLevel="1">
      <c r="B321" s="20"/>
      <c r="C321" s="21"/>
      <c r="D321" s="21"/>
      <c r="E321" s="21"/>
      <c r="F321" s="21"/>
      <c r="G321" s="21"/>
      <c r="H321" s="21"/>
      <c r="I321" s="21"/>
      <c r="J321" s="21"/>
      <c r="K321" s="173">
        <f>TAMUCC!$K$17</f>
        <v>28905187</v>
      </c>
      <c r="L321" s="23">
        <f>TAMUCC!$L$17</f>
        <v>28410677</v>
      </c>
      <c r="N321" s="28"/>
      <c r="O321" s="42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24"/>
    </row>
    <row r="322" spans="2:28" ht="15.75" hidden="1" customHeight="1" outlineLevel="1">
      <c r="B322" s="20"/>
      <c r="C322" s="21"/>
      <c r="D322" s="21"/>
      <c r="E322" s="21"/>
      <c r="F322" s="21"/>
      <c r="G322" s="21"/>
      <c r="H322" s="21"/>
      <c r="I322" s="21"/>
      <c r="J322" s="21"/>
      <c r="K322" s="173">
        <f>TAMUComb!$K$17</f>
        <v>781515611</v>
      </c>
      <c r="L322" s="23">
        <f>TAMUComb!$L$17</f>
        <v>776734896</v>
      </c>
      <c r="N322" s="28"/>
      <c r="O322" s="42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24"/>
    </row>
    <row r="323" spans="2:28" ht="15.75" hidden="1" customHeight="1" outlineLevel="1">
      <c r="B323" s="20"/>
      <c r="C323" s="21"/>
      <c r="D323" s="21"/>
      <c r="E323" s="21"/>
      <c r="F323" s="21"/>
      <c r="G323" s="21"/>
      <c r="H323" s="21"/>
      <c r="I323" s="21"/>
      <c r="J323" s="21"/>
      <c r="K323" s="173">
        <f>TAMUCT!$K$17</f>
        <v>1078160</v>
      </c>
      <c r="L323" s="23">
        <f>TAMUCT!$L$17</f>
        <v>1078160</v>
      </c>
      <c r="N323" s="28"/>
      <c r="O323" s="42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24"/>
    </row>
    <row r="324" spans="2:28" ht="15.75" hidden="1" customHeight="1" outlineLevel="1">
      <c r="B324" s="20"/>
      <c r="C324" s="21"/>
      <c r="D324" s="21"/>
      <c r="E324" s="21"/>
      <c r="F324" s="21"/>
      <c r="G324" s="21"/>
      <c r="H324" s="21"/>
      <c r="I324" s="21"/>
      <c r="J324" s="21"/>
      <c r="K324" s="173">
        <f>TAMUG!$K$17</f>
        <v>10195874</v>
      </c>
      <c r="L324" s="23">
        <f>TAMUG!$L$17</f>
        <v>9419427</v>
      </c>
      <c r="N324" s="28"/>
      <c r="O324" s="42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24"/>
    </row>
    <row r="325" spans="2:28" ht="15.75" hidden="1" customHeight="1" outlineLevel="1">
      <c r="B325" s="20"/>
      <c r="C325" s="21"/>
      <c r="D325" s="21"/>
      <c r="E325" s="21"/>
      <c r="F325" s="21"/>
      <c r="G325" s="21"/>
      <c r="H325" s="21"/>
      <c r="I325" s="21"/>
      <c r="J325" s="21"/>
      <c r="K325" s="173">
        <f>TAMUK!$K$17</f>
        <v>19529268</v>
      </c>
      <c r="L325" s="23">
        <f>TAMUK!$L$17</f>
        <v>19529268</v>
      </c>
      <c r="N325" s="28"/>
      <c r="O325" s="42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24"/>
    </row>
    <row r="326" spans="2:28" ht="15.75" hidden="1" customHeight="1" outlineLevel="1">
      <c r="B326" s="20"/>
      <c r="C326" s="21"/>
      <c r="D326" s="21"/>
      <c r="E326" s="21"/>
      <c r="F326" s="21"/>
      <c r="G326" s="21"/>
      <c r="H326" s="21"/>
      <c r="I326" s="21"/>
      <c r="J326" s="21"/>
      <c r="K326" s="173">
        <f>TAMUSA!$K$17</f>
        <v>345043</v>
      </c>
      <c r="L326" s="23">
        <f>TAMUSA!$L$17</f>
        <v>125108</v>
      </c>
      <c r="N326" s="28"/>
      <c r="O326" s="42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24"/>
    </row>
    <row r="327" spans="2:28" ht="15.75" hidden="1" customHeight="1" outlineLevel="1">
      <c r="B327" s="20"/>
      <c r="C327" s="21"/>
      <c r="D327" s="21"/>
      <c r="E327" s="21"/>
      <c r="F327" s="21"/>
      <c r="G327" s="21"/>
      <c r="H327" s="21"/>
      <c r="I327" s="21"/>
      <c r="J327" s="21"/>
      <c r="K327" s="173">
        <f>TAMUT!$K$17</f>
        <v>34519</v>
      </c>
      <c r="L327" s="23">
        <f>TAMUT!$L$17</f>
        <v>34519</v>
      </c>
      <c r="N327" s="28"/>
      <c r="O327" s="42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24"/>
    </row>
    <row r="328" spans="2:28" ht="15.75" hidden="1" customHeight="1" outlineLevel="1">
      <c r="B328" s="20"/>
      <c r="C328" s="21"/>
      <c r="D328" s="21"/>
      <c r="E328" s="21"/>
      <c r="F328" s="21"/>
      <c r="G328" s="21"/>
      <c r="H328" s="21"/>
      <c r="I328" s="21"/>
      <c r="J328" s="21"/>
      <c r="K328" s="173">
        <f>TARLST!$K$17</f>
        <v>11629796</v>
      </c>
      <c r="L328" s="23">
        <f>TARLST!$L$17</f>
        <v>11593263</v>
      </c>
      <c r="N328" s="28"/>
      <c r="O328" s="42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24"/>
    </row>
    <row r="329" spans="2:28" ht="15.75" hidden="1" customHeight="1" outlineLevel="1">
      <c r="B329" s="20"/>
      <c r="C329" s="21"/>
      <c r="D329" s="21"/>
      <c r="E329" s="21"/>
      <c r="F329" s="21"/>
      <c r="G329" s="21"/>
      <c r="H329" s="21"/>
      <c r="I329" s="21"/>
      <c r="J329" s="21"/>
      <c r="K329" s="173">
        <f>TSU!$K$17</f>
        <v>4633371</v>
      </c>
      <c r="L329" s="23">
        <f>TSU!$L$17</f>
        <v>3740280</v>
      </c>
      <c r="N329" s="28"/>
      <c r="O329" s="42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24"/>
    </row>
    <row r="330" spans="2:28" ht="15.75" hidden="1" customHeight="1" outlineLevel="1">
      <c r="B330" s="20"/>
      <c r="C330" s="21"/>
      <c r="D330" s="21"/>
      <c r="E330" s="21"/>
      <c r="F330" s="21"/>
      <c r="G330" s="21"/>
      <c r="H330" s="21"/>
      <c r="I330" s="21"/>
      <c r="J330" s="21"/>
      <c r="K330" s="173">
        <f>TTU!$K$17</f>
        <v>180071218</v>
      </c>
      <c r="L330" s="23">
        <f>TTU!$L$17</f>
        <v>180071218</v>
      </c>
      <c r="N330" s="28"/>
      <c r="O330" s="42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24"/>
    </row>
    <row r="331" spans="2:28" ht="15.75" hidden="1" customHeight="1" outlineLevel="1">
      <c r="B331" s="20"/>
      <c r="C331" s="21"/>
      <c r="D331" s="21"/>
      <c r="E331" s="21"/>
      <c r="F331" s="21"/>
      <c r="G331" s="21"/>
      <c r="H331" s="21"/>
      <c r="I331" s="21"/>
      <c r="J331" s="21"/>
      <c r="K331" s="173">
        <f>TWU!$K$17</f>
        <v>4748164</v>
      </c>
      <c r="L331" s="23">
        <f>TWU!$L$17</f>
        <v>4821988</v>
      </c>
      <c r="N331" s="28"/>
      <c r="O331" s="42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24"/>
    </row>
    <row r="332" spans="2:28" ht="15.75" hidden="1" customHeight="1" outlineLevel="1">
      <c r="B332" s="20"/>
      <c r="C332" s="21"/>
      <c r="D332" s="21"/>
      <c r="E332" s="21"/>
      <c r="F332" s="21"/>
      <c r="G332" s="21"/>
      <c r="H332" s="21"/>
      <c r="I332" s="21"/>
      <c r="J332" s="21"/>
      <c r="K332" s="173">
        <f>TXST!$K$17</f>
        <v>64406716</v>
      </c>
      <c r="L332" s="23">
        <f>TXST!$L$17</f>
        <v>64406716</v>
      </c>
      <c r="N332" s="28"/>
      <c r="O332" s="42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24"/>
    </row>
    <row r="333" spans="2:28" ht="15.75" hidden="1" customHeight="1" outlineLevel="1">
      <c r="B333" s="20"/>
      <c r="C333" s="21"/>
      <c r="D333" s="21"/>
      <c r="E333" s="21"/>
      <c r="F333" s="21"/>
      <c r="G333" s="21"/>
      <c r="H333" s="21"/>
      <c r="I333" s="21"/>
      <c r="J333" s="21"/>
      <c r="K333" s="173">
        <f>TYL!$K$17</f>
        <v>2052696</v>
      </c>
      <c r="L333" s="23">
        <f>TYL!$L$17</f>
        <v>2052696</v>
      </c>
      <c r="N333" s="28"/>
      <c r="O333" s="42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24"/>
    </row>
    <row r="334" spans="2:28" ht="15.75" hidden="1" customHeight="1" outlineLevel="1">
      <c r="B334" s="20"/>
      <c r="C334" s="21"/>
      <c r="D334" s="21"/>
      <c r="E334" s="21"/>
      <c r="F334" s="21"/>
      <c r="G334" s="21"/>
      <c r="H334" s="21"/>
      <c r="I334" s="21"/>
      <c r="J334" s="21"/>
      <c r="K334" s="173">
        <f>UH!$K$17</f>
        <v>171518442</v>
      </c>
      <c r="L334" s="23">
        <f>UH!$L$17</f>
        <v>151834097</v>
      </c>
      <c r="N334" s="28"/>
      <c r="O334" s="42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24"/>
    </row>
    <row r="335" spans="2:28" ht="15.75" hidden="1" customHeight="1" outlineLevel="1">
      <c r="B335" s="20"/>
      <c r="C335" s="21"/>
      <c r="D335" s="21"/>
      <c r="E335" s="21"/>
      <c r="F335" s="21"/>
      <c r="G335" s="21"/>
      <c r="H335" s="21"/>
      <c r="I335" s="21"/>
      <c r="J335" s="21"/>
      <c r="K335" s="173">
        <f>UHCL!$K$17</f>
        <v>1681764</v>
      </c>
      <c r="L335" s="23">
        <f>UHCL!$L$17</f>
        <v>1491368</v>
      </c>
      <c r="N335" s="28"/>
      <c r="O335" s="42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24"/>
    </row>
    <row r="336" spans="2:28" ht="15.75" hidden="1" customHeight="1" outlineLevel="1">
      <c r="B336" s="20"/>
      <c r="C336" s="21"/>
      <c r="D336" s="21"/>
      <c r="E336" s="21"/>
      <c r="F336" s="21"/>
      <c r="G336" s="21"/>
      <c r="H336" s="21"/>
      <c r="I336" s="21"/>
      <c r="J336" s="21"/>
      <c r="K336" s="173">
        <f>UHD!$K$17</f>
        <v>2572717</v>
      </c>
      <c r="L336" s="23">
        <f>UHD!$L$17</f>
        <v>2572717</v>
      </c>
      <c r="N336" s="28"/>
      <c r="O336" s="42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24"/>
    </row>
    <row r="337" spans="1:28" ht="15.75" hidden="1" customHeight="1" outlineLevel="1">
      <c r="B337" s="20"/>
      <c r="C337" s="21"/>
      <c r="D337" s="21"/>
      <c r="E337" s="21"/>
      <c r="F337" s="21"/>
      <c r="G337" s="21"/>
      <c r="H337" s="21"/>
      <c r="I337" s="21"/>
      <c r="J337" s="21"/>
      <c r="K337" s="173">
        <f>UHV!$K$17</f>
        <v>464890</v>
      </c>
      <c r="L337" s="23">
        <f>UHV!$L$17</f>
        <v>163560</v>
      </c>
      <c r="N337" s="28"/>
      <c r="O337" s="42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24"/>
    </row>
    <row r="338" spans="1:28" ht="15.75" hidden="1" customHeight="1" outlineLevel="1">
      <c r="B338" s="20"/>
      <c r="C338" s="21"/>
      <c r="D338" s="21"/>
      <c r="E338" s="21"/>
      <c r="F338" s="21"/>
      <c r="G338" s="21"/>
      <c r="H338" s="21"/>
      <c r="I338" s="21"/>
      <c r="J338" s="21"/>
      <c r="K338" s="173">
        <f>UNT!$K$17</f>
        <v>36656316</v>
      </c>
      <c r="L338" s="23">
        <f>UNT!$L$17</f>
        <v>36656316</v>
      </c>
      <c r="N338" s="28"/>
      <c r="O338" s="42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24"/>
    </row>
    <row r="339" spans="1:28" ht="15.75" hidden="1" customHeight="1" outlineLevel="1">
      <c r="B339" s="20"/>
      <c r="C339" s="21"/>
      <c r="D339" s="21"/>
      <c r="E339" s="21"/>
      <c r="F339" s="21"/>
      <c r="G339" s="21"/>
      <c r="H339" s="21"/>
      <c r="I339" s="21"/>
      <c r="J339" s="21"/>
      <c r="K339" s="173">
        <f>UNTD!$K$17</f>
        <v>36307</v>
      </c>
      <c r="L339" s="23">
        <f>UNTD!$L$17</f>
        <v>36307</v>
      </c>
      <c r="N339" s="28"/>
      <c r="O339" s="42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24"/>
    </row>
    <row r="340" spans="1:28" ht="15.75" hidden="1" customHeight="1" outlineLevel="1">
      <c r="B340" s="20"/>
      <c r="C340" s="21"/>
      <c r="D340" s="21"/>
      <c r="E340" s="21"/>
      <c r="F340" s="21"/>
      <c r="G340" s="21"/>
      <c r="H340" s="21"/>
      <c r="I340" s="21"/>
      <c r="J340" s="21"/>
      <c r="K340" s="173">
        <f>WTAMU!$K$17</f>
        <v>4635161</v>
      </c>
      <c r="L340" s="23">
        <f>WTAMU!$L$17</f>
        <v>4635161</v>
      </c>
      <c r="N340" s="28"/>
      <c r="O340" s="42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24"/>
    </row>
    <row r="341" spans="1:28" ht="15.75" customHeight="1" collapsed="1">
      <c r="B341" s="43" t="s">
        <v>13</v>
      </c>
      <c r="C341" s="44"/>
      <c r="D341" s="44"/>
      <c r="E341" s="44"/>
      <c r="F341" s="44"/>
      <c r="G341" s="44"/>
      <c r="H341" s="44"/>
      <c r="I341" s="44"/>
      <c r="J341" s="44"/>
      <c r="K341" s="45">
        <f>SUM(K305:K340)</f>
        <v>2373639276</v>
      </c>
      <c r="L341" s="46">
        <f>SUM(L305:L340)</f>
        <v>2340158624</v>
      </c>
      <c r="N341" s="47"/>
      <c r="O341" s="48"/>
      <c r="P341" s="48"/>
      <c r="Q341" s="48"/>
      <c r="R341" s="49"/>
      <c r="S341" s="50">
        <f>L341-INT(L341)</f>
        <v>0</v>
      </c>
      <c r="T341" s="49">
        <v>0</v>
      </c>
      <c r="U341" s="48">
        <v>0</v>
      </c>
      <c r="V341" s="48">
        <v>0</v>
      </c>
      <c r="W341" s="48"/>
      <c r="X341" s="48"/>
      <c r="Y341" s="51"/>
      <c r="Z341" s="41"/>
      <c r="AA341" s="19"/>
      <c r="AB341" s="44" t="e">
        <f>#REF!+#REF!+#REF!+#REF!</f>
        <v>#REF!</v>
      </c>
    </row>
    <row r="342" spans="1:28" ht="15.75" hidden="1" customHeight="1" outlineLevel="1">
      <c r="A342" s="340"/>
      <c r="B342" s="20"/>
      <c r="C342" s="21"/>
      <c r="D342" s="21"/>
      <c r="E342" s="21"/>
      <c r="F342" s="21"/>
      <c r="G342" s="21"/>
      <c r="H342" s="21"/>
      <c r="I342" s="21"/>
      <c r="J342" s="21"/>
      <c r="K342" s="435"/>
      <c r="L342" s="36">
        <f>ARL!$L$18</f>
        <v>11589494</v>
      </c>
      <c r="N342" s="37"/>
      <c r="O342" s="120"/>
      <c r="AB342" s="24"/>
    </row>
    <row r="343" spans="1:28" ht="15.75" hidden="1" customHeight="1" outlineLevel="1">
      <c r="A343" s="340"/>
      <c r="B343" s="20"/>
      <c r="C343" s="21"/>
      <c r="D343" s="21"/>
      <c r="E343" s="21"/>
      <c r="F343" s="21"/>
      <c r="G343" s="21"/>
      <c r="H343" s="21"/>
      <c r="I343" s="21"/>
      <c r="J343" s="21"/>
      <c r="K343" s="432"/>
      <c r="L343" s="36">
        <f>ASU!$L$18</f>
        <v>0</v>
      </c>
      <c r="N343" s="37"/>
      <c r="O343" s="120"/>
      <c r="AB343" s="24"/>
    </row>
    <row r="344" spans="1:28" ht="15.75" hidden="1" customHeight="1" outlineLevel="1">
      <c r="A344" s="340"/>
      <c r="B344" s="20"/>
      <c r="C344" s="21"/>
      <c r="D344" s="21"/>
      <c r="E344" s="21"/>
      <c r="F344" s="21"/>
      <c r="G344" s="21"/>
      <c r="H344" s="21"/>
      <c r="I344" s="21"/>
      <c r="J344" s="21"/>
      <c r="K344" s="432"/>
      <c r="L344" s="36">
        <f>'AUS1'!$L$18</f>
        <v>23541555</v>
      </c>
      <c r="N344" s="37"/>
      <c r="O344" s="120"/>
      <c r="AB344" s="24"/>
    </row>
    <row r="345" spans="1:28" ht="15.75" hidden="1" customHeight="1" outlineLevel="1">
      <c r="A345" s="340"/>
      <c r="B345" s="20"/>
      <c r="C345" s="21"/>
      <c r="D345" s="21"/>
      <c r="E345" s="21"/>
      <c r="F345" s="21"/>
      <c r="G345" s="21"/>
      <c r="H345" s="21"/>
      <c r="I345" s="21"/>
      <c r="J345" s="21"/>
      <c r="K345" s="432"/>
      <c r="L345" s="36">
        <f>'RGV1'!$L$18</f>
        <v>-209026</v>
      </c>
      <c r="N345" s="37"/>
      <c r="O345" s="120"/>
      <c r="AB345" s="24"/>
    </row>
    <row r="346" spans="1:28" ht="15.75" hidden="1" customHeight="1" outlineLevel="1">
      <c r="A346" s="340"/>
      <c r="B346" s="20"/>
      <c r="C346" s="21"/>
      <c r="D346" s="21"/>
      <c r="E346" s="21"/>
      <c r="F346" s="21"/>
      <c r="G346" s="21"/>
      <c r="H346" s="21"/>
      <c r="I346" s="21"/>
      <c r="J346" s="21"/>
      <c r="K346" s="432"/>
      <c r="L346" s="36">
        <f>DAL!$L$18</f>
        <v>3269929</v>
      </c>
      <c r="N346" s="37"/>
      <c r="O346" s="120"/>
      <c r="AB346" s="24"/>
    </row>
    <row r="347" spans="1:28" ht="15.75" hidden="1" customHeight="1" outlineLevel="1">
      <c r="A347" s="340"/>
      <c r="B347" s="20"/>
      <c r="C347" s="21"/>
      <c r="D347" s="21"/>
      <c r="E347" s="21"/>
      <c r="F347" s="21"/>
      <c r="G347" s="21"/>
      <c r="H347" s="21"/>
      <c r="I347" s="21"/>
      <c r="J347" s="21"/>
      <c r="K347" s="432"/>
      <c r="L347" s="36">
        <f>'E-P'!$L$18</f>
        <v>672201</v>
      </c>
      <c r="N347" s="37"/>
      <c r="O347" s="120"/>
      <c r="AB347" s="24"/>
    </row>
    <row r="348" spans="1:28" ht="15.75" hidden="1" customHeight="1" outlineLevel="1">
      <c r="A348" s="340"/>
      <c r="B348" s="20"/>
      <c r="C348" s="21"/>
      <c r="D348" s="21"/>
      <c r="E348" s="21"/>
      <c r="F348" s="21"/>
      <c r="G348" s="21"/>
      <c r="H348" s="21"/>
      <c r="I348" s="21"/>
      <c r="J348" s="21"/>
      <c r="K348" s="432"/>
      <c r="L348" s="36">
        <f>LU!$L$18</f>
        <v>0</v>
      </c>
      <c r="N348" s="37"/>
      <c r="O348" s="120"/>
      <c r="AB348" s="24"/>
    </row>
    <row r="349" spans="1:28" ht="15.75" hidden="1" customHeight="1" outlineLevel="1">
      <c r="A349" s="340"/>
      <c r="B349" s="20"/>
      <c r="C349" s="21"/>
      <c r="D349" s="21"/>
      <c r="E349" s="21"/>
      <c r="F349" s="21"/>
      <c r="G349" s="21"/>
      <c r="H349" s="21"/>
      <c r="I349" s="21"/>
      <c r="J349" s="21"/>
      <c r="K349" s="432"/>
      <c r="L349" s="36">
        <f>MidWST!$L$18</f>
        <v>0</v>
      </c>
      <c r="N349" s="37"/>
      <c r="O349" s="120"/>
      <c r="AB349" s="24"/>
    </row>
    <row r="350" spans="1:28" ht="15.75" hidden="1" customHeight="1" outlineLevel="1">
      <c r="A350" s="340"/>
      <c r="B350" s="20"/>
      <c r="C350" s="21"/>
      <c r="D350" s="21"/>
      <c r="E350" s="21"/>
      <c r="F350" s="21"/>
      <c r="G350" s="21"/>
      <c r="H350" s="21"/>
      <c r="I350" s="21"/>
      <c r="J350" s="21"/>
      <c r="K350" s="432"/>
      <c r="L350" s="36">
        <f>'P-B'!$L$18</f>
        <v>1811263</v>
      </c>
      <c r="N350" s="37"/>
      <c r="O350" s="120"/>
      <c r="AB350" s="24"/>
    </row>
    <row r="351" spans="1:28" ht="15.75" hidden="1" customHeight="1" outlineLevel="1">
      <c r="A351" s="340"/>
      <c r="B351" s="20"/>
      <c r="C351" s="21"/>
      <c r="D351" s="21"/>
      <c r="E351" s="21"/>
      <c r="F351" s="21"/>
      <c r="G351" s="21"/>
      <c r="H351" s="21"/>
      <c r="I351" s="21"/>
      <c r="J351" s="21"/>
      <c r="K351" s="432"/>
      <c r="L351" s="36">
        <f>PVAMU!$L$18</f>
        <v>456117</v>
      </c>
      <c r="N351" s="37"/>
      <c r="O351" s="120"/>
      <c r="AB351" s="24"/>
    </row>
    <row r="352" spans="1:28" ht="15.75" hidden="1" customHeight="1" outlineLevel="1">
      <c r="A352" s="340"/>
      <c r="B352" s="20"/>
      <c r="C352" s="21"/>
      <c r="D352" s="21"/>
      <c r="E352" s="21"/>
      <c r="F352" s="21"/>
      <c r="G352" s="21"/>
      <c r="H352" s="21"/>
      <c r="I352" s="21"/>
      <c r="J352" s="21"/>
      <c r="K352" s="432"/>
      <c r="L352" s="36">
        <f>'S-A'!$L$18</f>
        <v>2979520</v>
      </c>
      <c r="N352" s="37"/>
      <c r="O352" s="120"/>
      <c r="AB352" s="24"/>
    </row>
    <row r="353" spans="1:28" ht="15.75" hidden="1" customHeight="1" outlineLevel="1">
      <c r="A353" s="340"/>
      <c r="B353" s="20"/>
      <c r="C353" s="21"/>
      <c r="D353" s="21"/>
      <c r="E353" s="21"/>
      <c r="F353" s="21"/>
      <c r="G353" s="21"/>
      <c r="H353" s="21"/>
      <c r="I353" s="21"/>
      <c r="J353" s="21"/>
      <c r="K353" s="432"/>
      <c r="L353" s="36">
        <f>SFA!$L$18</f>
        <v>0</v>
      </c>
      <c r="N353" s="37"/>
      <c r="O353" s="120"/>
      <c r="AB353" s="24"/>
    </row>
    <row r="354" spans="1:28" ht="15.75" hidden="1" customHeight="1" outlineLevel="1">
      <c r="A354" s="340"/>
      <c r="B354" s="20"/>
      <c r="C354" s="21"/>
      <c r="D354" s="21"/>
      <c r="E354" s="21"/>
      <c r="F354" s="21"/>
      <c r="G354" s="21"/>
      <c r="H354" s="21"/>
      <c r="I354" s="21"/>
      <c r="J354" s="21"/>
      <c r="K354" s="432"/>
      <c r="L354" s="36">
        <f>SHSU!$L$18</f>
        <v>602659</v>
      </c>
      <c r="N354" s="37"/>
      <c r="O354" s="120"/>
      <c r="AB354" s="24"/>
    </row>
    <row r="355" spans="1:28" ht="15.75" hidden="1" customHeight="1" outlineLevel="1">
      <c r="A355" s="340"/>
      <c r="B355" s="20"/>
      <c r="C355" s="21"/>
      <c r="D355" s="21"/>
      <c r="E355" s="21"/>
      <c r="F355" s="21"/>
      <c r="G355" s="21"/>
      <c r="H355" s="21"/>
      <c r="I355" s="21"/>
      <c r="J355" s="21"/>
      <c r="K355" s="432"/>
      <c r="L355" s="36">
        <f>SRSU!$L$18</f>
        <v>390715</v>
      </c>
      <c r="N355" s="37"/>
      <c r="O355" s="120"/>
      <c r="AB355" s="24"/>
    </row>
    <row r="356" spans="1:28" ht="15.75" hidden="1" customHeight="1" outlineLevel="1">
      <c r="A356" s="340"/>
      <c r="B356" s="20"/>
      <c r="C356" s="21"/>
      <c r="D356" s="21"/>
      <c r="E356" s="21"/>
      <c r="F356" s="21"/>
      <c r="G356" s="21"/>
      <c r="H356" s="21"/>
      <c r="I356" s="21"/>
      <c r="J356" s="21"/>
      <c r="K356" s="432"/>
      <c r="L356" s="36">
        <f>TAMIU!$L$18</f>
        <v>1086235</v>
      </c>
      <c r="N356" s="37"/>
      <c r="O356" s="120"/>
      <c r="AB356" s="24"/>
    </row>
    <row r="357" spans="1:28" ht="15.75" hidden="1" customHeight="1" outlineLevel="1">
      <c r="A357" s="340"/>
      <c r="B357" s="20"/>
      <c r="C357" s="21"/>
      <c r="D357" s="21"/>
      <c r="E357" s="21"/>
      <c r="F357" s="21"/>
      <c r="G357" s="21"/>
      <c r="H357" s="21"/>
      <c r="I357" s="21"/>
      <c r="J357" s="21"/>
      <c r="K357" s="432"/>
      <c r="L357" s="36">
        <f>TAMUC!$L$18</f>
        <v>25139</v>
      </c>
      <c r="N357" s="37"/>
      <c r="O357" s="120"/>
      <c r="AB357" s="24"/>
    </row>
    <row r="358" spans="1:28" ht="15.75" hidden="1" customHeight="1" outlineLevel="1">
      <c r="A358" s="340"/>
      <c r="B358" s="20"/>
      <c r="C358" s="21"/>
      <c r="D358" s="21"/>
      <c r="E358" s="21"/>
      <c r="F358" s="21"/>
      <c r="G358" s="21"/>
      <c r="H358" s="21"/>
      <c r="I358" s="21"/>
      <c r="J358" s="21"/>
      <c r="K358" s="432"/>
      <c r="L358" s="36">
        <f>TAMUCC!$L$18</f>
        <v>8348514</v>
      </c>
      <c r="N358" s="37"/>
      <c r="O358" s="120"/>
      <c r="AB358" s="24"/>
    </row>
    <row r="359" spans="1:28" ht="15.75" hidden="1" customHeight="1" outlineLevel="1">
      <c r="A359" s="340"/>
      <c r="B359" s="20"/>
      <c r="C359" s="21"/>
      <c r="D359" s="21"/>
      <c r="E359" s="21"/>
      <c r="F359" s="21"/>
      <c r="G359" s="21"/>
      <c r="H359" s="21"/>
      <c r="I359" s="21"/>
      <c r="J359" s="21"/>
      <c r="K359" s="432"/>
      <c r="L359" s="36">
        <f>TAMUComb!$L$18</f>
        <v>61856008</v>
      </c>
      <c r="N359" s="37"/>
      <c r="O359" s="120"/>
      <c r="AB359" s="24"/>
    </row>
    <row r="360" spans="1:28" ht="15.75" hidden="1" customHeight="1" outlineLevel="1">
      <c r="A360" s="340"/>
      <c r="B360" s="20"/>
      <c r="C360" s="21"/>
      <c r="D360" s="21"/>
      <c r="E360" s="21"/>
      <c r="F360" s="21"/>
      <c r="G360" s="21"/>
      <c r="H360" s="21"/>
      <c r="I360" s="21"/>
      <c r="J360" s="21"/>
      <c r="K360" s="432"/>
      <c r="L360" s="36">
        <f>TAMUCT!$L$18</f>
        <v>59465</v>
      </c>
      <c r="N360" s="37"/>
      <c r="O360" s="120"/>
      <c r="AB360" s="24"/>
    </row>
    <row r="361" spans="1:28" ht="15.75" hidden="1" customHeight="1" outlineLevel="1">
      <c r="A361" s="340"/>
      <c r="B361" s="20"/>
      <c r="C361" s="21"/>
      <c r="D361" s="21"/>
      <c r="E361" s="21"/>
      <c r="F361" s="21"/>
      <c r="G361" s="21"/>
      <c r="H361" s="21"/>
      <c r="I361" s="21"/>
      <c r="J361" s="21"/>
      <c r="K361" s="432"/>
      <c r="L361" s="36">
        <f>TAMUG!$L$18</f>
        <v>2038657</v>
      </c>
      <c r="N361" s="37"/>
      <c r="O361" s="120"/>
      <c r="AB361" s="24"/>
    </row>
    <row r="362" spans="1:28" ht="15.75" hidden="1" customHeight="1" outlineLevel="1">
      <c r="A362" s="340"/>
      <c r="B362" s="20"/>
      <c r="C362" s="21"/>
      <c r="D362" s="21"/>
      <c r="E362" s="21"/>
      <c r="F362" s="21"/>
      <c r="G362" s="21"/>
      <c r="H362" s="21"/>
      <c r="I362" s="21"/>
      <c r="J362" s="21"/>
      <c r="K362" s="432"/>
      <c r="L362" s="36">
        <f>TAMUK!$L$18</f>
        <v>1542244</v>
      </c>
      <c r="N362" s="37"/>
      <c r="O362" s="120"/>
      <c r="AB362" s="24"/>
    </row>
    <row r="363" spans="1:28" ht="15.75" hidden="1" customHeight="1" outlineLevel="1">
      <c r="A363" s="340"/>
      <c r="B363" s="20"/>
      <c r="C363" s="21"/>
      <c r="D363" s="21"/>
      <c r="E363" s="21"/>
      <c r="F363" s="21"/>
      <c r="G363" s="21"/>
      <c r="H363" s="21"/>
      <c r="I363" s="21"/>
      <c r="J363" s="21"/>
      <c r="K363" s="432"/>
      <c r="L363" s="36">
        <f>TAMUSA!$L$18</f>
        <v>80387</v>
      </c>
      <c r="N363" s="37"/>
      <c r="O363" s="120"/>
      <c r="AB363" s="24"/>
    </row>
    <row r="364" spans="1:28" ht="15.75" hidden="1" customHeight="1" outlineLevel="1">
      <c r="A364" s="340"/>
      <c r="B364" s="20"/>
      <c r="C364" s="21"/>
      <c r="D364" s="21"/>
      <c r="E364" s="21"/>
      <c r="F364" s="21"/>
      <c r="G364" s="21"/>
      <c r="H364" s="21"/>
      <c r="I364" s="21"/>
      <c r="J364" s="21"/>
      <c r="K364" s="432"/>
      <c r="L364" s="36">
        <f>TAMUT!$L$18</f>
        <v>0</v>
      </c>
      <c r="N364" s="37"/>
      <c r="O364" s="120"/>
      <c r="AB364" s="24"/>
    </row>
    <row r="365" spans="1:28" ht="15.75" hidden="1" customHeight="1" outlineLevel="1">
      <c r="A365" s="340"/>
      <c r="B365" s="20"/>
      <c r="C365" s="21"/>
      <c r="D365" s="21"/>
      <c r="E365" s="21"/>
      <c r="F365" s="21"/>
      <c r="G365" s="21"/>
      <c r="H365" s="21"/>
      <c r="I365" s="21"/>
      <c r="J365" s="21"/>
      <c r="K365" s="432"/>
      <c r="L365" s="36">
        <f>TARLST!$L$18</f>
        <v>2124752</v>
      </c>
      <c r="N365" s="37"/>
      <c r="O365" s="120"/>
      <c r="AB365" s="24"/>
    </row>
    <row r="366" spans="1:28" ht="15.75" hidden="1" customHeight="1" outlineLevel="1">
      <c r="A366" s="340"/>
      <c r="B366" s="20"/>
      <c r="C366" s="21"/>
      <c r="D366" s="21"/>
      <c r="E366" s="21"/>
      <c r="F366" s="21"/>
      <c r="G366" s="21"/>
      <c r="H366" s="21"/>
      <c r="I366" s="21"/>
      <c r="J366" s="21"/>
      <c r="K366" s="432"/>
      <c r="L366" s="36">
        <f>TSU!$L$18</f>
        <v>0</v>
      </c>
      <c r="N366" s="37"/>
      <c r="O366" s="120"/>
      <c r="AB366" s="24"/>
    </row>
    <row r="367" spans="1:28" ht="15.75" hidden="1" customHeight="1" outlineLevel="1">
      <c r="A367" s="340"/>
      <c r="B367" s="20"/>
      <c r="C367" s="21"/>
      <c r="D367" s="21"/>
      <c r="E367" s="21"/>
      <c r="F367" s="21"/>
      <c r="G367" s="21"/>
      <c r="H367" s="21"/>
      <c r="I367" s="21"/>
      <c r="J367" s="21"/>
      <c r="K367" s="432"/>
      <c r="L367" s="36">
        <f>TTU!$L$18</f>
        <v>9476997</v>
      </c>
      <c r="N367" s="37"/>
      <c r="O367" s="120"/>
      <c r="AB367" s="24"/>
    </row>
    <row r="368" spans="1:28" ht="15.75" hidden="1" customHeight="1" outlineLevel="1">
      <c r="A368" s="340"/>
      <c r="B368" s="20"/>
      <c r="C368" s="21"/>
      <c r="D368" s="21"/>
      <c r="E368" s="21"/>
      <c r="F368" s="21"/>
      <c r="G368" s="21"/>
      <c r="H368" s="21"/>
      <c r="I368" s="21"/>
      <c r="J368" s="21"/>
      <c r="K368" s="432"/>
      <c r="L368" s="36">
        <f>TWU!$L$18</f>
        <v>0</v>
      </c>
      <c r="N368" s="37"/>
      <c r="O368" s="120"/>
      <c r="AB368" s="24"/>
    </row>
    <row r="369" spans="1:28" ht="15.75" hidden="1" customHeight="1" outlineLevel="1">
      <c r="A369" s="340"/>
      <c r="B369" s="20"/>
      <c r="C369" s="21"/>
      <c r="D369" s="21"/>
      <c r="E369" s="21"/>
      <c r="F369" s="21"/>
      <c r="G369" s="21"/>
      <c r="H369" s="21"/>
      <c r="I369" s="21"/>
      <c r="J369" s="21"/>
      <c r="K369" s="432"/>
      <c r="L369" s="36">
        <f>TXST!$L$18</f>
        <v>0</v>
      </c>
      <c r="N369" s="37"/>
      <c r="O369" s="120"/>
      <c r="AB369" s="24"/>
    </row>
    <row r="370" spans="1:28" ht="15.75" hidden="1" customHeight="1" outlineLevel="1">
      <c r="A370" s="340"/>
      <c r="B370" s="20"/>
      <c r="C370" s="21"/>
      <c r="D370" s="21"/>
      <c r="E370" s="21"/>
      <c r="F370" s="21"/>
      <c r="G370" s="21"/>
      <c r="H370" s="21"/>
      <c r="I370" s="21"/>
      <c r="J370" s="21"/>
      <c r="K370" s="432"/>
      <c r="L370" s="36">
        <f>TYL!$L$18</f>
        <v>156433</v>
      </c>
      <c r="N370" s="37"/>
      <c r="O370" s="120"/>
      <c r="AB370" s="24"/>
    </row>
    <row r="371" spans="1:28" ht="15.75" hidden="1" customHeight="1" outlineLevel="1">
      <c r="A371" s="340"/>
      <c r="B371" s="20"/>
      <c r="C371" s="21"/>
      <c r="D371" s="21"/>
      <c r="E371" s="21"/>
      <c r="F371" s="21"/>
      <c r="G371" s="21"/>
      <c r="H371" s="21"/>
      <c r="I371" s="21"/>
      <c r="J371" s="21"/>
      <c r="K371" s="432"/>
      <c r="L371" s="36">
        <f>UH!$L$18</f>
        <v>17956166</v>
      </c>
      <c r="N371" s="37"/>
      <c r="O371" s="120"/>
      <c r="AB371" s="24"/>
    </row>
    <row r="372" spans="1:28" ht="15.75" hidden="1" customHeight="1" outlineLevel="1">
      <c r="A372" s="340"/>
      <c r="B372" s="20"/>
      <c r="C372" s="21"/>
      <c r="D372" s="21"/>
      <c r="E372" s="21"/>
      <c r="F372" s="21"/>
      <c r="G372" s="21"/>
      <c r="H372" s="21"/>
      <c r="I372" s="21"/>
      <c r="J372" s="21"/>
      <c r="K372" s="432"/>
      <c r="L372" s="36">
        <f>UHCL!$L$18</f>
        <v>0</v>
      </c>
      <c r="N372" s="37"/>
      <c r="O372" s="120"/>
      <c r="AB372" s="24"/>
    </row>
    <row r="373" spans="1:28" ht="15.75" hidden="1" customHeight="1" outlineLevel="1">
      <c r="A373" s="340"/>
      <c r="B373" s="20"/>
      <c r="C373" s="21"/>
      <c r="D373" s="21"/>
      <c r="E373" s="21"/>
      <c r="F373" s="21"/>
      <c r="G373" s="21"/>
      <c r="H373" s="21"/>
      <c r="I373" s="21"/>
      <c r="J373" s="21"/>
      <c r="K373" s="432"/>
      <c r="L373" s="36">
        <f>UHD!$L$18</f>
        <v>0</v>
      </c>
      <c r="N373" s="37"/>
      <c r="O373" s="120"/>
      <c r="AB373" s="24"/>
    </row>
    <row r="374" spans="1:28" ht="15.75" hidden="1" customHeight="1" outlineLevel="1">
      <c r="A374" s="340"/>
      <c r="B374" s="20"/>
      <c r="C374" s="21"/>
      <c r="D374" s="21"/>
      <c r="E374" s="21"/>
      <c r="F374" s="21"/>
      <c r="G374" s="21"/>
      <c r="H374" s="21"/>
      <c r="I374" s="21"/>
      <c r="J374" s="21"/>
      <c r="K374" s="432"/>
      <c r="L374" s="36">
        <f>UHV!$L$18</f>
        <v>0</v>
      </c>
      <c r="N374" s="37"/>
      <c r="O374" s="120"/>
      <c r="AB374" s="24"/>
    </row>
    <row r="375" spans="1:28" ht="15.75" hidden="1" customHeight="1" outlineLevel="1">
      <c r="A375" s="340"/>
      <c r="B375" s="20"/>
      <c r="C375" s="21"/>
      <c r="D375" s="21"/>
      <c r="E375" s="21"/>
      <c r="F375" s="21"/>
      <c r="G375" s="21"/>
      <c r="H375" s="21"/>
      <c r="I375" s="21"/>
      <c r="J375" s="21"/>
      <c r="K375" s="432"/>
      <c r="L375" s="36">
        <f>UNT!$L$18</f>
        <v>7157709</v>
      </c>
      <c r="N375" s="37"/>
      <c r="O375" s="120"/>
      <c r="AB375" s="24"/>
    </row>
    <row r="376" spans="1:28" ht="15.75" hidden="1" customHeight="1" outlineLevel="1">
      <c r="A376" s="340"/>
      <c r="B376" s="20"/>
      <c r="C376" s="21"/>
      <c r="D376" s="21"/>
      <c r="E376" s="21"/>
      <c r="F376" s="21"/>
      <c r="G376" s="21"/>
      <c r="H376" s="21"/>
      <c r="I376" s="21"/>
      <c r="J376" s="21"/>
      <c r="K376" s="432"/>
      <c r="L376" s="36">
        <f>UNTD!$L$18</f>
        <v>25184</v>
      </c>
      <c r="N376" s="37"/>
      <c r="O376" s="120"/>
      <c r="AB376" s="24"/>
    </row>
    <row r="377" spans="1:28" ht="15.75" hidden="1" customHeight="1" outlineLevel="1">
      <c r="A377" s="340"/>
      <c r="B377" s="20"/>
      <c r="C377" s="21"/>
      <c r="D377" s="21"/>
      <c r="E377" s="21"/>
      <c r="F377" s="21"/>
      <c r="G377" s="21"/>
      <c r="H377" s="21"/>
      <c r="I377" s="21"/>
      <c r="J377" s="21"/>
      <c r="K377" s="432"/>
      <c r="L377" s="36">
        <f>WTAMU!$L$18</f>
        <v>20688</v>
      </c>
      <c r="N377" s="37"/>
      <c r="O377" s="120"/>
      <c r="AB377" s="24"/>
    </row>
    <row r="378" spans="1:28" ht="15.75" customHeight="1" collapsed="1">
      <c r="A378" s="340"/>
      <c r="B378" s="527" t="s">
        <v>600</v>
      </c>
      <c r="C378" s="21"/>
      <c r="D378" s="21"/>
      <c r="E378" s="21"/>
      <c r="F378" s="21"/>
      <c r="G378" s="21"/>
      <c r="H378" s="21"/>
      <c r="I378" s="21"/>
      <c r="J378" s="21"/>
      <c r="K378" s="432"/>
      <c r="L378" s="433">
        <f>SUM(L342:L377)</f>
        <v>157059005</v>
      </c>
      <c r="N378" s="17"/>
      <c r="O378" s="28"/>
      <c r="P378" s="19"/>
      <c r="Q378" s="19"/>
      <c r="R378" s="19"/>
      <c r="S378" s="19"/>
      <c r="T378" s="39"/>
      <c r="U378" s="19"/>
      <c r="V378" s="19"/>
      <c r="W378" s="19"/>
      <c r="X378" s="19"/>
      <c r="Y378" s="19"/>
      <c r="Z378" s="19"/>
      <c r="AA378" s="19"/>
      <c r="AB378" s="24">
        <f>SUM(C378:L378)</f>
        <v>157059005</v>
      </c>
    </row>
    <row r="379" spans="1:28" ht="15.75" hidden="1" customHeight="1" outlineLevel="1">
      <c r="A379" s="340"/>
      <c r="B379" s="20"/>
      <c r="C379" s="21"/>
      <c r="D379" s="21"/>
      <c r="E379" s="21"/>
      <c r="F379" s="21"/>
      <c r="G379" s="21"/>
      <c r="H379" s="21"/>
      <c r="I379" s="21"/>
      <c r="J379" s="21"/>
      <c r="K379" s="432"/>
      <c r="L379" s="36">
        <f>ARL!$L$19</f>
        <v>2460378</v>
      </c>
      <c r="N379" s="37"/>
      <c r="O379" s="120"/>
      <c r="AB379" s="24"/>
    </row>
    <row r="380" spans="1:28" ht="15.75" hidden="1" customHeight="1" outlineLevel="1">
      <c r="A380" s="340"/>
      <c r="B380" s="20"/>
      <c r="C380" s="21"/>
      <c r="D380" s="21"/>
      <c r="E380" s="21"/>
      <c r="F380" s="21"/>
      <c r="G380" s="21"/>
      <c r="H380" s="21"/>
      <c r="I380" s="21"/>
      <c r="J380" s="21"/>
      <c r="K380" s="432"/>
      <c r="L380" s="36">
        <f>ASU!$L$19</f>
        <v>0</v>
      </c>
      <c r="N380" s="37"/>
      <c r="O380" s="120"/>
      <c r="AB380" s="24"/>
    </row>
    <row r="381" spans="1:28" ht="15.75" hidden="1" customHeight="1" outlineLevel="1">
      <c r="A381" s="340"/>
      <c r="B381" s="20"/>
      <c r="C381" s="21"/>
      <c r="D381" s="21"/>
      <c r="E381" s="21"/>
      <c r="F381" s="21"/>
      <c r="G381" s="21"/>
      <c r="H381" s="21"/>
      <c r="I381" s="21"/>
      <c r="J381" s="21"/>
      <c r="K381" s="432"/>
      <c r="L381" s="36">
        <f>'AUS1'!$L$19</f>
        <v>-4544291</v>
      </c>
      <c r="N381" s="37"/>
      <c r="O381" s="120"/>
      <c r="AB381" s="24"/>
    </row>
    <row r="382" spans="1:28" ht="15.75" hidden="1" customHeight="1" outlineLevel="1">
      <c r="A382" s="340"/>
      <c r="B382" s="20"/>
      <c r="C382" s="21"/>
      <c r="D382" s="21"/>
      <c r="E382" s="21"/>
      <c r="F382" s="21"/>
      <c r="G382" s="21"/>
      <c r="H382" s="21"/>
      <c r="I382" s="21"/>
      <c r="J382" s="21"/>
      <c r="K382" s="432"/>
      <c r="L382" s="36">
        <f>'RGV1'!$L$19</f>
        <v>252195</v>
      </c>
      <c r="N382" s="37"/>
      <c r="O382" s="120"/>
      <c r="AB382" s="24"/>
    </row>
    <row r="383" spans="1:28" ht="15.75" hidden="1" customHeight="1" outlineLevel="1">
      <c r="A383" s="340"/>
      <c r="B383" s="20"/>
      <c r="C383" s="21"/>
      <c r="D383" s="21"/>
      <c r="E383" s="21"/>
      <c r="F383" s="21"/>
      <c r="G383" s="21"/>
      <c r="H383" s="21"/>
      <c r="I383" s="21"/>
      <c r="J383" s="21"/>
      <c r="K383" s="432"/>
      <c r="L383" s="36">
        <f>DAL!$L$19</f>
        <v>603866</v>
      </c>
      <c r="N383" s="37"/>
      <c r="O383" s="120"/>
      <c r="AB383" s="24"/>
    </row>
    <row r="384" spans="1:28" ht="15.75" hidden="1" customHeight="1" outlineLevel="1">
      <c r="A384" s="340"/>
      <c r="B384" s="20"/>
      <c r="C384" s="21"/>
      <c r="D384" s="21"/>
      <c r="E384" s="21"/>
      <c r="F384" s="21"/>
      <c r="G384" s="21"/>
      <c r="H384" s="21"/>
      <c r="I384" s="21"/>
      <c r="J384" s="21"/>
      <c r="K384" s="432"/>
      <c r="L384" s="36">
        <f>'E-P'!$L$19</f>
        <v>1341337</v>
      </c>
      <c r="N384" s="37"/>
      <c r="O384" s="120"/>
      <c r="AB384" s="24"/>
    </row>
    <row r="385" spans="1:28" ht="15.75" hidden="1" customHeight="1" outlineLevel="1">
      <c r="A385" s="340"/>
      <c r="B385" s="20"/>
      <c r="C385" s="21"/>
      <c r="D385" s="21"/>
      <c r="E385" s="21"/>
      <c r="F385" s="21"/>
      <c r="G385" s="21"/>
      <c r="H385" s="21"/>
      <c r="I385" s="21"/>
      <c r="J385" s="21"/>
      <c r="K385" s="432"/>
      <c r="L385" s="36">
        <f>LU!$L$19</f>
        <v>19443</v>
      </c>
      <c r="N385" s="37"/>
      <c r="O385" s="120"/>
      <c r="AB385" s="24"/>
    </row>
    <row r="386" spans="1:28" ht="15.75" hidden="1" customHeight="1" outlineLevel="1">
      <c r="A386" s="340"/>
      <c r="B386" s="20"/>
      <c r="C386" s="21"/>
      <c r="D386" s="21"/>
      <c r="E386" s="21"/>
      <c r="F386" s="21"/>
      <c r="G386" s="21"/>
      <c r="H386" s="21"/>
      <c r="I386" s="21"/>
      <c r="J386" s="21"/>
      <c r="K386" s="432"/>
      <c r="L386" s="36">
        <f>MidWST!$L$19</f>
        <v>0</v>
      </c>
      <c r="N386" s="37"/>
      <c r="O386" s="120"/>
      <c r="AB386" s="24"/>
    </row>
    <row r="387" spans="1:28" ht="15.75" hidden="1" customHeight="1" outlineLevel="1">
      <c r="A387" s="340"/>
      <c r="B387" s="20"/>
      <c r="C387" s="21"/>
      <c r="D387" s="21"/>
      <c r="E387" s="21"/>
      <c r="F387" s="21"/>
      <c r="G387" s="21"/>
      <c r="H387" s="21"/>
      <c r="I387" s="21"/>
      <c r="J387" s="21"/>
      <c r="K387" s="432"/>
      <c r="L387" s="36">
        <f>'P-B'!$L$19</f>
        <v>0</v>
      </c>
      <c r="N387" s="37"/>
      <c r="O387" s="120"/>
      <c r="AB387" s="24"/>
    </row>
    <row r="388" spans="1:28" ht="15.75" hidden="1" customHeight="1" outlineLevel="1">
      <c r="A388" s="340"/>
      <c r="B388" s="20"/>
      <c r="C388" s="21"/>
      <c r="D388" s="21"/>
      <c r="E388" s="21"/>
      <c r="F388" s="21"/>
      <c r="G388" s="21"/>
      <c r="H388" s="21"/>
      <c r="I388" s="21"/>
      <c r="J388" s="21"/>
      <c r="K388" s="432"/>
      <c r="L388" s="36">
        <f>PVAMU!$L$19</f>
        <v>216609</v>
      </c>
      <c r="N388" s="37"/>
      <c r="O388" s="120"/>
      <c r="AB388" s="24"/>
    </row>
    <row r="389" spans="1:28" ht="15.75" hidden="1" customHeight="1" outlineLevel="1">
      <c r="A389" s="340"/>
      <c r="B389" s="20"/>
      <c r="C389" s="21"/>
      <c r="D389" s="21"/>
      <c r="E389" s="21"/>
      <c r="F389" s="21"/>
      <c r="G389" s="21"/>
      <c r="H389" s="21"/>
      <c r="I389" s="21"/>
      <c r="J389" s="21"/>
      <c r="K389" s="432"/>
      <c r="L389" s="36">
        <f>'S-A'!$L$19</f>
        <v>706479</v>
      </c>
      <c r="N389" s="37"/>
      <c r="O389" s="120"/>
      <c r="AB389" s="24"/>
    </row>
    <row r="390" spans="1:28" ht="15.75" hidden="1" customHeight="1" outlineLevel="1">
      <c r="A390" s="340"/>
      <c r="B390" s="20"/>
      <c r="C390" s="21"/>
      <c r="D390" s="21"/>
      <c r="E390" s="21"/>
      <c r="F390" s="21"/>
      <c r="G390" s="21"/>
      <c r="H390" s="21"/>
      <c r="I390" s="21"/>
      <c r="J390" s="21"/>
      <c r="K390" s="432"/>
      <c r="L390" s="36">
        <f>SFA!$L$19</f>
        <v>0</v>
      </c>
      <c r="N390" s="37"/>
      <c r="O390" s="120"/>
      <c r="AB390" s="24"/>
    </row>
    <row r="391" spans="1:28" ht="15.75" hidden="1" customHeight="1" outlineLevel="1">
      <c r="A391" s="340"/>
      <c r="B391" s="20"/>
      <c r="C391" s="21"/>
      <c r="D391" s="21"/>
      <c r="E391" s="21"/>
      <c r="F391" s="21"/>
      <c r="G391" s="21"/>
      <c r="H391" s="21"/>
      <c r="I391" s="21"/>
      <c r="J391" s="21"/>
      <c r="K391" s="432"/>
      <c r="L391" s="36">
        <f>SHSU!$L$19</f>
        <v>458877</v>
      </c>
      <c r="N391" s="37"/>
      <c r="O391" s="120"/>
      <c r="AB391" s="24"/>
    </row>
    <row r="392" spans="1:28" ht="15.75" hidden="1" customHeight="1" outlineLevel="1">
      <c r="A392" s="340"/>
      <c r="B392" s="20"/>
      <c r="C392" s="21"/>
      <c r="D392" s="21"/>
      <c r="E392" s="21"/>
      <c r="F392" s="21"/>
      <c r="G392" s="21"/>
      <c r="H392" s="21"/>
      <c r="I392" s="21"/>
      <c r="J392" s="21"/>
      <c r="K392" s="432"/>
      <c r="L392" s="36">
        <f>SRSU!$L$19</f>
        <v>0</v>
      </c>
      <c r="N392" s="37"/>
      <c r="O392" s="120"/>
      <c r="AB392" s="24"/>
    </row>
    <row r="393" spans="1:28" ht="15.75" hidden="1" customHeight="1" outlineLevel="1">
      <c r="A393" s="340"/>
      <c r="B393" s="20"/>
      <c r="C393" s="21"/>
      <c r="D393" s="21"/>
      <c r="E393" s="21"/>
      <c r="F393" s="21"/>
      <c r="G393" s="21"/>
      <c r="H393" s="21"/>
      <c r="I393" s="21"/>
      <c r="J393" s="21"/>
      <c r="K393" s="432"/>
      <c r="L393" s="36">
        <f>TAMIU!$L$19</f>
        <v>168731</v>
      </c>
      <c r="N393" s="37"/>
      <c r="O393" s="120"/>
      <c r="AB393" s="24"/>
    </row>
    <row r="394" spans="1:28" ht="15.75" hidden="1" customHeight="1" outlineLevel="1">
      <c r="A394" s="340"/>
      <c r="B394" s="20"/>
      <c r="C394" s="21"/>
      <c r="D394" s="21"/>
      <c r="E394" s="21"/>
      <c r="F394" s="21"/>
      <c r="G394" s="21"/>
      <c r="H394" s="21"/>
      <c r="I394" s="21"/>
      <c r="J394" s="21"/>
      <c r="K394" s="432"/>
      <c r="L394" s="36">
        <f>TAMUC!$L$19</f>
        <v>29288</v>
      </c>
      <c r="N394" s="37"/>
      <c r="O394" s="120"/>
      <c r="AB394" s="24"/>
    </row>
    <row r="395" spans="1:28" ht="15.75" hidden="1" customHeight="1" outlineLevel="1">
      <c r="A395" s="340"/>
      <c r="B395" s="20"/>
      <c r="C395" s="21"/>
      <c r="D395" s="21"/>
      <c r="E395" s="21"/>
      <c r="F395" s="21"/>
      <c r="G395" s="21"/>
      <c r="H395" s="21"/>
      <c r="I395" s="21"/>
      <c r="J395" s="21"/>
      <c r="K395" s="432"/>
      <c r="L395" s="36">
        <f>TAMUCC!$L$19</f>
        <v>5547477</v>
      </c>
      <c r="N395" s="37"/>
      <c r="O395" s="120"/>
      <c r="AB395" s="24"/>
    </row>
    <row r="396" spans="1:28" ht="15.75" hidden="1" customHeight="1" outlineLevel="1">
      <c r="A396" s="340"/>
      <c r="B396" s="20"/>
      <c r="C396" s="21"/>
      <c r="D396" s="21"/>
      <c r="E396" s="21"/>
      <c r="F396" s="21"/>
      <c r="G396" s="21"/>
      <c r="H396" s="21"/>
      <c r="I396" s="21"/>
      <c r="J396" s="21"/>
      <c r="K396" s="432"/>
      <c r="L396" s="36">
        <f>TAMUComb!$L$19</f>
        <v>50589562</v>
      </c>
      <c r="N396" s="37"/>
      <c r="O396" s="120"/>
      <c r="AB396" s="24"/>
    </row>
    <row r="397" spans="1:28" ht="15.75" hidden="1" customHeight="1" outlineLevel="1">
      <c r="A397" s="340"/>
      <c r="B397" s="20"/>
      <c r="C397" s="21"/>
      <c r="D397" s="21"/>
      <c r="E397" s="21"/>
      <c r="F397" s="21"/>
      <c r="G397" s="21"/>
      <c r="H397" s="21"/>
      <c r="I397" s="21"/>
      <c r="J397" s="21"/>
      <c r="K397" s="432"/>
      <c r="L397" s="36">
        <f>TAMUCT!$L$19</f>
        <v>0</v>
      </c>
      <c r="N397" s="37"/>
      <c r="O397" s="120"/>
      <c r="AB397" s="24"/>
    </row>
    <row r="398" spans="1:28" ht="15.75" hidden="1" customHeight="1" outlineLevel="1">
      <c r="A398" s="340"/>
      <c r="B398" s="20"/>
      <c r="C398" s="21"/>
      <c r="D398" s="21"/>
      <c r="E398" s="21"/>
      <c r="F398" s="21"/>
      <c r="G398" s="21"/>
      <c r="H398" s="21"/>
      <c r="I398" s="21"/>
      <c r="J398" s="21"/>
      <c r="K398" s="432"/>
      <c r="L398" s="36">
        <f>TAMUG!$L$19</f>
        <v>1652685</v>
      </c>
      <c r="N398" s="37"/>
      <c r="O398" s="120"/>
      <c r="AB398" s="24"/>
    </row>
    <row r="399" spans="1:28" ht="15.75" hidden="1" customHeight="1" outlineLevel="1">
      <c r="A399" s="340"/>
      <c r="B399" s="20"/>
      <c r="C399" s="21"/>
      <c r="D399" s="21"/>
      <c r="E399" s="21"/>
      <c r="F399" s="21"/>
      <c r="G399" s="21"/>
      <c r="H399" s="21"/>
      <c r="I399" s="21"/>
      <c r="J399" s="21"/>
      <c r="K399" s="432"/>
      <c r="L399" s="36">
        <f>TAMUK!$L$19</f>
        <v>661943</v>
      </c>
      <c r="N399" s="37"/>
      <c r="O399" s="120"/>
      <c r="AB399" s="24"/>
    </row>
    <row r="400" spans="1:28" ht="15.75" hidden="1" customHeight="1" outlineLevel="1">
      <c r="A400" s="340"/>
      <c r="B400" s="20"/>
      <c r="C400" s="21"/>
      <c r="D400" s="21"/>
      <c r="E400" s="21"/>
      <c r="F400" s="21"/>
      <c r="G400" s="21"/>
      <c r="H400" s="21"/>
      <c r="I400" s="21"/>
      <c r="J400" s="21"/>
      <c r="K400" s="432"/>
      <c r="L400" s="36">
        <f>TAMUSA!$L$19</f>
        <v>7562</v>
      </c>
      <c r="N400" s="37"/>
      <c r="O400" s="120"/>
      <c r="AB400" s="24"/>
    </row>
    <row r="401" spans="1:28" ht="15.75" hidden="1" customHeight="1" outlineLevel="1">
      <c r="A401" s="340"/>
      <c r="B401" s="20"/>
      <c r="C401" s="21"/>
      <c r="D401" s="21"/>
      <c r="E401" s="21"/>
      <c r="F401" s="21"/>
      <c r="G401" s="21"/>
      <c r="H401" s="21"/>
      <c r="I401" s="21"/>
      <c r="J401" s="21"/>
      <c r="K401" s="432"/>
      <c r="L401" s="36">
        <f>TAMUT!$L$19</f>
        <v>0</v>
      </c>
      <c r="N401" s="37"/>
      <c r="O401" s="120"/>
      <c r="AB401" s="24"/>
    </row>
    <row r="402" spans="1:28" ht="15.75" hidden="1" customHeight="1" outlineLevel="1">
      <c r="A402" s="340"/>
      <c r="B402" s="20"/>
      <c r="C402" s="21"/>
      <c r="D402" s="21"/>
      <c r="E402" s="21"/>
      <c r="F402" s="21"/>
      <c r="G402" s="21"/>
      <c r="H402" s="21"/>
      <c r="I402" s="21"/>
      <c r="J402" s="21"/>
      <c r="K402" s="432"/>
      <c r="L402" s="36">
        <f>TARLST!$L$19</f>
        <v>468733</v>
      </c>
      <c r="N402" s="37"/>
      <c r="O402" s="120"/>
      <c r="AB402" s="24"/>
    </row>
    <row r="403" spans="1:28" ht="15.75" hidden="1" customHeight="1" outlineLevel="1">
      <c r="A403" s="340"/>
      <c r="B403" s="20"/>
      <c r="C403" s="21"/>
      <c r="D403" s="21"/>
      <c r="E403" s="21"/>
      <c r="F403" s="21"/>
      <c r="G403" s="21"/>
      <c r="H403" s="21"/>
      <c r="I403" s="21"/>
      <c r="J403" s="21"/>
      <c r="K403" s="432"/>
      <c r="L403" s="36">
        <f>TSU!$L$19</f>
        <v>0</v>
      </c>
      <c r="N403" s="37"/>
      <c r="O403" s="120"/>
      <c r="AB403" s="24"/>
    </row>
    <row r="404" spans="1:28" ht="15.75" hidden="1" customHeight="1" outlineLevel="1">
      <c r="A404" s="340"/>
      <c r="B404" s="20"/>
      <c r="C404" s="21"/>
      <c r="D404" s="21"/>
      <c r="E404" s="21"/>
      <c r="F404" s="21"/>
      <c r="G404" s="21"/>
      <c r="H404" s="21"/>
      <c r="I404" s="21"/>
      <c r="J404" s="21"/>
      <c r="K404" s="432"/>
      <c r="L404" s="36">
        <f>TTU!$L$19</f>
        <v>4038449</v>
      </c>
      <c r="N404" s="37"/>
      <c r="O404" s="120"/>
      <c r="AB404" s="24"/>
    </row>
    <row r="405" spans="1:28" ht="15.75" hidden="1" customHeight="1" outlineLevel="1">
      <c r="A405" s="340"/>
      <c r="B405" s="20"/>
      <c r="C405" s="21"/>
      <c r="D405" s="21"/>
      <c r="E405" s="21"/>
      <c r="F405" s="21"/>
      <c r="G405" s="21"/>
      <c r="H405" s="21"/>
      <c r="I405" s="21"/>
      <c r="J405" s="21"/>
      <c r="K405" s="432"/>
      <c r="L405" s="36">
        <f>TWU!$L$19</f>
        <v>0</v>
      </c>
      <c r="N405" s="37"/>
      <c r="O405" s="120"/>
      <c r="AB405" s="24"/>
    </row>
    <row r="406" spans="1:28" ht="15.75" hidden="1" customHeight="1" outlineLevel="1">
      <c r="A406" s="340"/>
      <c r="B406" s="20"/>
      <c r="C406" s="21"/>
      <c r="D406" s="21"/>
      <c r="E406" s="21"/>
      <c r="F406" s="21"/>
      <c r="G406" s="21"/>
      <c r="H406" s="21"/>
      <c r="I406" s="21"/>
      <c r="J406" s="21"/>
      <c r="K406" s="432"/>
      <c r="L406" s="36">
        <f>TXST!$L$19</f>
        <v>0</v>
      </c>
      <c r="N406" s="37"/>
      <c r="O406" s="120"/>
      <c r="AB406" s="24"/>
    </row>
    <row r="407" spans="1:28" ht="15.75" hidden="1" customHeight="1" outlineLevel="1">
      <c r="A407" s="340"/>
      <c r="B407" s="20"/>
      <c r="C407" s="21"/>
      <c r="D407" s="21"/>
      <c r="E407" s="21"/>
      <c r="F407" s="21"/>
      <c r="G407" s="21"/>
      <c r="H407" s="21"/>
      <c r="I407" s="21"/>
      <c r="J407" s="21"/>
      <c r="K407" s="432"/>
      <c r="L407" s="36">
        <f>TYL!$L$19</f>
        <v>17976</v>
      </c>
      <c r="N407" s="37"/>
      <c r="O407" s="120"/>
      <c r="AB407" s="24"/>
    </row>
    <row r="408" spans="1:28" ht="15.75" hidden="1" customHeight="1" outlineLevel="1">
      <c r="A408" s="340"/>
      <c r="B408" s="20"/>
      <c r="C408" s="21"/>
      <c r="D408" s="21"/>
      <c r="E408" s="21"/>
      <c r="F408" s="21"/>
      <c r="G408" s="21"/>
      <c r="H408" s="21"/>
      <c r="I408" s="21"/>
      <c r="J408" s="21"/>
      <c r="K408" s="432"/>
      <c r="L408" s="36">
        <f>UH!$L$19</f>
        <v>7570906</v>
      </c>
      <c r="N408" s="37"/>
      <c r="O408" s="120"/>
      <c r="AB408" s="24"/>
    </row>
    <row r="409" spans="1:28" ht="15.75" hidden="1" customHeight="1" outlineLevel="1">
      <c r="A409" s="340"/>
      <c r="B409" s="20"/>
      <c r="C409" s="21"/>
      <c r="D409" s="21"/>
      <c r="E409" s="21"/>
      <c r="F409" s="21"/>
      <c r="G409" s="21"/>
      <c r="H409" s="21"/>
      <c r="I409" s="21"/>
      <c r="J409" s="21"/>
      <c r="K409" s="432"/>
      <c r="L409" s="36">
        <f>UHCL!$L$19</f>
        <v>0</v>
      </c>
      <c r="N409" s="37"/>
      <c r="O409" s="120"/>
      <c r="AB409" s="24"/>
    </row>
    <row r="410" spans="1:28" ht="15.75" hidden="1" customHeight="1" outlineLevel="1">
      <c r="A410" s="340"/>
      <c r="B410" s="20"/>
      <c r="C410" s="21"/>
      <c r="D410" s="21"/>
      <c r="E410" s="21"/>
      <c r="F410" s="21"/>
      <c r="G410" s="21"/>
      <c r="H410" s="21"/>
      <c r="I410" s="21"/>
      <c r="J410" s="21"/>
      <c r="K410" s="432"/>
      <c r="L410" s="36">
        <f>UHD!$L$19</f>
        <v>0</v>
      </c>
      <c r="N410" s="37"/>
      <c r="O410" s="120"/>
      <c r="AB410" s="24"/>
    </row>
    <row r="411" spans="1:28" ht="15.75" hidden="1" customHeight="1" outlineLevel="1">
      <c r="A411" s="340"/>
      <c r="B411" s="20"/>
      <c r="C411" s="21"/>
      <c r="D411" s="21"/>
      <c r="E411" s="21"/>
      <c r="F411" s="21"/>
      <c r="G411" s="21"/>
      <c r="H411" s="21"/>
      <c r="I411" s="21"/>
      <c r="J411" s="21"/>
      <c r="K411" s="432"/>
      <c r="L411" s="36">
        <f>UHV!$L$19</f>
        <v>0</v>
      </c>
      <c r="N411" s="37"/>
      <c r="O411" s="120"/>
      <c r="AB411" s="24"/>
    </row>
    <row r="412" spans="1:28" ht="15.75" hidden="1" customHeight="1" outlineLevel="1">
      <c r="A412" s="340"/>
      <c r="B412" s="20"/>
      <c r="C412" s="21"/>
      <c r="D412" s="21"/>
      <c r="E412" s="21"/>
      <c r="F412" s="21"/>
      <c r="G412" s="21"/>
      <c r="H412" s="21"/>
      <c r="I412" s="21"/>
      <c r="J412" s="21"/>
      <c r="K412" s="432"/>
      <c r="L412" s="36">
        <f>UNT!$L$19</f>
        <v>1843968</v>
      </c>
      <c r="N412" s="37"/>
      <c r="O412" s="120"/>
      <c r="AB412" s="24"/>
    </row>
    <row r="413" spans="1:28" ht="15.75" hidden="1" customHeight="1" outlineLevel="1">
      <c r="A413" s="340"/>
      <c r="B413" s="20"/>
      <c r="C413" s="21"/>
      <c r="D413" s="21"/>
      <c r="E413" s="21"/>
      <c r="F413" s="21"/>
      <c r="G413" s="21"/>
      <c r="H413" s="21"/>
      <c r="I413" s="21"/>
      <c r="J413" s="21"/>
      <c r="K413" s="432"/>
      <c r="L413" s="36">
        <f>UNTD!$L$19</f>
        <v>0</v>
      </c>
      <c r="N413" s="37"/>
      <c r="O413" s="120"/>
      <c r="AB413" s="24"/>
    </row>
    <row r="414" spans="1:28" ht="15.75" hidden="1" customHeight="1" outlineLevel="1">
      <c r="A414" s="340"/>
      <c r="B414" s="20"/>
      <c r="C414" s="21"/>
      <c r="D414" s="21"/>
      <c r="E414" s="21"/>
      <c r="F414" s="21"/>
      <c r="G414" s="21"/>
      <c r="H414" s="21"/>
      <c r="I414" s="21"/>
      <c r="J414" s="21"/>
      <c r="K414" s="432"/>
      <c r="L414" s="36">
        <f>WTAMU!$L$19</f>
        <v>82883</v>
      </c>
      <c r="N414" s="37"/>
      <c r="O414" s="120"/>
      <c r="AB414" s="24"/>
    </row>
    <row r="415" spans="1:28" ht="15.75" customHeight="1" collapsed="1">
      <c r="A415" s="340"/>
      <c r="B415" s="17" t="s">
        <v>553</v>
      </c>
      <c r="C415" s="21"/>
      <c r="D415" s="21"/>
      <c r="E415" s="21"/>
      <c r="F415" s="21"/>
      <c r="G415" s="21"/>
      <c r="H415" s="21"/>
      <c r="I415" s="21"/>
      <c r="J415" s="21"/>
      <c r="K415" s="432"/>
      <c r="L415" s="434">
        <f>SUM(L379:L414)</f>
        <v>74195056</v>
      </c>
      <c r="N415" s="17"/>
      <c r="O415" s="28"/>
      <c r="P415" s="19"/>
      <c r="Q415" s="19"/>
      <c r="R415" s="19"/>
      <c r="S415" s="19"/>
      <c r="T415" s="39"/>
      <c r="U415" s="19"/>
      <c r="V415" s="19"/>
      <c r="W415" s="19"/>
      <c r="X415" s="19"/>
      <c r="Y415" s="19"/>
      <c r="Z415" s="19"/>
      <c r="AA415" s="19"/>
      <c r="AB415" s="24">
        <f>SUM(C415:L415)</f>
        <v>74195056</v>
      </c>
    </row>
    <row r="416" spans="1:28" ht="15.75" customHeight="1">
      <c r="C416" s="38"/>
      <c r="D416" s="38"/>
      <c r="E416" s="38"/>
      <c r="F416" s="1065"/>
      <c r="G416" s="1065"/>
      <c r="H416" s="1065"/>
      <c r="I416" s="1065"/>
      <c r="J416" s="1065"/>
      <c r="K416" s="38"/>
      <c r="L416" s="38"/>
      <c r="N416" s="47"/>
      <c r="O416" s="48"/>
      <c r="P416" s="48"/>
      <c r="Q416" s="48"/>
      <c r="R416" s="49"/>
      <c r="S416" s="52"/>
      <c r="T416" s="49"/>
      <c r="U416" s="48"/>
      <c r="V416" s="48"/>
      <c r="W416" s="48"/>
      <c r="X416" s="48"/>
      <c r="Y416" s="51"/>
      <c r="Z416" s="41"/>
      <c r="AA416" s="19"/>
    </row>
    <row r="417" spans="2:27" ht="33" customHeight="1">
      <c r="B417" s="14" t="s">
        <v>14</v>
      </c>
      <c r="C417" s="53"/>
      <c r="D417" s="53"/>
      <c r="E417" s="53"/>
      <c r="F417" s="324" t="s">
        <v>15</v>
      </c>
      <c r="G417" s="54" t="s">
        <v>16</v>
      </c>
      <c r="H417" s="54" t="s">
        <v>17</v>
      </c>
      <c r="I417" s="324" t="s">
        <v>18</v>
      </c>
      <c r="J417" s="622" t="s">
        <v>685</v>
      </c>
      <c r="K417" s="622" t="s">
        <v>686</v>
      </c>
      <c r="L417" s="54" t="s">
        <v>21</v>
      </c>
      <c r="N417" s="47"/>
      <c r="O417" s="48"/>
      <c r="P417" s="48"/>
      <c r="Q417" s="48"/>
      <c r="R417" s="49"/>
      <c r="S417" s="52"/>
      <c r="T417" s="49"/>
      <c r="U417" s="48"/>
      <c r="V417" s="48"/>
      <c r="W417" s="48"/>
      <c r="X417" s="48"/>
      <c r="Y417" s="51"/>
      <c r="Z417" s="41"/>
      <c r="AA417" s="19"/>
    </row>
    <row r="418" spans="2:27" ht="33" hidden="1" customHeight="1" outlineLevel="1">
      <c r="B418" s="168"/>
      <c r="C418" s="37"/>
      <c r="D418" s="37"/>
      <c r="E418" s="37"/>
      <c r="F418" s="174">
        <f>ARL!$F$22</f>
        <v>0</v>
      </c>
      <c r="G418" s="174">
        <f>ARL!$G$22</f>
        <v>0</v>
      </c>
      <c r="H418" s="174">
        <f>ARL!$H$22</f>
        <v>0</v>
      </c>
      <c r="I418" s="174">
        <f>ARL!$I$22</f>
        <v>0</v>
      </c>
      <c r="J418" s="174">
        <f>ARL!$J$22</f>
        <v>0</v>
      </c>
      <c r="K418" s="174">
        <f>ARL!$K$22</f>
        <v>0</v>
      </c>
      <c r="L418" s="174">
        <f>ARL!$L$22</f>
        <v>0</v>
      </c>
      <c r="N418" s="47"/>
      <c r="O418" s="48"/>
      <c r="P418" s="48"/>
      <c r="Q418" s="48"/>
      <c r="R418" s="49"/>
      <c r="S418" s="52"/>
      <c r="T418" s="49"/>
      <c r="U418" s="48"/>
      <c r="V418" s="48"/>
      <c r="W418" s="48"/>
      <c r="X418" s="48"/>
      <c r="Y418" s="51"/>
      <c r="Z418" s="41"/>
      <c r="AA418" s="19"/>
    </row>
    <row r="419" spans="2:27" ht="33" hidden="1" customHeight="1" outlineLevel="1">
      <c r="B419" s="168"/>
      <c r="C419" s="37"/>
      <c r="D419" s="37"/>
      <c r="E419" s="37"/>
      <c r="F419" s="174">
        <f>ASU!$F$22</f>
        <v>47220</v>
      </c>
      <c r="G419" s="174">
        <f>ASU!$G$22</f>
        <v>347959</v>
      </c>
      <c r="H419" s="174">
        <f>ASU!$H$22</f>
        <v>0</v>
      </c>
      <c r="I419" s="174">
        <f>ASU!$I$22</f>
        <v>0</v>
      </c>
      <c r="J419" s="174">
        <f>ASU!$J$22</f>
        <v>22922</v>
      </c>
      <c r="K419" s="174">
        <f>ASU!$K$22</f>
        <v>55210</v>
      </c>
      <c r="L419" s="174">
        <f>ASU!$L$22</f>
        <v>473311</v>
      </c>
      <c r="N419" s="47"/>
      <c r="O419" s="48"/>
      <c r="P419" s="48"/>
      <c r="Q419" s="48"/>
      <c r="R419" s="49"/>
      <c r="S419" s="52"/>
      <c r="T419" s="49"/>
      <c r="U419" s="48"/>
      <c r="V419" s="48"/>
      <c r="W419" s="48"/>
      <c r="X419" s="48"/>
      <c r="Y419" s="51"/>
      <c r="Z419" s="41"/>
      <c r="AA419" s="19"/>
    </row>
    <row r="420" spans="2:27" ht="33" hidden="1" customHeight="1" outlineLevel="1">
      <c r="B420" s="168"/>
      <c r="C420" s="37"/>
      <c r="D420" s="37"/>
      <c r="E420" s="37"/>
      <c r="F420" s="174">
        <f>'AUS1'!$F$22</f>
        <v>4874</v>
      </c>
      <c r="G420" s="174">
        <f>'AUS1'!$G$22</f>
        <v>0</v>
      </c>
      <c r="H420" s="174">
        <f>'AUS1'!$H$22</f>
        <v>0</v>
      </c>
      <c r="I420" s="174">
        <f>'AUS1'!$I$22</f>
        <v>0</v>
      </c>
      <c r="J420" s="174">
        <f>'AUS1'!$J$22</f>
        <v>7615</v>
      </c>
      <c r="K420" s="174">
        <f>'AUS1'!$K$22</f>
        <v>108</v>
      </c>
      <c r="L420" s="174">
        <f>'AUS1'!$L$22</f>
        <v>12597</v>
      </c>
      <c r="N420" s="47"/>
      <c r="O420" s="48"/>
      <c r="P420" s="48"/>
      <c r="Q420" s="48"/>
      <c r="R420" s="49"/>
      <c r="S420" s="52"/>
      <c r="T420" s="49"/>
      <c r="U420" s="48"/>
      <c r="V420" s="48"/>
      <c r="W420" s="48"/>
      <c r="X420" s="48"/>
      <c r="Y420" s="51"/>
      <c r="Z420" s="41"/>
      <c r="AA420" s="19"/>
    </row>
    <row r="421" spans="2:27" ht="33" hidden="1" customHeight="1" outlineLevel="1">
      <c r="B421" s="168"/>
      <c r="C421" s="37"/>
      <c r="D421" s="37"/>
      <c r="E421" s="37"/>
      <c r="F421" s="174">
        <f>'RGV1'!$F$22</f>
        <v>709306</v>
      </c>
      <c r="G421" s="174">
        <f>'RGV1'!$G$22</f>
        <v>0</v>
      </c>
      <c r="H421" s="174">
        <f>'RGV1'!$H$22</f>
        <v>0</v>
      </c>
      <c r="I421" s="174">
        <f>'RGV1'!$I$22</f>
        <v>0</v>
      </c>
      <c r="J421" s="174">
        <f>'RGV1'!$J$22</f>
        <v>0</v>
      </c>
      <c r="K421" s="174">
        <f>'RGV1'!$K$22</f>
        <v>0</v>
      </c>
      <c r="L421" s="174">
        <f>'RGV1'!$L$22</f>
        <v>709306</v>
      </c>
      <c r="N421" s="47"/>
      <c r="O421" s="48"/>
      <c r="P421" s="48"/>
      <c r="Q421" s="48"/>
      <c r="R421" s="49"/>
      <c r="S421" s="52"/>
      <c r="T421" s="49"/>
      <c r="U421" s="48"/>
      <c r="V421" s="48"/>
      <c r="W421" s="48"/>
      <c r="X421" s="48"/>
      <c r="Y421" s="51"/>
      <c r="Z421" s="41"/>
      <c r="AA421" s="19"/>
    </row>
    <row r="422" spans="2:27" ht="33" hidden="1" customHeight="1" outlineLevel="1">
      <c r="B422" s="168"/>
      <c r="C422" s="37"/>
      <c r="D422" s="37"/>
      <c r="E422" s="37"/>
      <c r="F422" s="174">
        <f>DAL!$F$22</f>
        <v>0</v>
      </c>
      <c r="G422" s="174">
        <f>DAL!$G$22</f>
        <v>0</v>
      </c>
      <c r="H422" s="174">
        <f>DAL!$H$22</f>
        <v>0</v>
      </c>
      <c r="I422" s="174">
        <f>DAL!$I$22</f>
        <v>0</v>
      </c>
      <c r="J422" s="174">
        <f>DAL!$J$22</f>
        <v>0</v>
      </c>
      <c r="K422" s="174">
        <f>DAL!$K$22</f>
        <v>0</v>
      </c>
      <c r="L422" s="174">
        <f>DAL!$L$22</f>
        <v>0</v>
      </c>
      <c r="N422" s="47"/>
      <c r="O422" s="48"/>
      <c r="P422" s="48"/>
      <c r="Q422" s="48"/>
      <c r="R422" s="49"/>
      <c r="S422" s="52"/>
      <c r="T422" s="49"/>
      <c r="U422" s="48"/>
      <c r="V422" s="48"/>
      <c r="W422" s="48"/>
      <c r="X422" s="48"/>
      <c r="Y422" s="51"/>
      <c r="Z422" s="41"/>
      <c r="AA422" s="19"/>
    </row>
    <row r="423" spans="2:27" ht="33" hidden="1" customHeight="1" outlineLevel="1">
      <c r="B423" s="168"/>
      <c r="C423" s="37"/>
      <c r="D423" s="37"/>
      <c r="E423" s="37"/>
      <c r="F423" s="174">
        <f>'E-P'!$F$22</f>
        <v>0</v>
      </c>
      <c r="G423" s="174">
        <f>'E-P'!$G$22</f>
        <v>0</v>
      </c>
      <c r="H423" s="174">
        <f>'E-P'!$H$22</f>
        <v>0</v>
      </c>
      <c r="I423" s="174">
        <f>'E-P'!$I$22</f>
        <v>0</v>
      </c>
      <c r="J423" s="174">
        <f>'E-P'!$J$22</f>
        <v>0</v>
      </c>
      <c r="K423" s="174">
        <f>'E-P'!$K$22</f>
        <v>0</v>
      </c>
      <c r="L423" s="174">
        <f>'E-P'!$L$22</f>
        <v>0</v>
      </c>
      <c r="N423" s="47"/>
      <c r="O423" s="48"/>
      <c r="P423" s="48"/>
      <c r="Q423" s="48"/>
      <c r="R423" s="49"/>
      <c r="S423" s="52"/>
      <c r="T423" s="49"/>
      <c r="U423" s="48"/>
      <c r="V423" s="48"/>
      <c r="W423" s="48"/>
      <c r="X423" s="48"/>
      <c r="Y423" s="51"/>
      <c r="Z423" s="41"/>
      <c r="AA423" s="19"/>
    </row>
    <row r="424" spans="2:27" ht="33" hidden="1" customHeight="1" outlineLevel="1">
      <c r="B424" s="168"/>
      <c r="C424" s="37"/>
      <c r="D424" s="37"/>
      <c r="E424" s="37"/>
      <c r="F424" s="174">
        <f>LU!$F$22</f>
        <v>0</v>
      </c>
      <c r="G424" s="174">
        <f>LU!$G$22</f>
        <v>0</v>
      </c>
      <c r="H424" s="174">
        <f>LU!$H$22</f>
        <v>0</v>
      </c>
      <c r="I424" s="174">
        <f>LU!$I$22</f>
        <v>0</v>
      </c>
      <c r="J424" s="174">
        <f>LU!$J$22</f>
        <v>0</v>
      </c>
      <c r="K424" s="174">
        <f>LU!$K$22</f>
        <v>0</v>
      </c>
      <c r="L424" s="174">
        <f>LU!$L$22</f>
        <v>0</v>
      </c>
      <c r="N424" s="47"/>
      <c r="O424" s="48"/>
      <c r="P424" s="48"/>
      <c r="Q424" s="48"/>
      <c r="R424" s="49"/>
      <c r="S424" s="52"/>
      <c r="T424" s="49"/>
      <c r="U424" s="48"/>
      <c r="V424" s="48"/>
      <c r="W424" s="48"/>
      <c r="X424" s="48"/>
      <c r="Y424" s="51"/>
      <c r="Z424" s="41"/>
      <c r="AA424" s="19"/>
    </row>
    <row r="425" spans="2:27" ht="33" hidden="1" customHeight="1" outlineLevel="1">
      <c r="B425" s="168"/>
      <c r="C425" s="37"/>
      <c r="D425" s="37"/>
      <c r="E425" s="37"/>
      <c r="F425" s="174">
        <f>MidWST!$F$22</f>
        <v>0</v>
      </c>
      <c r="G425" s="174">
        <f>MidWST!$G$22</f>
        <v>0</v>
      </c>
      <c r="H425" s="174">
        <f>MidWST!$H$22</f>
        <v>0</v>
      </c>
      <c r="I425" s="174">
        <f>MidWST!$I$22</f>
        <v>0</v>
      </c>
      <c r="J425" s="174">
        <f>MidWST!$J$22</f>
        <v>0</v>
      </c>
      <c r="K425" s="174">
        <f>MidWST!$K$22</f>
        <v>0</v>
      </c>
      <c r="L425" s="174">
        <f>MidWST!$L$22</f>
        <v>0</v>
      </c>
      <c r="N425" s="47"/>
      <c r="O425" s="48"/>
      <c r="P425" s="48"/>
      <c r="Q425" s="48"/>
      <c r="R425" s="49"/>
      <c r="S425" s="52"/>
      <c r="T425" s="49"/>
      <c r="U425" s="48"/>
      <c r="V425" s="48"/>
      <c r="W425" s="48"/>
      <c r="X425" s="48"/>
      <c r="Y425" s="51"/>
      <c r="Z425" s="41"/>
      <c r="AA425" s="19"/>
    </row>
    <row r="426" spans="2:27" ht="33" hidden="1" customHeight="1" outlineLevel="1">
      <c r="B426" s="168"/>
      <c r="C426" s="37"/>
      <c r="D426" s="37"/>
      <c r="E426" s="37"/>
      <c r="F426" s="174">
        <f>'P-B'!$F$22</f>
        <v>0</v>
      </c>
      <c r="G426" s="174">
        <f>'P-B'!$G$22</f>
        <v>0</v>
      </c>
      <c r="H426" s="174">
        <f>'P-B'!$H$22</f>
        <v>0</v>
      </c>
      <c r="I426" s="174">
        <f>'P-B'!$I$22</f>
        <v>0</v>
      </c>
      <c r="J426" s="174">
        <f>'P-B'!$J$22</f>
        <v>0</v>
      </c>
      <c r="K426" s="174">
        <f>'P-B'!$K$22</f>
        <v>0</v>
      </c>
      <c r="L426" s="174">
        <f>'P-B'!$L$22</f>
        <v>0</v>
      </c>
      <c r="N426" s="47"/>
      <c r="O426" s="48"/>
      <c r="P426" s="48"/>
      <c r="Q426" s="48"/>
      <c r="R426" s="49"/>
      <c r="S426" s="52"/>
      <c r="T426" s="49"/>
      <c r="U426" s="48"/>
      <c r="V426" s="48"/>
      <c r="W426" s="48"/>
      <c r="X426" s="48"/>
      <c r="Y426" s="51"/>
      <c r="Z426" s="41"/>
      <c r="AA426" s="19"/>
    </row>
    <row r="427" spans="2:27" ht="33" hidden="1" customHeight="1" outlineLevel="1">
      <c r="B427" s="168"/>
      <c r="C427" s="37"/>
      <c r="D427" s="37"/>
      <c r="E427" s="37"/>
      <c r="F427" s="174">
        <f>PVAMU!$F$22</f>
        <v>4764935</v>
      </c>
      <c r="G427" s="174">
        <f>PVAMU!$G$22</f>
        <v>1566092</v>
      </c>
      <c r="H427" s="174">
        <f>PVAMU!$H$22</f>
        <v>49283</v>
      </c>
      <c r="I427" s="174">
        <f>PVAMU!$I$22</f>
        <v>1071805</v>
      </c>
      <c r="J427" s="174">
        <f>PVAMU!$J$22</f>
        <v>63203</v>
      </c>
      <c r="K427" s="174">
        <f>PVAMU!$K$22</f>
        <v>0</v>
      </c>
      <c r="L427" s="174">
        <f>PVAMU!$L$22</f>
        <v>7515318</v>
      </c>
      <c r="N427" s="47"/>
      <c r="O427" s="48"/>
      <c r="P427" s="48"/>
      <c r="Q427" s="48"/>
      <c r="R427" s="49"/>
      <c r="S427" s="52"/>
      <c r="T427" s="49"/>
      <c r="U427" s="48"/>
      <c r="V427" s="48"/>
      <c r="W427" s="48"/>
      <c r="X427" s="48"/>
      <c r="Y427" s="51"/>
      <c r="Z427" s="41"/>
      <c r="AA427" s="19"/>
    </row>
    <row r="428" spans="2:27" ht="33" hidden="1" customHeight="1" outlineLevel="1">
      <c r="B428" s="168"/>
      <c r="C428" s="37"/>
      <c r="D428" s="37"/>
      <c r="E428" s="37"/>
      <c r="F428" s="174">
        <f>'S-A'!$F$22</f>
        <v>436611</v>
      </c>
      <c r="G428" s="174">
        <f>'S-A'!$G$22</f>
        <v>0</v>
      </c>
      <c r="H428" s="174">
        <f>'S-A'!$H$22</f>
        <v>0</v>
      </c>
      <c r="I428" s="174">
        <f>'S-A'!$I$22</f>
        <v>0</v>
      </c>
      <c r="J428" s="174">
        <f>'S-A'!$J$22</f>
        <v>0</v>
      </c>
      <c r="K428" s="174">
        <f>'S-A'!$K$22</f>
        <v>0</v>
      </c>
      <c r="L428" s="174">
        <f>'S-A'!$L$22</f>
        <v>436611</v>
      </c>
      <c r="N428" s="47"/>
      <c r="O428" s="48"/>
      <c r="P428" s="48"/>
      <c r="Q428" s="48"/>
      <c r="R428" s="49"/>
      <c r="S428" s="52"/>
      <c r="T428" s="49"/>
      <c r="U428" s="48"/>
      <c r="V428" s="48"/>
      <c r="W428" s="48"/>
      <c r="X428" s="48"/>
      <c r="Y428" s="51"/>
      <c r="Z428" s="41"/>
      <c r="AA428" s="19"/>
    </row>
    <row r="429" spans="2:27" ht="33" hidden="1" customHeight="1" outlineLevel="1">
      <c r="B429" s="168"/>
      <c r="C429" s="37"/>
      <c r="D429" s="37"/>
      <c r="E429" s="37"/>
      <c r="F429" s="174">
        <f>SFA!$F$22</f>
        <v>562343</v>
      </c>
      <c r="G429" s="174">
        <f>SFA!$G$22</f>
        <v>705633</v>
      </c>
      <c r="H429" s="174">
        <f>SFA!$H$22</f>
        <v>70452</v>
      </c>
      <c r="I429" s="174">
        <f>SFA!$I$22</f>
        <v>71502</v>
      </c>
      <c r="J429" s="174">
        <f>SFA!$J$22</f>
        <v>42473</v>
      </c>
      <c r="K429" s="174">
        <f>SFA!$K$22</f>
        <v>170409</v>
      </c>
      <c r="L429" s="174">
        <f>SFA!$L$22</f>
        <v>1622812</v>
      </c>
      <c r="N429" s="47"/>
      <c r="O429" s="48"/>
      <c r="P429" s="48"/>
      <c r="Q429" s="48"/>
      <c r="R429" s="49"/>
      <c r="S429" s="52"/>
      <c r="T429" s="49"/>
      <c r="U429" s="48"/>
      <c r="V429" s="48"/>
      <c r="W429" s="48"/>
      <c r="X429" s="48"/>
      <c r="Y429" s="51"/>
      <c r="Z429" s="41"/>
      <c r="AA429" s="19"/>
    </row>
    <row r="430" spans="2:27" ht="33" hidden="1" customHeight="1" outlineLevel="1">
      <c r="B430" s="168"/>
      <c r="C430" s="37"/>
      <c r="D430" s="37"/>
      <c r="E430" s="37"/>
      <c r="F430" s="174">
        <f>SHSU!$F$22</f>
        <v>78063</v>
      </c>
      <c r="G430" s="174">
        <f>SHSU!$G$22</f>
        <v>0</v>
      </c>
      <c r="H430" s="174">
        <f>SHSU!$H$22</f>
        <v>0</v>
      </c>
      <c r="I430" s="174">
        <f>SHSU!$I$22</f>
        <v>7720</v>
      </c>
      <c r="J430" s="174">
        <f>SHSU!$J$22</f>
        <v>0</v>
      </c>
      <c r="K430" s="174">
        <f>SHSU!$K$22</f>
        <v>0</v>
      </c>
      <c r="L430" s="174">
        <f>SHSU!$L$22</f>
        <v>85783</v>
      </c>
      <c r="N430" s="47"/>
      <c r="O430" s="48"/>
      <c r="P430" s="48"/>
      <c r="Q430" s="48"/>
      <c r="R430" s="49"/>
      <c r="S430" s="52"/>
      <c r="T430" s="49"/>
      <c r="U430" s="48"/>
      <c r="V430" s="48"/>
      <c r="W430" s="48"/>
      <c r="X430" s="48"/>
      <c r="Y430" s="51"/>
      <c r="Z430" s="41"/>
      <c r="AA430" s="19"/>
    </row>
    <row r="431" spans="2:27" ht="33" hidden="1" customHeight="1" outlineLevel="1">
      <c r="B431" s="168"/>
      <c r="C431" s="37"/>
      <c r="D431" s="37"/>
      <c r="E431" s="37"/>
      <c r="F431" s="174">
        <f>SRSU!$F$22</f>
        <v>205988</v>
      </c>
      <c r="G431" s="174">
        <f>SRSU!$G$22</f>
        <v>23750</v>
      </c>
      <c r="H431" s="174">
        <f>SRSU!$H$22</f>
        <v>31347</v>
      </c>
      <c r="I431" s="174">
        <f>SRSU!$I$22</f>
        <v>30831</v>
      </c>
      <c r="J431" s="174">
        <f>SRSU!$J$22</f>
        <v>0</v>
      </c>
      <c r="K431" s="174">
        <f>SRSU!$K$22</f>
        <v>42793</v>
      </c>
      <c r="L431" s="174">
        <f>SRSU!$L$22</f>
        <v>334709</v>
      </c>
      <c r="N431" s="47"/>
      <c r="O431" s="48"/>
      <c r="P431" s="48"/>
      <c r="Q431" s="48"/>
      <c r="R431" s="49"/>
      <c r="S431" s="52"/>
      <c r="T431" s="49"/>
      <c r="U431" s="48"/>
      <c r="V431" s="48"/>
      <c r="W431" s="48"/>
      <c r="X431" s="48"/>
      <c r="Y431" s="51"/>
      <c r="Z431" s="41"/>
      <c r="AA431" s="19"/>
    </row>
    <row r="432" spans="2:27" ht="33" hidden="1" customHeight="1" outlineLevel="1">
      <c r="B432" s="168"/>
      <c r="C432" s="37"/>
      <c r="D432" s="37"/>
      <c r="E432" s="37"/>
      <c r="F432" s="174">
        <f>TAMIU!$F$22</f>
        <v>0</v>
      </c>
      <c r="G432" s="174">
        <f>TAMIU!$G$22</f>
        <v>0</v>
      </c>
      <c r="H432" s="174">
        <f>TAMIU!$H$22</f>
        <v>0</v>
      </c>
      <c r="I432" s="174">
        <f>TAMIU!$I$22</f>
        <v>0</v>
      </c>
      <c r="J432" s="174">
        <f>TAMIU!$J$22</f>
        <v>0</v>
      </c>
      <c r="K432" s="174">
        <f>TAMIU!$K$22</f>
        <v>0</v>
      </c>
      <c r="L432" s="174">
        <f>TAMIU!$L$22</f>
        <v>0</v>
      </c>
      <c r="N432" s="47"/>
      <c r="O432" s="48"/>
      <c r="P432" s="48"/>
      <c r="Q432" s="48"/>
      <c r="R432" s="49"/>
      <c r="S432" s="52"/>
      <c r="T432" s="49"/>
      <c r="U432" s="48"/>
      <c r="V432" s="48"/>
      <c r="W432" s="48"/>
      <c r="X432" s="48"/>
      <c r="Y432" s="51"/>
      <c r="Z432" s="41"/>
      <c r="AA432" s="19"/>
    </row>
    <row r="433" spans="2:27" ht="33" hidden="1" customHeight="1" outlineLevel="1">
      <c r="B433" s="168"/>
      <c r="C433" s="37"/>
      <c r="D433" s="37"/>
      <c r="E433" s="37"/>
      <c r="F433" s="174">
        <f>TAMUC!$F$22</f>
        <v>-159</v>
      </c>
      <c r="G433" s="174">
        <f>TAMUC!$G$22</f>
        <v>48031</v>
      </c>
      <c r="H433" s="174">
        <f>TAMUC!$H$22</f>
        <v>20918</v>
      </c>
      <c r="I433" s="174">
        <f>TAMUC!$I$22</f>
        <v>59746</v>
      </c>
      <c r="J433" s="174">
        <f>TAMUC!$J$22</f>
        <v>37978</v>
      </c>
      <c r="K433" s="174">
        <f>TAMUC!$K$22</f>
        <v>59183</v>
      </c>
      <c r="L433" s="174">
        <f>TAMUC!$L$22</f>
        <v>225697</v>
      </c>
      <c r="N433" s="47"/>
      <c r="O433" s="48"/>
      <c r="P433" s="48"/>
      <c r="Q433" s="48"/>
      <c r="R433" s="49"/>
      <c r="S433" s="52"/>
      <c r="T433" s="49"/>
      <c r="U433" s="48"/>
      <c r="V433" s="48"/>
      <c r="W433" s="48"/>
      <c r="X433" s="48"/>
      <c r="Y433" s="51"/>
      <c r="Z433" s="41"/>
      <c r="AA433" s="19"/>
    </row>
    <row r="434" spans="2:27" ht="33" hidden="1" customHeight="1" outlineLevel="1">
      <c r="B434" s="168"/>
      <c r="C434" s="37"/>
      <c r="D434" s="37"/>
      <c r="E434" s="37"/>
      <c r="F434" s="174">
        <f>TAMUCC!$F$22</f>
        <v>11552</v>
      </c>
      <c r="G434" s="174">
        <f>TAMUCC!$G$22</f>
        <v>17867</v>
      </c>
      <c r="H434" s="174">
        <f>TAMUCC!$H$22</f>
        <v>2162</v>
      </c>
      <c r="I434" s="174">
        <f>TAMUCC!$I$22</f>
        <v>0</v>
      </c>
      <c r="J434" s="174">
        <f>TAMUCC!$J$22</f>
        <v>0</v>
      </c>
      <c r="K434" s="174">
        <f>TAMUCC!$K$22</f>
        <v>0</v>
      </c>
      <c r="L434" s="174">
        <f>TAMUCC!$L$22</f>
        <v>31581</v>
      </c>
      <c r="N434" s="47"/>
      <c r="O434" s="48"/>
      <c r="P434" s="48"/>
      <c r="Q434" s="48"/>
      <c r="R434" s="49"/>
      <c r="S434" s="52"/>
      <c r="T434" s="49"/>
      <c r="U434" s="48"/>
      <c r="V434" s="48"/>
      <c r="W434" s="48"/>
      <c r="X434" s="48"/>
      <c r="Y434" s="51"/>
      <c r="Z434" s="41"/>
      <c r="AA434" s="19"/>
    </row>
    <row r="435" spans="2:27" ht="33" hidden="1" customHeight="1" outlineLevel="1">
      <c r="B435" s="168"/>
      <c r="C435" s="37"/>
      <c r="D435" s="37"/>
      <c r="E435" s="37"/>
      <c r="F435" s="174">
        <f>TAMUComb!$F$22</f>
        <v>40234003</v>
      </c>
      <c r="G435" s="174">
        <f>TAMUComb!$G$22</f>
        <v>68204760</v>
      </c>
      <c r="H435" s="174">
        <f>TAMUComb!$H$22</f>
        <v>815390</v>
      </c>
      <c r="I435" s="174">
        <f>TAMUComb!$I$22</f>
        <v>50413137</v>
      </c>
      <c r="J435" s="174">
        <f>TAMUComb!$J$22</f>
        <v>9308773</v>
      </c>
      <c r="K435" s="174">
        <f>TAMUComb!$K$22</f>
        <v>5851372</v>
      </c>
      <c r="L435" s="174">
        <f>TAMUComb!$L$22</f>
        <v>174827435</v>
      </c>
      <c r="N435" s="47"/>
      <c r="O435" s="48"/>
      <c r="P435" s="48"/>
      <c r="Q435" s="48"/>
      <c r="R435" s="49"/>
      <c r="S435" s="52"/>
      <c r="T435" s="49"/>
      <c r="U435" s="48"/>
      <c r="V435" s="48"/>
      <c r="W435" s="48"/>
      <c r="X435" s="48"/>
      <c r="Y435" s="51"/>
      <c r="Z435" s="41"/>
      <c r="AA435" s="19"/>
    </row>
    <row r="436" spans="2:27" ht="33" hidden="1" customHeight="1" outlineLevel="1">
      <c r="B436" s="168"/>
      <c r="C436" s="37"/>
      <c r="D436" s="37"/>
      <c r="E436" s="37"/>
      <c r="F436" s="174">
        <f>TAMUCT!$F$22</f>
        <v>0</v>
      </c>
      <c r="G436" s="174">
        <f>TAMUCT!$G$22</f>
        <v>0</v>
      </c>
      <c r="H436" s="174">
        <f>TAMUCT!$H$22</f>
        <v>0</v>
      </c>
      <c r="I436" s="174">
        <f>TAMUCT!$I$22</f>
        <v>0</v>
      </c>
      <c r="J436" s="174">
        <f>TAMUCT!$J$22</f>
        <v>0</v>
      </c>
      <c r="K436" s="174">
        <f>TAMUCT!$K$22</f>
        <v>0</v>
      </c>
      <c r="L436" s="174">
        <f>TAMUCT!$L$22</f>
        <v>0</v>
      </c>
      <c r="N436" s="47"/>
      <c r="O436" s="48"/>
      <c r="P436" s="48"/>
      <c r="Q436" s="48"/>
      <c r="R436" s="49"/>
      <c r="S436" s="52"/>
      <c r="T436" s="49"/>
      <c r="U436" s="48"/>
      <c r="V436" s="48"/>
      <c r="W436" s="48"/>
      <c r="X436" s="48"/>
      <c r="Y436" s="51"/>
      <c r="Z436" s="41"/>
      <c r="AA436" s="19"/>
    </row>
    <row r="437" spans="2:27" ht="33" hidden="1" customHeight="1" outlineLevel="1">
      <c r="B437" s="168"/>
      <c r="C437" s="37"/>
      <c r="D437" s="37"/>
      <c r="E437" s="37"/>
      <c r="F437" s="174">
        <f>TAMUG!$F$22</f>
        <v>0</v>
      </c>
      <c r="G437" s="174">
        <f>TAMUG!$G$22</f>
        <v>0</v>
      </c>
      <c r="H437" s="174">
        <f>TAMUG!$H$22</f>
        <v>0</v>
      </c>
      <c r="I437" s="174">
        <f>TAMUG!$I$22</f>
        <v>0</v>
      </c>
      <c r="J437" s="174">
        <f>TAMUG!$J$22</f>
        <v>0</v>
      </c>
      <c r="K437" s="174">
        <f>TAMUG!$K$22</f>
        <v>0</v>
      </c>
      <c r="L437" s="174">
        <f>TAMUG!$L$22</f>
        <v>0</v>
      </c>
      <c r="N437" s="47"/>
      <c r="O437" s="48"/>
      <c r="P437" s="48"/>
      <c r="Q437" s="48"/>
      <c r="R437" s="49"/>
      <c r="S437" s="52"/>
      <c r="T437" s="49"/>
      <c r="U437" s="48"/>
      <c r="V437" s="48"/>
      <c r="W437" s="48"/>
      <c r="X437" s="48"/>
      <c r="Y437" s="51"/>
      <c r="Z437" s="41"/>
      <c r="AA437" s="19"/>
    </row>
    <row r="438" spans="2:27" ht="33" hidden="1" customHeight="1" outlineLevel="1">
      <c r="B438" s="168"/>
      <c r="C438" s="37"/>
      <c r="D438" s="37"/>
      <c r="E438" s="37"/>
      <c r="F438" s="174">
        <f>TAMUK!$F$22</f>
        <v>3323454</v>
      </c>
      <c r="G438" s="174">
        <f>TAMUK!$G$22</f>
        <v>2363961</v>
      </c>
      <c r="H438" s="174">
        <f>TAMUK!$H$22</f>
        <v>1030418</v>
      </c>
      <c r="I438" s="174">
        <f>TAMUK!$I$22</f>
        <v>769155</v>
      </c>
      <c r="J438" s="174">
        <f>TAMUK!$J$22</f>
        <v>240309</v>
      </c>
      <c r="K438" s="174">
        <f>TAMUK!$K$22</f>
        <v>4904009</v>
      </c>
      <c r="L438" s="174">
        <f>TAMUK!$L$22</f>
        <v>12631306</v>
      </c>
      <c r="N438" s="47"/>
      <c r="O438" s="48"/>
      <c r="P438" s="48"/>
      <c r="Q438" s="48"/>
      <c r="R438" s="49"/>
      <c r="S438" s="52"/>
      <c r="T438" s="49"/>
      <c r="U438" s="48"/>
      <c r="V438" s="48"/>
      <c r="W438" s="48"/>
      <c r="X438" s="48"/>
      <c r="Y438" s="51"/>
      <c r="Z438" s="41"/>
      <c r="AA438" s="19"/>
    </row>
    <row r="439" spans="2:27" ht="33" hidden="1" customHeight="1" outlineLevel="1">
      <c r="B439" s="168"/>
      <c r="C439" s="37"/>
      <c r="D439" s="37"/>
      <c r="E439" s="37"/>
      <c r="F439" s="174">
        <f>TAMUSA!$F$22</f>
        <v>0</v>
      </c>
      <c r="G439" s="174">
        <f>TAMUSA!$G$22</f>
        <v>0</v>
      </c>
      <c r="H439" s="174">
        <f>TAMUSA!$H$22</f>
        <v>0</v>
      </c>
      <c r="I439" s="174">
        <f>TAMUSA!$I$22</f>
        <v>0</v>
      </c>
      <c r="J439" s="174">
        <f>TAMUSA!$J$22</f>
        <v>0</v>
      </c>
      <c r="K439" s="174">
        <f>TAMUSA!$K$22</f>
        <v>0</v>
      </c>
      <c r="L439" s="174">
        <f>TAMUSA!$L$22</f>
        <v>0</v>
      </c>
      <c r="N439" s="47"/>
      <c r="O439" s="48"/>
      <c r="P439" s="48"/>
      <c r="Q439" s="48"/>
      <c r="R439" s="49"/>
      <c r="S439" s="52"/>
      <c r="T439" s="49"/>
      <c r="U439" s="48"/>
      <c r="V439" s="48"/>
      <c r="W439" s="48"/>
      <c r="X439" s="48"/>
      <c r="Y439" s="51"/>
      <c r="Z439" s="41"/>
      <c r="AA439" s="19"/>
    </row>
    <row r="440" spans="2:27" ht="33" hidden="1" customHeight="1" outlineLevel="1">
      <c r="B440" s="168"/>
      <c r="C440" s="37"/>
      <c r="D440" s="37"/>
      <c r="E440" s="37"/>
      <c r="F440" s="174">
        <f>TAMUT!$F$22</f>
        <v>0</v>
      </c>
      <c r="G440" s="174">
        <f>TAMUT!$G$22</f>
        <v>0</v>
      </c>
      <c r="H440" s="174">
        <f>TAMUT!$H$22</f>
        <v>0</v>
      </c>
      <c r="I440" s="174">
        <f>TAMUT!$I$22</f>
        <v>0</v>
      </c>
      <c r="J440" s="174">
        <f>TAMUT!$J$22</f>
        <v>0</v>
      </c>
      <c r="K440" s="174">
        <f>TAMUT!$K$22</f>
        <v>0</v>
      </c>
      <c r="L440" s="174">
        <f>TAMUT!$L$22</f>
        <v>0</v>
      </c>
      <c r="N440" s="47"/>
      <c r="O440" s="48"/>
      <c r="P440" s="48"/>
      <c r="Q440" s="48"/>
      <c r="R440" s="49"/>
      <c r="S440" s="52"/>
      <c r="T440" s="49"/>
      <c r="U440" s="48"/>
      <c r="V440" s="48"/>
      <c r="W440" s="48"/>
      <c r="X440" s="48"/>
      <c r="Y440" s="51"/>
      <c r="Z440" s="41"/>
      <c r="AA440" s="19"/>
    </row>
    <row r="441" spans="2:27" ht="33" hidden="1" customHeight="1" outlineLevel="1">
      <c r="B441" s="168"/>
      <c r="C441" s="37"/>
      <c r="D441" s="37"/>
      <c r="E441" s="37"/>
      <c r="F441" s="174">
        <f>TARLST!$F$22</f>
        <v>3765675</v>
      </c>
      <c r="G441" s="174">
        <f>TARLST!$G$22</f>
        <v>150148</v>
      </c>
      <c r="H441" s="174">
        <f>TARLST!$H$22</f>
        <v>629356</v>
      </c>
      <c r="I441" s="174">
        <f>TARLST!$I$22</f>
        <v>336194</v>
      </c>
      <c r="J441" s="174">
        <f>TARLST!$J$22</f>
        <v>20516</v>
      </c>
      <c r="K441" s="174">
        <f>TARLST!$K$22</f>
        <v>69737</v>
      </c>
      <c r="L441" s="174">
        <f>TARLST!$L$22</f>
        <v>4971626</v>
      </c>
      <c r="N441" s="47"/>
      <c r="O441" s="48"/>
      <c r="P441" s="48"/>
      <c r="Q441" s="48"/>
      <c r="R441" s="49"/>
      <c r="S441" s="52"/>
      <c r="T441" s="49"/>
      <c r="U441" s="48"/>
      <c r="V441" s="48"/>
      <c r="W441" s="48"/>
      <c r="X441" s="48"/>
      <c r="Y441" s="51"/>
      <c r="Z441" s="41"/>
      <c r="AA441" s="19"/>
    </row>
    <row r="442" spans="2:27" ht="33" hidden="1" customHeight="1" outlineLevel="1">
      <c r="B442" s="168"/>
      <c r="C442" s="37"/>
      <c r="D442" s="37"/>
      <c r="E442" s="37"/>
      <c r="F442" s="174">
        <f>TSU!$F$22</f>
        <v>0</v>
      </c>
      <c r="G442" s="174">
        <f>TSU!$G$22</f>
        <v>0</v>
      </c>
      <c r="H442" s="174">
        <f>TSU!$H$22</f>
        <v>0</v>
      </c>
      <c r="I442" s="174">
        <f>TSU!$I$22</f>
        <v>0</v>
      </c>
      <c r="J442" s="174">
        <f>TSU!$J$22</f>
        <v>0</v>
      </c>
      <c r="K442" s="174">
        <f>TSU!$K$22</f>
        <v>0</v>
      </c>
      <c r="L442" s="174">
        <f>TSU!$L$22</f>
        <v>0</v>
      </c>
      <c r="N442" s="47"/>
      <c r="O442" s="48"/>
      <c r="P442" s="48"/>
      <c r="Q442" s="48"/>
      <c r="R442" s="49"/>
      <c r="S442" s="52"/>
      <c r="T442" s="49"/>
      <c r="U442" s="48"/>
      <c r="V442" s="48"/>
      <c r="W442" s="48"/>
      <c r="X442" s="48"/>
      <c r="Y442" s="51"/>
      <c r="Z442" s="41"/>
      <c r="AA442" s="19"/>
    </row>
    <row r="443" spans="2:27" ht="33" hidden="1" customHeight="1" outlineLevel="1">
      <c r="B443" s="168"/>
      <c r="C443" s="37"/>
      <c r="D443" s="37"/>
      <c r="E443" s="37"/>
      <c r="F443" s="174">
        <f>TTU!$F$22</f>
        <v>3466803</v>
      </c>
      <c r="G443" s="174">
        <f>TTU!$G$22</f>
        <v>9708810</v>
      </c>
      <c r="H443" s="174">
        <f>TTU!$H$22</f>
        <v>939491</v>
      </c>
      <c r="I443" s="174">
        <f>TTU!$I$22</f>
        <v>6544248</v>
      </c>
      <c r="J443" s="174">
        <f>TTU!$J$22</f>
        <v>4910915</v>
      </c>
      <c r="K443" s="174">
        <f>TTU!$K$22</f>
        <v>4498968</v>
      </c>
      <c r="L443" s="174">
        <f>TTU!$L$22</f>
        <v>30069235</v>
      </c>
      <c r="N443" s="47"/>
      <c r="O443" s="48"/>
      <c r="P443" s="48"/>
      <c r="Q443" s="48"/>
      <c r="R443" s="49"/>
      <c r="S443" s="52"/>
      <c r="T443" s="49"/>
      <c r="U443" s="48"/>
      <c r="V443" s="48"/>
      <c r="W443" s="48"/>
      <c r="X443" s="48"/>
      <c r="Y443" s="51"/>
      <c r="Z443" s="41"/>
      <c r="AA443" s="19"/>
    </row>
    <row r="444" spans="2:27" ht="33" hidden="1" customHeight="1" outlineLevel="1">
      <c r="B444" s="168"/>
      <c r="C444" s="37"/>
      <c r="D444" s="37"/>
      <c r="E444" s="37"/>
      <c r="F444" s="174">
        <f>TWU!$F$22</f>
        <v>0</v>
      </c>
      <c r="G444" s="174">
        <f>TWU!$G$22</f>
        <v>0</v>
      </c>
      <c r="H444" s="174">
        <f>TWU!$H$22</f>
        <v>0</v>
      </c>
      <c r="I444" s="174">
        <f>TWU!$I$22</f>
        <v>0</v>
      </c>
      <c r="J444" s="174">
        <f>TWU!$J$22</f>
        <v>0</v>
      </c>
      <c r="K444" s="174">
        <f>TWU!$K$22</f>
        <v>0</v>
      </c>
      <c r="L444" s="174">
        <f>TWU!$L$22</f>
        <v>0</v>
      </c>
      <c r="N444" s="47"/>
      <c r="O444" s="48"/>
      <c r="P444" s="48"/>
      <c r="Q444" s="48"/>
      <c r="R444" s="49"/>
      <c r="S444" s="52"/>
      <c r="T444" s="49"/>
      <c r="U444" s="48"/>
      <c r="V444" s="48"/>
      <c r="W444" s="48"/>
      <c r="X444" s="48"/>
      <c r="Y444" s="51"/>
      <c r="Z444" s="41"/>
      <c r="AA444" s="19"/>
    </row>
    <row r="445" spans="2:27" ht="33" hidden="1" customHeight="1" outlineLevel="1">
      <c r="B445" s="168"/>
      <c r="C445" s="37"/>
      <c r="D445" s="37"/>
      <c r="E445" s="37"/>
      <c r="F445" s="174">
        <f>TXST!$F$22</f>
        <v>331450</v>
      </c>
      <c r="G445" s="174">
        <f>TXST!$G$22</f>
        <v>0</v>
      </c>
      <c r="H445" s="174">
        <f>TXST!$H$22</f>
        <v>0</v>
      </c>
      <c r="I445" s="174">
        <f>TXST!$I$22</f>
        <v>32104</v>
      </c>
      <c r="J445" s="174">
        <f>TXST!$J$22</f>
        <v>23056</v>
      </c>
      <c r="K445" s="174">
        <f>TXST!$K$22</f>
        <v>60</v>
      </c>
      <c r="L445" s="174">
        <f>TXST!$L$22</f>
        <v>386670</v>
      </c>
      <c r="N445" s="47"/>
      <c r="O445" s="48"/>
      <c r="P445" s="48"/>
      <c r="Q445" s="48"/>
      <c r="R445" s="49"/>
      <c r="S445" s="52"/>
      <c r="T445" s="49"/>
      <c r="U445" s="48"/>
      <c r="V445" s="48"/>
      <c r="W445" s="48"/>
      <c r="X445" s="48"/>
      <c r="Y445" s="51"/>
      <c r="Z445" s="41"/>
      <c r="AA445" s="19"/>
    </row>
    <row r="446" spans="2:27" ht="33" hidden="1" customHeight="1" outlineLevel="1">
      <c r="B446" s="168"/>
      <c r="C446" s="37"/>
      <c r="D446" s="37"/>
      <c r="E446" s="37"/>
      <c r="F446" s="174">
        <f>TYL!$F$22</f>
        <v>0</v>
      </c>
      <c r="G446" s="174">
        <f>TYL!$G$22</f>
        <v>0</v>
      </c>
      <c r="H446" s="174">
        <f>TYL!$H$22</f>
        <v>0</v>
      </c>
      <c r="I446" s="174">
        <f>TYL!$I$22</f>
        <v>0</v>
      </c>
      <c r="J446" s="174">
        <f>TYL!$J$22</f>
        <v>0</v>
      </c>
      <c r="K446" s="174">
        <f>TYL!$K$22</f>
        <v>0</v>
      </c>
      <c r="L446" s="174">
        <f>TYL!$L$22</f>
        <v>0</v>
      </c>
      <c r="N446" s="47"/>
      <c r="O446" s="48"/>
      <c r="P446" s="48"/>
      <c r="Q446" s="48"/>
      <c r="R446" s="49"/>
      <c r="S446" s="52"/>
      <c r="T446" s="49"/>
      <c r="U446" s="48"/>
      <c r="V446" s="48"/>
      <c r="W446" s="48"/>
      <c r="X446" s="48"/>
      <c r="Y446" s="51"/>
      <c r="Z446" s="41"/>
      <c r="AA446" s="19"/>
    </row>
    <row r="447" spans="2:27" ht="33" hidden="1" customHeight="1" outlineLevel="1">
      <c r="B447" s="168"/>
      <c r="C447" s="37"/>
      <c r="D447" s="37"/>
      <c r="E447" s="37"/>
      <c r="F447" s="174">
        <f>UH!$F$22</f>
        <v>0</v>
      </c>
      <c r="G447" s="174">
        <f>UH!$G$22</f>
        <v>0</v>
      </c>
      <c r="H447" s="174">
        <f>UH!$H$22</f>
        <v>0</v>
      </c>
      <c r="I447" s="174">
        <f>UH!$I$22</f>
        <v>0</v>
      </c>
      <c r="J447" s="174">
        <f>UH!$J$22</f>
        <v>0</v>
      </c>
      <c r="K447" s="174">
        <f>UH!$K$22</f>
        <v>0</v>
      </c>
      <c r="L447" s="174">
        <f>UH!$L$22</f>
        <v>0</v>
      </c>
      <c r="N447" s="47"/>
      <c r="O447" s="48"/>
      <c r="P447" s="48"/>
      <c r="Q447" s="48"/>
      <c r="R447" s="49"/>
      <c r="S447" s="52"/>
      <c r="T447" s="49"/>
      <c r="U447" s="48"/>
      <c r="V447" s="48"/>
      <c r="W447" s="48"/>
      <c r="X447" s="48"/>
      <c r="Y447" s="51"/>
      <c r="Z447" s="41"/>
      <c r="AA447" s="19"/>
    </row>
    <row r="448" spans="2:27" ht="33" hidden="1" customHeight="1" outlineLevel="1">
      <c r="B448" s="168"/>
      <c r="C448" s="37"/>
      <c r="D448" s="37"/>
      <c r="E448" s="37"/>
      <c r="F448" s="174">
        <f>UHCL!$F$22</f>
        <v>0</v>
      </c>
      <c r="G448" s="174">
        <f>UHCL!$G$22</f>
        <v>0</v>
      </c>
      <c r="H448" s="174">
        <f>UHCL!$H$22</f>
        <v>0</v>
      </c>
      <c r="I448" s="174">
        <f>UHCL!$I$22</f>
        <v>0</v>
      </c>
      <c r="J448" s="174">
        <f>UHCL!$J$22</f>
        <v>0</v>
      </c>
      <c r="K448" s="174">
        <f>UHCL!$K$22</f>
        <v>0</v>
      </c>
      <c r="L448" s="174">
        <f>UHCL!$L$22</f>
        <v>0</v>
      </c>
      <c r="N448" s="47"/>
      <c r="O448" s="48"/>
      <c r="P448" s="48"/>
      <c r="Q448" s="48"/>
      <c r="R448" s="49"/>
      <c r="S448" s="52"/>
      <c r="T448" s="49"/>
      <c r="U448" s="48"/>
      <c r="V448" s="48"/>
      <c r="W448" s="48"/>
      <c r="X448" s="48"/>
      <c r="Y448" s="51"/>
      <c r="Z448" s="41"/>
      <c r="AA448" s="19"/>
    </row>
    <row r="449" spans="2:28" ht="33" hidden="1" customHeight="1" outlineLevel="1">
      <c r="B449" s="168"/>
      <c r="C449" s="37"/>
      <c r="D449" s="37"/>
      <c r="E449" s="37"/>
      <c r="F449" s="174">
        <f>UHD!$F$22</f>
        <v>0</v>
      </c>
      <c r="G449" s="174">
        <f>UHD!$G$22</f>
        <v>0</v>
      </c>
      <c r="H449" s="174">
        <f>UHD!$H$22</f>
        <v>0</v>
      </c>
      <c r="I449" s="174">
        <f>UHD!$I$22</f>
        <v>0</v>
      </c>
      <c r="J449" s="174">
        <f>UHD!$J$22</f>
        <v>0</v>
      </c>
      <c r="K449" s="174">
        <f>UHD!$K$22</f>
        <v>0</v>
      </c>
      <c r="L449" s="174">
        <f>UHD!$L$22</f>
        <v>0</v>
      </c>
      <c r="N449" s="47"/>
      <c r="O449" s="48"/>
      <c r="P449" s="48"/>
      <c r="Q449" s="48"/>
      <c r="R449" s="49"/>
      <c r="S449" s="52"/>
      <c r="T449" s="49"/>
      <c r="U449" s="48"/>
      <c r="V449" s="48"/>
      <c r="W449" s="48"/>
      <c r="X449" s="48"/>
      <c r="Y449" s="51"/>
      <c r="Z449" s="41"/>
      <c r="AA449" s="19"/>
    </row>
    <row r="450" spans="2:28" ht="33" hidden="1" customHeight="1" outlineLevel="1">
      <c r="B450" s="168"/>
      <c r="C450" s="37"/>
      <c r="D450" s="37"/>
      <c r="E450" s="37"/>
      <c r="F450" s="174">
        <f>UHV!$F$22</f>
        <v>0</v>
      </c>
      <c r="G450" s="174">
        <f>UHV!$G$22</f>
        <v>0</v>
      </c>
      <c r="H450" s="174">
        <f>UHV!$H$22</f>
        <v>0</v>
      </c>
      <c r="I450" s="174">
        <f>UHV!$I$22</f>
        <v>0</v>
      </c>
      <c r="J450" s="174">
        <f>UHV!$J$22</f>
        <v>0</v>
      </c>
      <c r="K450" s="174">
        <f>UHV!$K$22</f>
        <v>0</v>
      </c>
      <c r="L450" s="174">
        <f>UHV!$L$22</f>
        <v>0</v>
      </c>
      <c r="N450" s="47"/>
      <c r="O450" s="48"/>
      <c r="P450" s="48"/>
      <c r="Q450" s="48"/>
      <c r="R450" s="49"/>
      <c r="S450" s="52"/>
      <c r="T450" s="49"/>
      <c r="U450" s="48"/>
      <c r="V450" s="48"/>
      <c r="W450" s="48"/>
      <c r="X450" s="48"/>
      <c r="Y450" s="51"/>
      <c r="Z450" s="41"/>
      <c r="AA450" s="19"/>
    </row>
    <row r="451" spans="2:28" ht="33" hidden="1" customHeight="1" outlineLevel="1">
      <c r="B451" s="168"/>
      <c r="C451" s="37"/>
      <c r="D451" s="37"/>
      <c r="E451" s="37"/>
      <c r="F451" s="174">
        <f>UNT!$F$22</f>
        <v>15993</v>
      </c>
      <c r="G451" s="174">
        <f>UNT!$G$22</f>
        <v>0</v>
      </c>
      <c r="H451" s="174">
        <f>UNT!$H$22</f>
        <v>0</v>
      </c>
      <c r="I451" s="174">
        <f>UNT!$I$22</f>
        <v>818</v>
      </c>
      <c r="J451" s="174">
        <f>UNT!$J$22</f>
        <v>0</v>
      </c>
      <c r="K451" s="174">
        <f>UNT!$K$22</f>
        <v>0</v>
      </c>
      <c r="L451" s="174">
        <f>UNT!$L$22</f>
        <v>16811</v>
      </c>
      <c r="N451" s="47"/>
      <c r="O451" s="48"/>
      <c r="P451" s="48"/>
      <c r="Q451" s="48"/>
      <c r="R451" s="49"/>
      <c r="S451" s="52"/>
      <c r="T451" s="49"/>
      <c r="U451" s="48"/>
      <c r="V451" s="48"/>
      <c r="W451" s="48"/>
      <c r="X451" s="48"/>
      <c r="Y451" s="51"/>
      <c r="Z451" s="41"/>
      <c r="AA451" s="19"/>
    </row>
    <row r="452" spans="2:28" ht="33" hidden="1" customHeight="1" outlineLevel="1">
      <c r="B452" s="168"/>
      <c r="C452" s="37"/>
      <c r="D452" s="37"/>
      <c r="E452" s="37"/>
      <c r="F452" s="174">
        <f>UNTD!$F$22</f>
        <v>0</v>
      </c>
      <c r="G452" s="174">
        <f>UNTD!$G$22</f>
        <v>0</v>
      </c>
      <c r="H452" s="174">
        <f>UNTD!$H$22</f>
        <v>0</v>
      </c>
      <c r="I452" s="174">
        <f>UNTD!$I$22</f>
        <v>0</v>
      </c>
      <c r="J452" s="174">
        <f>UNTD!$J$22</f>
        <v>0</v>
      </c>
      <c r="K452" s="174">
        <f>UNTD!$K$22</f>
        <v>0</v>
      </c>
      <c r="L452" s="174">
        <f>UNTD!$L$22</f>
        <v>0</v>
      </c>
      <c r="N452" s="47"/>
      <c r="O452" s="48"/>
      <c r="P452" s="48"/>
      <c r="Q452" s="48"/>
      <c r="R452" s="49"/>
      <c r="S452" s="52"/>
      <c r="T452" s="49"/>
      <c r="U452" s="48"/>
      <c r="V452" s="48"/>
      <c r="W452" s="48"/>
      <c r="X452" s="48"/>
      <c r="Y452" s="51"/>
      <c r="Z452" s="41"/>
      <c r="AA452" s="19"/>
    </row>
    <row r="453" spans="2:28" ht="33" hidden="1" customHeight="1" outlineLevel="1">
      <c r="B453" s="168"/>
      <c r="C453" s="37"/>
      <c r="D453" s="37"/>
      <c r="E453" s="37"/>
      <c r="F453" s="174">
        <f>WTAMU!$F$22</f>
        <v>368304</v>
      </c>
      <c r="G453" s="174">
        <f>WTAMU!$G$22</f>
        <v>1348960</v>
      </c>
      <c r="H453" s="174">
        <f>WTAMU!$H$22</f>
        <v>0</v>
      </c>
      <c r="I453" s="174">
        <f>WTAMU!$I$22</f>
        <v>859282</v>
      </c>
      <c r="J453" s="174">
        <f>WTAMU!$J$22</f>
        <v>87384</v>
      </c>
      <c r="K453" s="174">
        <f>WTAMU!$K$22</f>
        <v>1871</v>
      </c>
      <c r="L453" s="174">
        <f>WTAMU!$L$22</f>
        <v>2665801</v>
      </c>
      <c r="N453" s="47"/>
      <c r="O453" s="48"/>
      <c r="P453" s="48"/>
      <c r="Q453" s="48"/>
      <c r="R453" s="49"/>
      <c r="S453" s="52"/>
      <c r="T453" s="49"/>
      <c r="U453" s="48"/>
      <c r="V453" s="48"/>
      <c r="W453" s="48"/>
      <c r="X453" s="48"/>
      <c r="Y453" s="51"/>
      <c r="Z453" s="41"/>
      <c r="AA453" s="19"/>
    </row>
    <row r="454" spans="2:28" ht="15.75" customHeight="1" collapsed="1">
      <c r="B454" s="55" t="s">
        <v>22</v>
      </c>
      <c r="C454" s="21"/>
      <c r="D454" s="21"/>
      <c r="F454" s="56">
        <f t="shared" ref="F454:L454" si="0">SUM(F418:F453)</f>
        <v>58326415</v>
      </c>
      <c r="G454" s="56">
        <f t="shared" si="0"/>
        <v>84485971</v>
      </c>
      <c r="H454" s="56">
        <f t="shared" si="0"/>
        <v>3588817</v>
      </c>
      <c r="I454" s="56">
        <f t="shared" si="0"/>
        <v>60196542</v>
      </c>
      <c r="J454" s="56">
        <f t="shared" si="0"/>
        <v>14765144</v>
      </c>
      <c r="K454" s="56">
        <f t="shared" si="0"/>
        <v>15653720</v>
      </c>
      <c r="L454" s="57">
        <f t="shared" si="0"/>
        <v>237016609</v>
      </c>
      <c r="N454" s="58"/>
      <c r="O454" s="59"/>
      <c r="P454" s="60"/>
      <c r="Q454" s="61"/>
      <c r="R454" s="58"/>
      <c r="S454" s="58"/>
      <c r="T454" s="58"/>
      <c r="U454" s="61"/>
      <c r="V454" s="58"/>
      <c r="W454" s="61"/>
      <c r="X454" s="62"/>
      <c r="Y454" s="59"/>
      <c r="Z454" s="61"/>
      <c r="AA454" s="19"/>
      <c r="AB454" s="24">
        <f>SUM(C454:L454)</f>
        <v>474033218</v>
      </c>
    </row>
    <row r="455" spans="2:28" ht="15.75" hidden="1" customHeight="1" outlineLevel="1">
      <c r="B455" s="55"/>
      <c r="C455" s="21"/>
      <c r="D455" s="21"/>
      <c r="F455" s="64">
        <f>ARL!$F$23</f>
        <v>1077484</v>
      </c>
      <c r="G455" s="64">
        <f>ARL!$G$23</f>
        <v>1026282</v>
      </c>
      <c r="H455" s="64">
        <f>ARL!$H$23</f>
        <v>172922</v>
      </c>
      <c r="I455" s="64">
        <f>ARL!$I$23</f>
        <v>2549498</v>
      </c>
      <c r="J455" s="64">
        <f>ARL!$J$23</f>
        <v>1283913</v>
      </c>
      <c r="K455" s="64">
        <f>ARL!$K$23</f>
        <v>234415</v>
      </c>
      <c r="L455" s="65">
        <f>ARL!$L$23</f>
        <v>6344514</v>
      </c>
      <c r="N455" s="58"/>
      <c r="O455" s="59"/>
      <c r="P455" s="60"/>
      <c r="Q455" s="61"/>
      <c r="R455" s="58"/>
      <c r="S455" s="58"/>
      <c r="T455" s="58"/>
      <c r="U455" s="61"/>
      <c r="V455" s="58"/>
      <c r="W455" s="61"/>
      <c r="X455" s="62"/>
      <c r="Y455" s="59"/>
      <c r="Z455" s="61"/>
      <c r="AA455" s="19"/>
      <c r="AB455" s="24"/>
    </row>
    <row r="456" spans="2:28" ht="15.75" hidden="1" customHeight="1" outlineLevel="1">
      <c r="B456" s="55"/>
      <c r="C456" s="21"/>
      <c r="D456" s="21"/>
      <c r="F456" s="64">
        <f>ASU!$F$23</f>
        <v>11996</v>
      </c>
      <c r="G456" s="64">
        <f>ASU!$G$23</f>
        <v>24278</v>
      </c>
      <c r="H456" s="64">
        <f>ASU!$H$23</f>
        <v>435</v>
      </c>
      <c r="I456" s="64">
        <f>ASU!$I$23</f>
        <v>0</v>
      </c>
      <c r="J456" s="64">
        <f>ASU!$J$23</f>
        <v>0</v>
      </c>
      <c r="K456" s="64">
        <f>ASU!$K$23</f>
        <v>0</v>
      </c>
      <c r="L456" s="65">
        <f>ASU!$L$23</f>
        <v>36709</v>
      </c>
      <c r="N456" s="58"/>
      <c r="O456" s="59"/>
      <c r="P456" s="60"/>
      <c r="Q456" s="61"/>
      <c r="R456" s="58"/>
      <c r="S456" s="58"/>
      <c r="T456" s="58"/>
      <c r="U456" s="61"/>
      <c r="V456" s="58"/>
      <c r="W456" s="61"/>
      <c r="X456" s="62"/>
      <c r="Y456" s="59"/>
      <c r="Z456" s="61"/>
      <c r="AA456" s="19"/>
      <c r="AB456" s="24"/>
    </row>
    <row r="457" spans="2:28" ht="15.75" hidden="1" customHeight="1" outlineLevel="1">
      <c r="B457" s="55"/>
      <c r="C457" s="21"/>
      <c r="D457" s="21"/>
      <c r="F457" s="64">
        <f>'AUS1'!$F$23</f>
        <v>45597714</v>
      </c>
      <c r="G457" s="64">
        <f>'AUS1'!$G$23</f>
        <v>0</v>
      </c>
      <c r="H457" s="64">
        <f>'AUS1'!$H$23</f>
        <v>3094054</v>
      </c>
      <c r="I457" s="64">
        <f>'AUS1'!$I$23</f>
        <v>8061251</v>
      </c>
      <c r="J457" s="64">
        <f>'AUS1'!$J$23</f>
        <v>2543050</v>
      </c>
      <c r="K457" s="64">
        <f>'AUS1'!$K$23</f>
        <v>3234751</v>
      </c>
      <c r="L457" s="65">
        <f>'AUS1'!$L$23</f>
        <v>62530820</v>
      </c>
      <c r="N457" s="58"/>
      <c r="O457" s="59"/>
      <c r="P457" s="60"/>
      <c r="Q457" s="61"/>
      <c r="R457" s="58"/>
      <c r="S457" s="58"/>
      <c r="T457" s="58"/>
      <c r="U457" s="61"/>
      <c r="V457" s="58"/>
      <c r="W457" s="61"/>
      <c r="X457" s="62"/>
      <c r="Y457" s="59"/>
      <c r="Z457" s="61"/>
      <c r="AA457" s="19"/>
      <c r="AB457" s="24"/>
    </row>
    <row r="458" spans="2:28" ht="15.75" hidden="1" customHeight="1" outlineLevel="1">
      <c r="B458" s="55"/>
      <c r="C458" s="21"/>
      <c r="D458" s="21"/>
      <c r="F458" s="64">
        <f>'RGV1'!$F$23</f>
        <v>2113696</v>
      </c>
      <c r="G458" s="64">
        <f>'RGV1'!$G$23</f>
        <v>525734</v>
      </c>
      <c r="H458" s="64">
        <f>'RGV1'!$H$23</f>
        <v>12158</v>
      </c>
      <c r="I458" s="64">
        <f>'RGV1'!$I$23</f>
        <v>351992</v>
      </c>
      <c r="J458" s="64">
        <f>'RGV1'!$J$23</f>
        <v>29584</v>
      </c>
      <c r="K458" s="64">
        <f>'RGV1'!$K$23</f>
        <v>10076</v>
      </c>
      <c r="L458" s="65">
        <f>'RGV1'!$L$23</f>
        <v>3043240</v>
      </c>
      <c r="N458" s="58"/>
      <c r="O458" s="59"/>
      <c r="P458" s="60"/>
      <c r="Q458" s="61"/>
      <c r="R458" s="58"/>
      <c r="S458" s="58"/>
      <c r="T458" s="58"/>
      <c r="U458" s="61"/>
      <c r="V458" s="58"/>
      <c r="W458" s="61"/>
      <c r="X458" s="62"/>
      <c r="Y458" s="59"/>
      <c r="Z458" s="61"/>
      <c r="AA458" s="19"/>
      <c r="AB458" s="24"/>
    </row>
    <row r="459" spans="2:28" ht="15.75" hidden="1" customHeight="1" outlineLevel="1">
      <c r="B459" s="55"/>
      <c r="C459" s="21"/>
      <c r="D459" s="21"/>
      <c r="F459" s="64">
        <f>DAL!$F$23</f>
        <v>2236803</v>
      </c>
      <c r="G459" s="64">
        <f>DAL!$G$23</f>
        <v>323483</v>
      </c>
      <c r="H459" s="64">
        <f>DAL!$H$23</f>
        <v>343167</v>
      </c>
      <c r="I459" s="64">
        <f>DAL!$I$23</f>
        <v>2760377</v>
      </c>
      <c r="J459" s="64">
        <f>DAL!$J$23</f>
        <v>17363</v>
      </c>
      <c r="K459" s="64">
        <f>DAL!$K$23</f>
        <v>537543</v>
      </c>
      <c r="L459" s="65">
        <f>DAL!$L$23</f>
        <v>6218736</v>
      </c>
      <c r="N459" s="58"/>
      <c r="O459" s="59"/>
      <c r="P459" s="60"/>
      <c r="Q459" s="61"/>
      <c r="R459" s="58"/>
      <c r="S459" s="58"/>
      <c r="T459" s="58"/>
      <c r="U459" s="61"/>
      <c r="V459" s="58"/>
      <c r="W459" s="61"/>
      <c r="X459" s="62"/>
      <c r="Y459" s="59"/>
      <c r="Z459" s="61"/>
      <c r="AA459" s="19"/>
      <c r="AB459" s="24"/>
    </row>
    <row r="460" spans="2:28" ht="15.75" hidden="1" customHeight="1" outlineLevel="1">
      <c r="B460" s="55"/>
      <c r="C460" s="21"/>
      <c r="D460" s="21"/>
      <c r="F460" s="64">
        <f>'E-P'!$F$23</f>
        <v>9516338</v>
      </c>
      <c r="G460" s="64">
        <f>'E-P'!$G$23</f>
        <v>2500229</v>
      </c>
      <c r="H460" s="64">
        <f>'E-P'!$H$23</f>
        <v>1213593</v>
      </c>
      <c r="I460" s="64">
        <f>'E-P'!$I$23</f>
        <v>2546142</v>
      </c>
      <c r="J460" s="64">
        <f>'E-P'!$J$23</f>
        <v>19744</v>
      </c>
      <c r="K460" s="64">
        <f>'E-P'!$K$23</f>
        <v>1555337</v>
      </c>
      <c r="L460" s="65">
        <f>'E-P'!$L$23</f>
        <v>17351383</v>
      </c>
      <c r="N460" s="58"/>
      <c r="O460" s="59"/>
      <c r="P460" s="60"/>
      <c r="Q460" s="61"/>
      <c r="R460" s="58"/>
      <c r="S460" s="58"/>
      <c r="T460" s="58"/>
      <c r="U460" s="61"/>
      <c r="V460" s="58"/>
      <c r="W460" s="61"/>
      <c r="X460" s="62"/>
      <c r="Y460" s="59"/>
      <c r="Z460" s="61"/>
      <c r="AA460" s="19"/>
      <c r="AB460" s="24"/>
    </row>
    <row r="461" spans="2:28" ht="15.75" hidden="1" customHeight="1" outlineLevel="1">
      <c r="B461" s="55"/>
      <c r="C461" s="21"/>
      <c r="D461" s="21"/>
      <c r="F461" s="64">
        <f>LU!$F$23</f>
        <v>93187</v>
      </c>
      <c r="G461" s="64">
        <f>LU!$G$23</f>
        <v>8124</v>
      </c>
      <c r="H461" s="64">
        <f>LU!$H$23</f>
        <v>3885</v>
      </c>
      <c r="I461" s="64">
        <f>LU!$I$23</f>
        <v>6218</v>
      </c>
      <c r="J461" s="64">
        <f>LU!$J$23</f>
        <v>0</v>
      </c>
      <c r="K461" s="64">
        <f>LU!$K$23</f>
        <v>0</v>
      </c>
      <c r="L461" s="65">
        <f>LU!$L$23</f>
        <v>111414</v>
      </c>
      <c r="N461" s="58"/>
      <c r="O461" s="59"/>
      <c r="P461" s="60"/>
      <c r="Q461" s="61"/>
      <c r="R461" s="58"/>
      <c r="S461" s="58"/>
      <c r="T461" s="58"/>
      <c r="U461" s="61"/>
      <c r="V461" s="58"/>
      <c r="W461" s="61"/>
      <c r="X461" s="62"/>
      <c r="Y461" s="59"/>
      <c r="Z461" s="61"/>
      <c r="AA461" s="19"/>
      <c r="AB461" s="24"/>
    </row>
    <row r="462" spans="2:28" ht="15.75" hidden="1" customHeight="1" outlineLevel="1">
      <c r="B462" s="55"/>
      <c r="C462" s="21"/>
      <c r="D462" s="21"/>
      <c r="F462" s="64">
        <f>MidWST!$F$23</f>
        <v>0</v>
      </c>
      <c r="G462" s="64">
        <f>MidWST!$G$23</f>
        <v>0</v>
      </c>
      <c r="H462" s="64">
        <f>MidWST!$H$23</f>
        <v>0</v>
      </c>
      <c r="I462" s="64">
        <f>MidWST!$I$23</f>
        <v>0</v>
      </c>
      <c r="J462" s="64">
        <f>MidWST!$J$23</f>
        <v>0</v>
      </c>
      <c r="K462" s="64">
        <f>MidWST!$K$23</f>
        <v>8359</v>
      </c>
      <c r="L462" s="65">
        <f>MidWST!$L$23</f>
        <v>8359</v>
      </c>
      <c r="N462" s="58"/>
      <c r="O462" s="59"/>
      <c r="P462" s="60"/>
      <c r="Q462" s="61"/>
      <c r="R462" s="58"/>
      <c r="S462" s="58"/>
      <c r="T462" s="58"/>
      <c r="U462" s="61"/>
      <c r="V462" s="58"/>
      <c r="W462" s="61"/>
      <c r="X462" s="62"/>
      <c r="Y462" s="59"/>
      <c r="Z462" s="61"/>
      <c r="AA462" s="19"/>
      <c r="AB462" s="24"/>
    </row>
    <row r="463" spans="2:28" ht="15.75" hidden="1" customHeight="1" outlineLevel="1">
      <c r="B463" s="55"/>
      <c r="C463" s="21"/>
      <c r="D463" s="21"/>
      <c r="F463" s="64">
        <f>'P-B'!$F$23</f>
        <v>0</v>
      </c>
      <c r="G463" s="64">
        <f>'P-B'!$G$23</f>
        <v>0</v>
      </c>
      <c r="H463" s="64">
        <f>'P-B'!$H$23</f>
        <v>0</v>
      </c>
      <c r="I463" s="64">
        <f>'P-B'!$I$23</f>
        <v>0</v>
      </c>
      <c r="J463" s="64">
        <f>'P-B'!$J$23</f>
        <v>0</v>
      </c>
      <c r="K463" s="64">
        <f>'P-B'!$K$23</f>
        <v>0</v>
      </c>
      <c r="L463" s="65">
        <f>'P-B'!$L$23</f>
        <v>0</v>
      </c>
      <c r="N463" s="58"/>
      <c r="O463" s="59"/>
      <c r="P463" s="60"/>
      <c r="Q463" s="61"/>
      <c r="R463" s="58"/>
      <c r="S463" s="58"/>
      <c r="T463" s="58"/>
      <c r="U463" s="61"/>
      <c r="V463" s="58"/>
      <c r="W463" s="61"/>
      <c r="X463" s="62"/>
      <c r="Y463" s="59"/>
      <c r="Z463" s="61"/>
      <c r="AA463" s="19"/>
      <c r="AB463" s="24"/>
    </row>
    <row r="464" spans="2:28" ht="15.75" hidden="1" customHeight="1" outlineLevel="1">
      <c r="B464" s="55"/>
      <c r="C464" s="21"/>
      <c r="D464" s="21"/>
      <c r="F464" s="64">
        <f>PVAMU!$F$23</f>
        <v>202840</v>
      </c>
      <c r="G464" s="64">
        <f>PVAMU!$G$23</f>
        <v>6155</v>
      </c>
      <c r="H464" s="64">
        <f>PVAMU!$H$23</f>
        <v>0</v>
      </c>
      <c r="I464" s="64">
        <f>PVAMU!$I$23</f>
        <v>0</v>
      </c>
      <c r="J464" s="64">
        <f>PVAMU!$J$23</f>
        <v>0</v>
      </c>
      <c r="K464" s="64">
        <f>PVAMU!$K$23</f>
        <v>0</v>
      </c>
      <c r="L464" s="65">
        <f>PVAMU!$L$23</f>
        <v>208995</v>
      </c>
      <c r="N464" s="58"/>
      <c r="O464" s="59"/>
      <c r="P464" s="60"/>
      <c r="Q464" s="61"/>
      <c r="R464" s="58"/>
      <c r="S464" s="58"/>
      <c r="T464" s="58"/>
      <c r="U464" s="61"/>
      <c r="V464" s="58"/>
      <c r="W464" s="61"/>
      <c r="X464" s="62"/>
      <c r="Y464" s="59"/>
      <c r="Z464" s="61"/>
      <c r="AA464" s="19"/>
      <c r="AB464" s="24"/>
    </row>
    <row r="465" spans="2:28" ht="15.75" hidden="1" customHeight="1" outlineLevel="1">
      <c r="B465" s="55"/>
      <c r="C465" s="21"/>
      <c r="D465" s="21"/>
      <c r="F465" s="64">
        <f>'S-A'!$F$23</f>
        <v>8470141</v>
      </c>
      <c r="G465" s="64">
        <f>'S-A'!$G$23</f>
        <v>3377061</v>
      </c>
      <c r="H465" s="64">
        <f>'S-A'!$H$23</f>
        <v>188493</v>
      </c>
      <c r="I465" s="64">
        <f>'S-A'!$I$23</f>
        <v>1986958</v>
      </c>
      <c r="J465" s="64">
        <f>'S-A'!$J$23</f>
        <v>792793</v>
      </c>
      <c r="K465" s="64">
        <f>'S-A'!$K$23</f>
        <v>1816375</v>
      </c>
      <c r="L465" s="65">
        <f>'S-A'!$L$23</f>
        <v>16631821</v>
      </c>
      <c r="N465" s="58"/>
      <c r="O465" s="59"/>
      <c r="P465" s="60"/>
      <c r="Q465" s="61"/>
      <c r="R465" s="58"/>
      <c r="S465" s="58"/>
      <c r="T465" s="58"/>
      <c r="U465" s="61"/>
      <c r="V465" s="58"/>
      <c r="W465" s="61"/>
      <c r="X465" s="62"/>
      <c r="Y465" s="59"/>
      <c r="Z465" s="61"/>
      <c r="AA465" s="19"/>
      <c r="AB465" s="24"/>
    </row>
    <row r="466" spans="2:28" ht="15.75" hidden="1" customHeight="1" outlineLevel="1">
      <c r="B466" s="55"/>
      <c r="C466" s="21"/>
      <c r="D466" s="21"/>
      <c r="F466" s="64">
        <f>SFA!$F$23</f>
        <v>0</v>
      </c>
      <c r="G466" s="64">
        <f>SFA!$G$23</f>
        <v>63012</v>
      </c>
      <c r="H466" s="64">
        <f>SFA!$H$23</f>
        <v>2193</v>
      </c>
      <c r="I466" s="64">
        <f>SFA!$I$23</f>
        <v>24255</v>
      </c>
      <c r="J466" s="64">
        <f>SFA!$J$23</f>
        <v>0</v>
      </c>
      <c r="K466" s="64">
        <f>SFA!$K$23</f>
        <v>9194</v>
      </c>
      <c r="L466" s="65">
        <f>SFA!$L$23</f>
        <v>98654</v>
      </c>
      <c r="N466" s="58"/>
      <c r="O466" s="59"/>
      <c r="P466" s="60"/>
      <c r="Q466" s="61"/>
      <c r="R466" s="58"/>
      <c r="S466" s="58"/>
      <c r="T466" s="58"/>
      <c r="U466" s="61"/>
      <c r="V466" s="58"/>
      <c r="W466" s="61"/>
      <c r="X466" s="62"/>
      <c r="Y466" s="59"/>
      <c r="Z466" s="61"/>
      <c r="AA466" s="19"/>
      <c r="AB466" s="24"/>
    </row>
    <row r="467" spans="2:28" ht="15.75" hidden="1" customHeight="1" outlineLevel="1">
      <c r="B467" s="55"/>
      <c r="C467" s="21"/>
      <c r="D467" s="21"/>
      <c r="F467" s="64">
        <f>SHSU!$F$23</f>
        <v>114827</v>
      </c>
      <c r="G467" s="64">
        <f>SHSU!$G$23</f>
        <v>0</v>
      </c>
      <c r="H467" s="64">
        <f>SHSU!$H$23</f>
        <v>83321</v>
      </c>
      <c r="I467" s="64">
        <f>SHSU!$I$23</f>
        <v>727</v>
      </c>
      <c r="J467" s="64">
        <f>SHSU!$J$23</f>
        <v>30568</v>
      </c>
      <c r="K467" s="64">
        <f>SHSU!$K$23</f>
        <v>43145</v>
      </c>
      <c r="L467" s="65">
        <f>SHSU!$L$23</f>
        <v>272588</v>
      </c>
      <c r="N467" s="58"/>
      <c r="O467" s="59"/>
      <c r="P467" s="60"/>
      <c r="Q467" s="61"/>
      <c r="R467" s="58"/>
      <c r="S467" s="58"/>
      <c r="T467" s="58"/>
      <c r="U467" s="61"/>
      <c r="V467" s="58"/>
      <c r="W467" s="61"/>
      <c r="X467" s="62"/>
      <c r="Y467" s="59"/>
      <c r="Z467" s="61"/>
      <c r="AA467" s="19"/>
      <c r="AB467" s="24"/>
    </row>
    <row r="468" spans="2:28" ht="15.75" hidden="1" customHeight="1" outlineLevel="1">
      <c r="B468" s="55"/>
      <c r="C468" s="21"/>
      <c r="D468" s="21"/>
      <c r="F468" s="64">
        <f>SRSU!$F$23</f>
        <v>259947</v>
      </c>
      <c r="G468" s="64">
        <f>SRSU!$G$23</f>
        <v>32195</v>
      </c>
      <c r="H468" s="64">
        <f>SRSU!$H$23</f>
        <v>38468</v>
      </c>
      <c r="I468" s="64">
        <f>SRSU!$I$23</f>
        <v>78527</v>
      </c>
      <c r="J468" s="64">
        <f>SRSU!$J$23</f>
        <v>14101</v>
      </c>
      <c r="K468" s="64">
        <f>SRSU!$K$23</f>
        <v>473610</v>
      </c>
      <c r="L468" s="65">
        <f>SRSU!$L$23</f>
        <v>896848</v>
      </c>
      <c r="N468" s="58"/>
      <c r="O468" s="59"/>
      <c r="P468" s="60"/>
      <c r="Q468" s="61"/>
      <c r="R468" s="58"/>
      <c r="S468" s="58"/>
      <c r="T468" s="58"/>
      <c r="U468" s="61"/>
      <c r="V468" s="58"/>
      <c r="W468" s="61"/>
      <c r="X468" s="62"/>
      <c r="Y468" s="59"/>
      <c r="Z468" s="61"/>
      <c r="AA468" s="19"/>
      <c r="AB468" s="24"/>
    </row>
    <row r="469" spans="2:28" ht="15.75" hidden="1" customHeight="1" outlineLevel="1">
      <c r="B469" s="55"/>
      <c r="C469" s="21"/>
      <c r="D469" s="21"/>
      <c r="F469" s="64">
        <f>TAMIU!$F$23</f>
        <v>474508</v>
      </c>
      <c r="G469" s="64">
        <f>TAMIU!$G$23</f>
        <v>44779</v>
      </c>
      <c r="H469" s="64">
        <f>TAMIU!$H$23</f>
        <v>0</v>
      </c>
      <c r="I469" s="64">
        <f>TAMIU!$I$23</f>
        <v>25613</v>
      </c>
      <c r="J469" s="64">
        <f>TAMIU!$J$23</f>
        <v>2367</v>
      </c>
      <c r="K469" s="64">
        <f>TAMIU!$K$23</f>
        <v>9900</v>
      </c>
      <c r="L469" s="65">
        <f>TAMIU!$L$23</f>
        <v>557167</v>
      </c>
      <c r="N469" s="58"/>
      <c r="O469" s="59"/>
      <c r="P469" s="60"/>
      <c r="Q469" s="61"/>
      <c r="R469" s="58"/>
      <c r="S469" s="58"/>
      <c r="T469" s="58"/>
      <c r="U469" s="61"/>
      <c r="V469" s="58"/>
      <c r="W469" s="61"/>
      <c r="X469" s="62"/>
      <c r="Y469" s="59"/>
      <c r="Z469" s="61"/>
      <c r="AA469" s="19"/>
      <c r="AB469" s="24"/>
    </row>
    <row r="470" spans="2:28" ht="15.75" hidden="1" customHeight="1" outlineLevel="1">
      <c r="B470" s="55"/>
      <c r="C470" s="21"/>
      <c r="D470" s="21"/>
      <c r="F470" s="64">
        <f>TAMUC!$F$23</f>
        <v>49291</v>
      </c>
      <c r="G470" s="64">
        <f>TAMUC!$G$23</f>
        <v>30667</v>
      </c>
      <c r="H470" s="64">
        <f>TAMUC!$H$23</f>
        <v>29246</v>
      </c>
      <c r="I470" s="64">
        <f>TAMUC!$I$23</f>
        <v>545014</v>
      </c>
      <c r="J470" s="64">
        <f>TAMUC!$J$23</f>
        <v>0</v>
      </c>
      <c r="K470" s="64">
        <f>TAMUC!$K$23</f>
        <v>71750</v>
      </c>
      <c r="L470" s="65">
        <f>TAMUC!$L$23</f>
        <v>725968</v>
      </c>
      <c r="N470" s="58"/>
      <c r="O470" s="59"/>
      <c r="P470" s="60"/>
      <c r="Q470" s="61"/>
      <c r="R470" s="58"/>
      <c r="S470" s="58"/>
      <c r="T470" s="58"/>
      <c r="U470" s="61"/>
      <c r="V470" s="58"/>
      <c r="W470" s="61"/>
      <c r="X470" s="62"/>
      <c r="Y470" s="59"/>
      <c r="Z470" s="61"/>
      <c r="AA470" s="19"/>
      <c r="AB470" s="24"/>
    </row>
    <row r="471" spans="2:28" ht="15.75" hidden="1" customHeight="1" outlineLevel="1">
      <c r="B471" s="55"/>
      <c r="C471" s="21"/>
      <c r="D471" s="21"/>
      <c r="F471" s="64">
        <f>TAMUCC!$F$23</f>
        <v>3399085</v>
      </c>
      <c r="G471" s="64">
        <f>TAMUCC!$G$23</f>
        <v>173834</v>
      </c>
      <c r="H471" s="64">
        <f>TAMUCC!$H$23</f>
        <v>44158</v>
      </c>
      <c r="I471" s="64">
        <f>TAMUCC!$I$23</f>
        <v>346711</v>
      </c>
      <c r="J471" s="64">
        <f>TAMUCC!$J$23</f>
        <v>15994</v>
      </c>
      <c r="K471" s="64">
        <f>TAMUCC!$K$23</f>
        <v>438218</v>
      </c>
      <c r="L471" s="65">
        <f>TAMUCC!$L$23</f>
        <v>4418000</v>
      </c>
      <c r="N471" s="58"/>
      <c r="O471" s="59"/>
      <c r="P471" s="60"/>
      <c r="Q471" s="61"/>
      <c r="R471" s="58"/>
      <c r="S471" s="58"/>
      <c r="T471" s="58"/>
      <c r="U471" s="61"/>
      <c r="V471" s="58"/>
      <c r="W471" s="61"/>
      <c r="X471" s="62"/>
      <c r="Y471" s="59"/>
      <c r="Z471" s="61"/>
      <c r="AA471" s="19"/>
      <c r="AB471" s="24"/>
    </row>
    <row r="472" spans="2:28" ht="15.75" hidden="1" customHeight="1" outlineLevel="1">
      <c r="B472" s="55"/>
      <c r="C472" s="21"/>
      <c r="D472" s="21"/>
      <c r="F472" s="64">
        <f>TAMUComb!$F$23</f>
        <v>34750571</v>
      </c>
      <c r="G472" s="64">
        <f>TAMUComb!$G$23</f>
        <v>1301335</v>
      </c>
      <c r="H472" s="64">
        <f>TAMUComb!$H$23</f>
        <v>2342271</v>
      </c>
      <c r="I472" s="64">
        <f>TAMUComb!$I$23</f>
        <v>7532026</v>
      </c>
      <c r="J472" s="64">
        <f>TAMUComb!$J$23</f>
        <v>1518106</v>
      </c>
      <c r="K472" s="64">
        <f>TAMUComb!$K$23</f>
        <v>4773088</v>
      </c>
      <c r="L472" s="65">
        <f>TAMUComb!$L$23</f>
        <v>52217397</v>
      </c>
      <c r="N472" s="58"/>
      <c r="O472" s="59"/>
      <c r="P472" s="60"/>
      <c r="Q472" s="61"/>
      <c r="R472" s="58"/>
      <c r="S472" s="58"/>
      <c r="T472" s="58"/>
      <c r="U472" s="61"/>
      <c r="V472" s="58"/>
      <c r="W472" s="61"/>
      <c r="X472" s="62"/>
      <c r="Y472" s="59"/>
      <c r="Z472" s="61"/>
      <c r="AA472" s="19"/>
      <c r="AB472" s="24"/>
    </row>
    <row r="473" spans="2:28" ht="15.75" hidden="1" customHeight="1" outlineLevel="1">
      <c r="B473" s="55"/>
      <c r="C473" s="21"/>
      <c r="D473" s="21"/>
      <c r="F473" s="64">
        <f>TAMUCT!$F$23</f>
        <v>0</v>
      </c>
      <c r="G473" s="64">
        <f>TAMUCT!$G$23</f>
        <v>0</v>
      </c>
      <c r="H473" s="64">
        <f>TAMUCT!$H$23</f>
        <v>0</v>
      </c>
      <c r="I473" s="64">
        <f>TAMUCT!$I$23</f>
        <v>0</v>
      </c>
      <c r="J473" s="64">
        <f>TAMUCT!$J$23</f>
        <v>0</v>
      </c>
      <c r="K473" s="64">
        <f>TAMUCT!$K$23</f>
        <v>0</v>
      </c>
      <c r="L473" s="65">
        <f>TAMUCT!$L$23</f>
        <v>0</v>
      </c>
      <c r="N473" s="58"/>
      <c r="O473" s="59"/>
      <c r="P473" s="60"/>
      <c r="Q473" s="61"/>
      <c r="R473" s="58"/>
      <c r="S473" s="58"/>
      <c r="T473" s="58"/>
      <c r="U473" s="61"/>
      <c r="V473" s="58"/>
      <c r="W473" s="61"/>
      <c r="X473" s="62"/>
      <c r="Y473" s="59"/>
      <c r="Z473" s="61"/>
      <c r="AA473" s="19"/>
      <c r="AB473" s="24"/>
    </row>
    <row r="474" spans="2:28" ht="15.75" hidden="1" customHeight="1" outlineLevel="1">
      <c r="B474" s="55"/>
      <c r="C474" s="21"/>
      <c r="D474" s="21"/>
      <c r="F474" s="64">
        <f>TAMUG!$F$23</f>
        <v>692290</v>
      </c>
      <c r="G474" s="64">
        <f>TAMUG!$G$23</f>
        <v>145079</v>
      </c>
      <c r="H474" s="64">
        <f>TAMUG!$H$23</f>
        <v>806631</v>
      </c>
      <c r="I474" s="64">
        <f>TAMUG!$I$23</f>
        <v>20519</v>
      </c>
      <c r="J474" s="64">
        <f>TAMUG!$J$23</f>
        <v>46981</v>
      </c>
      <c r="K474" s="64">
        <f>TAMUG!$K$23</f>
        <v>23837</v>
      </c>
      <c r="L474" s="65">
        <f>TAMUG!$L$23</f>
        <v>1735337</v>
      </c>
      <c r="N474" s="58"/>
      <c r="O474" s="59"/>
      <c r="P474" s="60"/>
      <c r="Q474" s="61"/>
      <c r="R474" s="58"/>
      <c r="S474" s="58"/>
      <c r="T474" s="58"/>
      <c r="U474" s="61"/>
      <c r="V474" s="58"/>
      <c r="W474" s="61"/>
      <c r="X474" s="62"/>
      <c r="Y474" s="59"/>
      <c r="Z474" s="61"/>
      <c r="AA474" s="19"/>
      <c r="AB474" s="24"/>
    </row>
    <row r="475" spans="2:28" ht="15.75" hidden="1" customHeight="1" outlineLevel="1">
      <c r="B475" s="55"/>
      <c r="C475" s="21"/>
      <c r="D475" s="21"/>
      <c r="F475" s="64">
        <f>TAMUK!$F$23</f>
        <v>993361</v>
      </c>
      <c r="G475" s="64">
        <f>TAMUK!$G$23</f>
        <v>157647</v>
      </c>
      <c r="H475" s="64">
        <f>TAMUK!$H$23</f>
        <v>25030</v>
      </c>
      <c r="I475" s="64">
        <f>TAMUK!$I$23</f>
        <v>65016</v>
      </c>
      <c r="J475" s="64">
        <f>TAMUK!$J$23</f>
        <v>0</v>
      </c>
      <c r="K475" s="64">
        <f>TAMUK!$K$23</f>
        <v>45364</v>
      </c>
      <c r="L475" s="65">
        <f>TAMUK!$L$23</f>
        <v>1286418</v>
      </c>
      <c r="N475" s="58"/>
      <c r="O475" s="59"/>
      <c r="P475" s="60"/>
      <c r="Q475" s="61"/>
      <c r="R475" s="58"/>
      <c r="S475" s="58"/>
      <c r="T475" s="58"/>
      <c r="U475" s="61"/>
      <c r="V475" s="58"/>
      <c r="W475" s="61"/>
      <c r="X475" s="62"/>
      <c r="Y475" s="59"/>
      <c r="Z475" s="61"/>
      <c r="AA475" s="19"/>
      <c r="AB475" s="24"/>
    </row>
    <row r="476" spans="2:28" ht="15.75" hidden="1" customHeight="1" outlineLevel="1">
      <c r="B476" s="55"/>
      <c r="C476" s="21"/>
      <c r="D476" s="21"/>
      <c r="F476" s="64">
        <f>TAMUSA!$F$23</f>
        <v>18530</v>
      </c>
      <c r="G476" s="64">
        <f>TAMUSA!$G$23</f>
        <v>0</v>
      </c>
      <c r="H476" s="64">
        <f>TAMUSA!$H$23</f>
        <v>0</v>
      </c>
      <c r="I476" s="64">
        <f>TAMUSA!$I$23</f>
        <v>0</v>
      </c>
      <c r="J476" s="64">
        <f>TAMUSA!$J$23</f>
        <v>29061</v>
      </c>
      <c r="K476" s="64">
        <f>TAMUSA!$K$23</f>
        <v>0</v>
      </c>
      <c r="L476" s="65">
        <f>TAMUSA!$L$23</f>
        <v>47591</v>
      </c>
      <c r="N476" s="58"/>
      <c r="O476" s="59"/>
      <c r="P476" s="60"/>
      <c r="Q476" s="61"/>
      <c r="R476" s="58"/>
      <c r="S476" s="58"/>
      <c r="T476" s="58"/>
      <c r="U476" s="61"/>
      <c r="V476" s="58"/>
      <c r="W476" s="61"/>
      <c r="X476" s="62"/>
      <c r="Y476" s="59"/>
      <c r="Z476" s="61"/>
      <c r="AA476" s="19"/>
      <c r="AB476" s="24"/>
    </row>
    <row r="477" spans="2:28" ht="15.75" hidden="1" customHeight="1" outlineLevel="1">
      <c r="B477" s="55"/>
      <c r="C477" s="21"/>
      <c r="D477" s="21"/>
      <c r="F477" s="64">
        <f>TAMUT!$F$23</f>
        <v>0</v>
      </c>
      <c r="G477" s="64">
        <f>TAMUT!$G$23</f>
        <v>0</v>
      </c>
      <c r="H477" s="64">
        <f>TAMUT!$H$23</f>
        <v>0</v>
      </c>
      <c r="I477" s="64">
        <f>TAMUT!$I$23</f>
        <v>10288</v>
      </c>
      <c r="J477" s="64">
        <f>TAMUT!$J$23</f>
        <v>0</v>
      </c>
      <c r="K477" s="64">
        <f>TAMUT!$K$23</f>
        <v>0</v>
      </c>
      <c r="L477" s="65">
        <f>TAMUT!$L$23</f>
        <v>10288</v>
      </c>
      <c r="N477" s="58"/>
      <c r="O477" s="59"/>
      <c r="P477" s="60"/>
      <c r="Q477" s="61"/>
      <c r="R477" s="58"/>
      <c r="S477" s="58"/>
      <c r="T477" s="58"/>
      <c r="U477" s="61"/>
      <c r="V477" s="58"/>
      <c r="W477" s="61"/>
      <c r="X477" s="62"/>
      <c r="Y477" s="59"/>
      <c r="Z477" s="61"/>
      <c r="AA477" s="19"/>
      <c r="AB477" s="24"/>
    </row>
    <row r="478" spans="2:28" ht="15.75" hidden="1" customHeight="1" outlineLevel="1">
      <c r="B478" s="55"/>
      <c r="C478" s="21"/>
      <c r="D478" s="21"/>
      <c r="F478" s="64">
        <f>TARLST!$F$23</f>
        <v>0</v>
      </c>
      <c r="G478" s="64">
        <f>TARLST!$G$23</f>
        <v>0</v>
      </c>
      <c r="H478" s="64">
        <f>TARLST!$H$23</f>
        <v>53843</v>
      </c>
      <c r="I478" s="64">
        <f>TARLST!$I$23</f>
        <v>4508</v>
      </c>
      <c r="J478" s="64">
        <f>TARLST!$J$23</f>
        <v>0</v>
      </c>
      <c r="K478" s="64">
        <f>TARLST!$K$23</f>
        <v>0</v>
      </c>
      <c r="L478" s="65">
        <f>TARLST!$L$23</f>
        <v>58351</v>
      </c>
      <c r="N478" s="58"/>
      <c r="O478" s="59"/>
      <c r="P478" s="60"/>
      <c r="Q478" s="61"/>
      <c r="R478" s="58"/>
      <c r="S478" s="58"/>
      <c r="T478" s="58"/>
      <c r="U478" s="61"/>
      <c r="V478" s="58"/>
      <c r="W478" s="61"/>
      <c r="X478" s="62"/>
      <c r="Y478" s="59"/>
      <c r="Z478" s="61"/>
      <c r="AA478" s="19"/>
      <c r="AB478" s="24"/>
    </row>
    <row r="479" spans="2:28" ht="15.75" hidden="1" customHeight="1" outlineLevel="1">
      <c r="B479" s="55"/>
      <c r="C479" s="21"/>
      <c r="D479" s="21"/>
      <c r="F479" s="64">
        <f>TSU!$F$23</f>
        <v>1702312</v>
      </c>
      <c r="G479" s="64">
        <f>TSU!$G$23</f>
        <v>3187</v>
      </c>
      <c r="H479" s="64">
        <f>TSU!$H$23</f>
        <v>0</v>
      </c>
      <c r="I479" s="64">
        <f>TSU!$I$23</f>
        <v>104404</v>
      </c>
      <c r="J479" s="64">
        <f>TSU!$J$23</f>
        <v>38613</v>
      </c>
      <c r="K479" s="64">
        <f>TSU!$K$23</f>
        <v>33645</v>
      </c>
      <c r="L479" s="65">
        <f>TSU!$L$23</f>
        <v>1882161</v>
      </c>
      <c r="N479" s="58"/>
      <c r="O479" s="59"/>
      <c r="P479" s="60"/>
      <c r="Q479" s="61"/>
      <c r="R479" s="58"/>
      <c r="S479" s="58"/>
      <c r="T479" s="58"/>
      <c r="U479" s="61"/>
      <c r="V479" s="58"/>
      <c r="W479" s="61"/>
      <c r="X479" s="62"/>
      <c r="Y479" s="59"/>
      <c r="Z479" s="61"/>
      <c r="AA479" s="19"/>
      <c r="AB479" s="24"/>
    </row>
    <row r="480" spans="2:28" ht="15.75" hidden="1" customHeight="1" outlineLevel="1">
      <c r="B480" s="55"/>
      <c r="C480" s="21"/>
      <c r="D480" s="21"/>
      <c r="F480" s="64">
        <f>TTU!$F$23</f>
        <v>2019687</v>
      </c>
      <c r="G480" s="64">
        <f>TTU!$G$23</f>
        <v>8622599</v>
      </c>
      <c r="H480" s="64">
        <f>TTU!$H$23</f>
        <v>161096</v>
      </c>
      <c r="I480" s="64">
        <f>TTU!$I$23</f>
        <v>3507750</v>
      </c>
      <c r="J480" s="64">
        <f>TTU!$J$23</f>
        <v>767589</v>
      </c>
      <c r="K480" s="64">
        <f>TTU!$K$23</f>
        <v>932487</v>
      </c>
      <c r="L480" s="65">
        <f>TTU!$L$23</f>
        <v>16011208</v>
      </c>
      <c r="N480" s="58"/>
      <c r="O480" s="59"/>
      <c r="P480" s="60"/>
      <c r="Q480" s="61"/>
      <c r="R480" s="58"/>
      <c r="S480" s="58"/>
      <c r="T480" s="58"/>
      <c r="U480" s="61"/>
      <c r="V480" s="58"/>
      <c r="W480" s="61"/>
      <c r="X480" s="62"/>
      <c r="Y480" s="59"/>
      <c r="Z480" s="61"/>
      <c r="AA480" s="19"/>
      <c r="AB480" s="24"/>
    </row>
    <row r="481" spans="2:28" ht="15.75" hidden="1" customHeight="1" outlineLevel="1">
      <c r="B481" s="55"/>
      <c r="C481" s="21"/>
      <c r="D481" s="21"/>
      <c r="F481" s="64">
        <f>TWU!$F$23</f>
        <v>112713</v>
      </c>
      <c r="G481" s="64">
        <f>TWU!$G$23</f>
        <v>98285</v>
      </c>
      <c r="H481" s="64">
        <f>TWU!$H$23</f>
        <v>0</v>
      </c>
      <c r="I481" s="64">
        <f>TWU!$I$23</f>
        <v>158980</v>
      </c>
      <c r="J481" s="64">
        <f>TWU!$J$23</f>
        <v>26118</v>
      </c>
      <c r="K481" s="64">
        <f>TWU!$K$23</f>
        <v>56470</v>
      </c>
      <c r="L481" s="65">
        <f>TWU!$L$23</f>
        <v>452566</v>
      </c>
      <c r="N481" s="58"/>
      <c r="O481" s="59"/>
      <c r="P481" s="60"/>
      <c r="Q481" s="61"/>
      <c r="R481" s="58"/>
      <c r="S481" s="58"/>
      <c r="T481" s="58"/>
      <c r="U481" s="61"/>
      <c r="V481" s="58"/>
      <c r="W481" s="61"/>
      <c r="X481" s="62"/>
      <c r="Y481" s="59"/>
      <c r="Z481" s="61"/>
      <c r="AA481" s="19"/>
      <c r="AB481" s="24"/>
    </row>
    <row r="482" spans="2:28" ht="15.75" hidden="1" customHeight="1" outlineLevel="1">
      <c r="B482" s="55"/>
      <c r="C482" s="21"/>
      <c r="D482" s="21"/>
      <c r="F482" s="64">
        <f>TXST!$F$23</f>
        <v>1862084</v>
      </c>
      <c r="G482" s="64">
        <f>TXST!$G$23</f>
        <v>1470508</v>
      </c>
      <c r="H482" s="64">
        <f>TXST!$H$23</f>
        <v>2022017</v>
      </c>
      <c r="I482" s="64">
        <f>TXST!$I$23</f>
        <v>2608495</v>
      </c>
      <c r="J482" s="64">
        <f>TXST!$J$23</f>
        <v>52628</v>
      </c>
      <c r="K482" s="64">
        <f>TXST!$K$23</f>
        <v>581409</v>
      </c>
      <c r="L482" s="65">
        <f>TXST!$L$23</f>
        <v>8597141</v>
      </c>
      <c r="N482" s="58"/>
      <c r="O482" s="59"/>
      <c r="P482" s="60"/>
      <c r="Q482" s="61"/>
      <c r="R482" s="58"/>
      <c r="S482" s="58"/>
      <c r="T482" s="58"/>
      <c r="U482" s="61"/>
      <c r="V482" s="58"/>
      <c r="W482" s="61"/>
      <c r="X482" s="62"/>
      <c r="Y482" s="59"/>
      <c r="Z482" s="61"/>
      <c r="AA482" s="19"/>
      <c r="AB482" s="24"/>
    </row>
    <row r="483" spans="2:28" ht="15.75" hidden="1" customHeight="1" outlineLevel="1">
      <c r="B483" s="55"/>
      <c r="C483" s="21"/>
      <c r="D483" s="21"/>
      <c r="F483" s="64">
        <f>TYL!$F$23</f>
        <v>309341</v>
      </c>
      <c r="G483" s="64">
        <f>TYL!$G$23</f>
        <v>7976</v>
      </c>
      <c r="H483" s="64">
        <f>TYL!$H$23</f>
        <v>93185</v>
      </c>
      <c r="I483" s="64">
        <f>TYL!$I$23</f>
        <v>131660</v>
      </c>
      <c r="J483" s="64">
        <f>TYL!$J$23</f>
        <v>6581</v>
      </c>
      <c r="K483" s="64">
        <f>TYL!$K$23</f>
        <v>110845</v>
      </c>
      <c r="L483" s="65">
        <f>TYL!$L$23</f>
        <v>659588</v>
      </c>
      <c r="N483" s="58"/>
      <c r="O483" s="59"/>
      <c r="P483" s="60"/>
      <c r="Q483" s="61"/>
      <c r="R483" s="58"/>
      <c r="S483" s="58"/>
      <c r="T483" s="58"/>
      <c r="U483" s="61"/>
      <c r="V483" s="58"/>
      <c r="W483" s="61"/>
      <c r="X483" s="62"/>
      <c r="Y483" s="59"/>
      <c r="Z483" s="61"/>
      <c r="AA483" s="19"/>
      <c r="AB483" s="24"/>
    </row>
    <row r="484" spans="2:28" ht="15.75" hidden="1" customHeight="1" outlineLevel="1">
      <c r="B484" s="55"/>
      <c r="C484" s="21"/>
      <c r="D484" s="21"/>
      <c r="F484" s="64">
        <f>UH!$F$23</f>
        <v>6460646</v>
      </c>
      <c r="G484" s="64">
        <f>UH!$G$23</f>
        <v>1194133</v>
      </c>
      <c r="H484" s="64">
        <f>UH!$H$23</f>
        <v>290385</v>
      </c>
      <c r="I484" s="64">
        <f>UH!$I$23</f>
        <v>1495141</v>
      </c>
      <c r="J484" s="64">
        <f>UH!$J$23</f>
        <v>128241</v>
      </c>
      <c r="K484" s="64">
        <f>UH!$K$23</f>
        <v>1661213</v>
      </c>
      <c r="L484" s="65">
        <f>UH!$L$23</f>
        <v>11229759</v>
      </c>
      <c r="N484" s="58"/>
      <c r="O484" s="59"/>
      <c r="P484" s="60"/>
      <c r="Q484" s="61"/>
      <c r="R484" s="58"/>
      <c r="S484" s="58"/>
      <c r="T484" s="58"/>
      <c r="U484" s="61"/>
      <c r="V484" s="58"/>
      <c r="W484" s="61"/>
      <c r="X484" s="62"/>
      <c r="Y484" s="59"/>
      <c r="Z484" s="61"/>
      <c r="AA484" s="19"/>
      <c r="AB484" s="24"/>
    </row>
    <row r="485" spans="2:28" ht="15.75" hidden="1" customHeight="1" outlineLevel="1">
      <c r="B485" s="55"/>
      <c r="C485" s="21"/>
      <c r="D485" s="21"/>
      <c r="F485" s="64">
        <f>UHCL!$F$23</f>
        <v>178902</v>
      </c>
      <c r="G485" s="64">
        <f>UHCL!$G$23</f>
        <v>3341</v>
      </c>
      <c r="H485" s="64">
        <f>UHCL!$H$23</f>
        <v>0</v>
      </c>
      <c r="I485" s="64">
        <f>UHCL!$I$23</f>
        <v>2752</v>
      </c>
      <c r="J485" s="64">
        <f>UHCL!$J$23</f>
        <v>27331</v>
      </c>
      <c r="K485" s="64">
        <f>UHCL!$K$23</f>
        <v>0</v>
      </c>
      <c r="L485" s="65">
        <f>UHCL!$L$23</f>
        <v>212326</v>
      </c>
      <c r="N485" s="58"/>
      <c r="O485" s="59"/>
      <c r="P485" s="60"/>
      <c r="Q485" s="61"/>
      <c r="R485" s="58"/>
      <c r="S485" s="58"/>
      <c r="T485" s="58"/>
      <c r="U485" s="61"/>
      <c r="V485" s="58"/>
      <c r="W485" s="61"/>
      <c r="X485" s="62"/>
      <c r="Y485" s="59"/>
      <c r="Z485" s="61"/>
      <c r="AA485" s="19"/>
      <c r="AB485" s="24"/>
    </row>
    <row r="486" spans="2:28" ht="15.75" hidden="1" customHeight="1" outlineLevel="1">
      <c r="B486" s="55"/>
      <c r="C486" s="21"/>
      <c r="D486" s="21"/>
      <c r="F486" s="64">
        <f>UHD!$F$23</f>
        <v>0</v>
      </c>
      <c r="G486" s="64">
        <f>UHD!$G$23</f>
        <v>14307</v>
      </c>
      <c r="H486" s="64">
        <f>UHD!$H$23</f>
        <v>21893</v>
      </c>
      <c r="I486" s="64">
        <f>UHD!$I$23</f>
        <v>12196</v>
      </c>
      <c r="J486" s="64">
        <f>UHD!$J$23</f>
        <v>22850</v>
      </c>
      <c r="K486" s="64">
        <f>UHD!$K$23</f>
        <v>0</v>
      </c>
      <c r="L486" s="65">
        <f>UHD!$L$23</f>
        <v>71246</v>
      </c>
      <c r="N486" s="58"/>
      <c r="O486" s="59"/>
      <c r="P486" s="60"/>
      <c r="Q486" s="61"/>
      <c r="R486" s="58"/>
      <c r="S486" s="58"/>
      <c r="T486" s="58"/>
      <c r="U486" s="61"/>
      <c r="V486" s="58"/>
      <c r="W486" s="61"/>
      <c r="X486" s="62"/>
      <c r="Y486" s="59"/>
      <c r="Z486" s="61"/>
      <c r="AA486" s="19"/>
      <c r="AB486" s="24"/>
    </row>
    <row r="487" spans="2:28" ht="15.75" hidden="1" customHeight="1" outlineLevel="1">
      <c r="B487" s="55"/>
      <c r="C487" s="21"/>
      <c r="D487" s="21"/>
      <c r="F487" s="64">
        <f>UHV!$F$23</f>
        <v>57611</v>
      </c>
      <c r="G487" s="64">
        <f>UHV!$G$23</f>
        <v>0</v>
      </c>
      <c r="H487" s="64">
        <f>UHV!$H$23</f>
        <v>0</v>
      </c>
      <c r="I487" s="64">
        <f>UHV!$I$23</f>
        <v>0</v>
      </c>
      <c r="J487" s="64">
        <f>UHV!$J$23</f>
        <v>0</v>
      </c>
      <c r="K487" s="64">
        <f>UHV!$K$23</f>
        <v>7586</v>
      </c>
      <c r="L487" s="65">
        <f>UHV!$L$23</f>
        <v>65197</v>
      </c>
      <c r="N487" s="58"/>
      <c r="O487" s="59"/>
      <c r="P487" s="60"/>
      <c r="Q487" s="61"/>
      <c r="R487" s="58"/>
      <c r="S487" s="58"/>
      <c r="T487" s="58"/>
      <c r="U487" s="61"/>
      <c r="V487" s="58"/>
      <c r="W487" s="61"/>
      <c r="X487" s="62"/>
      <c r="Y487" s="59"/>
      <c r="Z487" s="61"/>
      <c r="AA487" s="19"/>
      <c r="AB487" s="24"/>
    </row>
    <row r="488" spans="2:28" ht="15.75" hidden="1" customHeight="1" outlineLevel="1">
      <c r="B488" s="55"/>
      <c r="C488" s="21"/>
      <c r="D488" s="21"/>
      <c r="F488" s="64">
        <f>UNT!$F$23</f>
        <v>2884819</v>
      </c>
      <c r="G488" s="64">
        <f>UNT!$G$23</f>
        <v>573154</v>
      </c>
      <c r="H488" s="64">
        <f>UNT!$H$23</f>
        <v>15486</v>
      </c>
      <c r="I488" s="64">
        <f>UNT!$I$23</f>
        <v>3649953</v>
      </c>
      <c r="J488" s="64">
        <f>UNT!$J$23</f>
        <v>484719</v>
      </c>
      <c r="K488" s="64">
        <f>UNT!$K$23</f>
        <v>686244</v>
      </c>
      <c r="L488" s="65">
        <f>UNT!$L$23</f>
        <v>8294375</v>
      </c>
      <c r="N488" s="58"/>
      <c r="O488" s="59"/>
      <c r="P488" s="60"/>
      <c r="Q488" s="61"/>
      <c r="R488" s="58"/>
      <c r="S488" s="58"/>
      <c r="T488" s="58"/>
      <c r="U488" s="61"/>
      <c r="V488" s="58"/>
      <c r="W488" s="61"/>
      <c r="X488" s="62"/>
      <c r="Y488" s="59"/>
      <c r="Z488" s="61"/>
      <c r="AA488" s="19"/>
      <c r="AB488" s="24"/>
    </row>
    <row r="489" spans="2:28" ht="15.75" hidden="1" customHeight="1" outlineLevel="1">
      <c r="B489" s="55"/>
      <c r="C489" s="21"/>
      <c r="D489" s="21"/>
      <c r="F489" s="64">
        <f>UNTD!$F$23</f>
        <v>7024</v>
      </c>
      <c r="G489" s="64">
        <f>UNTD!$G$23</f>
        <v>0</v>
      </c>
      <c r="H489" s="64">
        <f>UNTD!$H$23</f>
        <v>0</v>
      </c>
      <c r="I489" s="64">
        <f>UNTD!$I$23</f>
        <v>0</v>
      </c>
      <c r="J489" s="64">
        <f>UNTD!$J$23</f>
        <v>0</v>
      </c>
      <c r="K489" s="64">
        <f>UNTD!$K$23</f>
        <v>0</v>
      </c>
      <c r="L489" s="65">
        <f>UNTD!$L$23</f>
        <v>7024</v>
      </c>
      <c r="N489" s="58"/>
      <c r="O489" s="59"/>
      <c r="P489" s="60"/>
      <c r="Q489" s="61"/>
      <c r="R489" s="58"/>
      <c r="S489" s="58"/>
      <c r="T489" s="58"/>
      <c r="U489" s="61"/>
      <c r="V489" s="58"/>
      <c r="W489" s="61"/>
      <c r="X489" s="62"/>
      <c r="Y489" s="59"/>
      <c r="Z489" s="61"/>
      <c r="AA489" s="19"/>
      <c r="AB489" s="24"/>
    </row>
    <row r="490" spans="2:28" ht="15.75" hidden="1" customHeight="1" outlineLevel="1">
      <c r="B490" s="55"/>
      <c r="C490" s="21"/>
      <c r="D490" s="21"/>
      <c r="F490" s="64">
        <f>WTAMU!$F$23</f>
        <v>-24280</v>
      </c>
      <c r="G490" s="64">
        <f>WTAMU!$G$23</f>
        <v>0</v>
      </c>
      <c r="H490" s="64">
        <f>WTAMU!$H$23</f>
        <v>0</v>
      </c>
      <c r="I490" s="64">
        <f>WTAMU!$I$23</f>
        <v>7130</v>
      </c>
      <c r="J490" s="64">
        <f>WTAMU!$J$23</f>
        <v>12883</v>
      </c>
      <c r="K490" s="64">
        <f>WTAMU!$K$23</f>
        <v>9295</v>
      </c>
      <c r="L490" s="65">
        <f>WTAMU!$L$23</f>
        <v>5028</v>
      </c>
      <c r="N490" s="58"/>
      <c r="O490" s="59"/>
      <c r="P490" s="60"/>
      <c r="Q490" s="61"/>
      <c r="R490" s="58"/>
      <c r="S490" s="58"/>
      <c r="T490" s="58"/>
      <c r="U490" s="61"/>
      <c r="V490" s="58"/>
      <c r="W490" s="61"/>
      <c r="X490" s="62"/>
      <c r="Y490" s="59"/>
      <c r="Z490" s="61"/>
      <c r="AA490" s="19"/>
      <c r="AB490" s="24"/>
    </row>
    <row r="491" spans="2:28" ht="15.75" customHeight="1" collapsed="1">
      <c r="B491" s="63" t="s">
        <v>23</v>
      </c>
      <c r="C491" s="21"/>
      <c r="D491" s="21"/>
      <c r="F491" s="64">
        <f t="shared" ref="F491:L491" si="1">SUM(F455:F490)</f>
        <v>125643468</v>
      </c>
      <c r="G491" s="64">
        <f t="shared" si="1"/>
        <v>21727384</v>
      </c>
      <c r="H491" s="64">
        <f t="shared" si="1"/>
        <v>11057930</v>
      </c>
      <c r="I491" s="64">
        <f t="shared" si="1"/>
        <v>38594101</v>
      </c>
      <c r="J491" s="64">
        <f t="shared" si="1"/>
        <v>7911178</v>
      </c>
      <c r="K491" s="64">
        <f t="shared" si="1"/>
        <v>17364156</v>
      </c>
      <c r="L491" s="65">
        <f t="shared" si="1"/>
        <v>222298217</v>
      </c>
      <c r="N491" s="66"/>
      <c r="O491" s="67"/>
      <c r="P491" s="68"/>
      <c r="Q491" s="69"/>
      <c r="R491" s="70"/>
      <c r="S491" s="70"/>
      <c r="T491" s="70"/>
      <c r="U491" s="69"/>
      <c r="V491" s="71"/>
      <c r="W491" s="61"/>
      <c r="X491" s="62"/>
      <c r="Y491" s="67"/>
      <c r="Z491" s="69"/>
      <c r="AA491" s="19"/>
      <c r="AB491" s="24">
        <f>SUM(C491:L491)</f>
        <v>444596434</v>
      </c>
    </row>
    <row r="492" spans="2:28" ht="15.75" hidden="1" customHeight="1" outlineLevel="1">
      <c r="B492" s="63"/>
      <c r="C492" s="21"/>
      <c r="D492" s="21"/>
      <c r="F492" s="64">
        <f>ARL!$F$24</f>
        <v>2404845</v>
      </c>
      <c r="G492" s="64">
        <f>ARL!$G$24</f>
        <v>1641348</v>
      </c>
      <c r="H492" s="64">
        <f>ARL!$H$24</f>
        <v>8498</v>
      </c>
      <c r="I492" s="64">
        <f>ARL!$I$24</f>
        <v>967162</v>
      </c>
      <c r="J492" s="64">
        <f>ARL!$J$24</f>
        <v>503919</v>
      </c>
      <c r="K492" s="64">
        <f>ARL!$K$24</f>
        <v>477585</v>
      </c>
      <c r="L492" s="65">
        <f>ARL!$L$24</f>
        <v>6003357</v>
      </c>
      <c r="N492" s="66"/>
      <c r="O492" s="67"/>
      <c r="P492" s="68"/>
      <c r="Q492" s="69"/>
      <c r="R492" s="70"/>
      <c r="S492" s="70"/>
      <c r="T492" s="70"/>
      <c r="U492" s="69"/>
      <c r="V492" s="71"/>
      <c r="W492" s="61"/>
      <c r="X492" s="62"/>
      <c r="Y492" s="67"/>
      <c r="Z492" s="69"/>
      <c r="AA492" s="19"/>
      <c r="AB492" s="24"/>
    </row>
    <row r="493" spans="2:28" ht="15.75" hidden="1" customHeight="1" outlineLevel="1">
      <c r="B493" s="63"/>
      <c r="C493" s="21"/>
      <c r="D493" s="21"/>
      <c r="F493" s="64">
        <f>ASU!$F$24</f>
        <v>0</v>
      </c>
      <c r="G493" s="64">
        <f>ASU!$G$24</f>
        <v>0</v>
      </c>
      <c r="H493" s="64">
        <f>ASU!$H$24</f>
        <v>0</v>
      </c>
      <c r="I493" s="64">
        <f>ASU!$I$24</f>
        <v>0</v>
      </c>
      <c r="J493" s="64">
        <f>ASU!$J$24</f>
        <v>4999</v>
      </c>
      <c r="K493" s="64">
        <f>ASU!$K$24</f>
        <v>0</v>
      </c>
      <c r="L493" s="65">
        <f>ASU!$L$24</f>
        <v>4999</v>
      </c>
      <c r="N493" s="66"/>
      <c r="O493" s="67"/>
      <c r="P493" s="68"/>
      <c r="Q493" s="69"/>
      <c r="R493" s="70"/>
      <c r="S493" s="70"/>
      <c r="T493" s="70"/>
      <c r="U493" s="69"/>
      <c r="V493" s="71"/>
      <c r="W493" s="61"/>
      <c r="X493" s="62"/>
      <c r="Y493" s="67"/>
      <c r="Z493" s="69"/>
      <c r="AA493" s="19"/>
      <c r="AB493" s="24"/>
    </row>
    <row r="494" spans="2:28" ht="15.75" hidden="1" customHeight="1" outlineLevel="1">
      <c r="B494" s="63"/>
      <c r="C494" s="21"/>
      <c r="D494" s="21"/>
      <c r="F494" s="64">
        <f>'AUS1'!$F$24</f>
        <v>58891592</v>
      </c>
      <c r="G494" s="64">
        <f>'AUS1'!$G$24</f>
        <v>162117</v>
      </c>
      <c r="H494" s="64">
        <f>'AUS1'!$H$24</f>
        <v>345104</v>
      </c>
      <c r="I494" s="64">
        <f>'AUS1'!$I$24</f>
        <v>15019069</v>
      </c>
      <c r="J494" s="64">
        <f>'AUS1'!$J$24</f>
        <v>2483415</v>
      </c>
      <c r="K494" s="64">
        <f>'AUS1'!$K$24</f>
        <v>332900</v>
      </c>
      <c r="L494" s="65">
        <f>'AUS1'!$L$24</f>
        <v>77234197</v>
      </c>
      <c r="N494" s="66"/>
      <c r="O494" s="67"/>
      <c r="P494" s="68"/>
      <c r="Q494" s="69"/>
      <c r="R494" s="70"/>
      <c r="S494" s="70"/>
      <c r="T494" s="70"/>
      <c r="U494" s="69"/>
      <c r="V494" s="71"/>
      <c r="W494" s="61"/>
      <c r="X494" s="62"/>
      <c r="Y494" s="67"/>
      <c r="Z494" s="69"/>
      <c r="AA494" s="19"/>
      <c r="AB494" s="24"/>
    </row>
    <row r="495" spans="2:28" ht="15.75" hidden="1" customHeight="1" outlineLevel="1">
      <c r="B495" s="63"/>
      <c r="C495" s="21"/>
      <c r="D495" s="21"/>
      <c r="F495" s="64">
        <f>'RGV1'!$F$24</f>
        <v>76335</v>
      </c>
      <c r="G495" s="64">
        <f>'RGV1'!$G$24</f>
        <v>44546</v>
      </c>
      <c r="H495" s="64">
        <f>'RGV1'!$H$24</f>
        <v>5496</v>
      </c>
      <c r="I495" s="64">
        <f>'RGV1'!$I$24</f>
        <v>10030</v>
      </c>
      <c r="J495" s="64">
        <f>'RGV1'!$J$24</f>
        <v>22862</v>
      </c>
      <c r="K495" s="64">
        <f>'RGV1'!$K$24</f>
        <v>4909</v>
      </c>
      <c r="L495" s="65">
        <f>'RGV1'!$L$24</f>
        <v>164178</v>
      </c>
      <c r="N495" s="66"/>
      <c r="O495" s="67"/>
      <c r="P495" s="68"/>
      <c r="Q495" s="69"/>
      <c r="R495" s="70"/>
      <c r="S495" s="70"/>
      <c r="T495" s="70"/>
      <c r="U495" s="69"/>
      <c r="V495" s="71"/>
      <c r="W495" s="61"/>
      <c r="X495" s="62"/>
      <c r="Y495" s="67"/>
      <c r="Z495" s="69"/>
      <c r="AA495" s="19"/>
      <c r="AB495" s="24"/>
    </row>
    <row r="496" spans="2:28" ht="15.75" hidden="1" customHeight="1" outlineLevel="1">
      <c r="B496" s="63"/>
      <c r="C496" s="21"/>
      <c r="D496" s="21"/>
      <c r="F496" s="64">
        <f>DAL!$F$24</f>
        <v>4596486</v>
      </c>
      <c r="G496" s="64">
        <f>DAL!$G$24</f>
        <v>22148</v>
      </c>
      <c r="H496" s="64">
        <f>DAL!$H$24</f>
        <v>287758</v>
      </c>
      <c r="I496" s="64">
        <f>DAL!$I$24</f>
        <v>1206637</v>
      </c>
      <c r="J496" s="64">
        <f>DAL!$J$24</f>
        <v>496424</v>
      </c>
      <c r="K496" s="64">
        <f>DAL!$K$24</f>
        <v>998848</v>
      </c>
      <c r="L496" s="65">
        <f>DAL!$L$24</f>
        <v>7608301</v>
      </c>
      <c r="N496" s="66"/>
      <c r="O496" s="67"/>
      <c r="P496" s="68"/>
      <c r="Q496" s="69"/>
      <c r="R496" s="70"/>
      <c r="S496" s="70"/>
      <c r="T496" s="70"/>
      <c r="U496" s="69"/>
      <c r="V496" s="71"/>
      <c r="W496" s="61"/>
      <c r="X496" s="62"/>
      <c r="Y496" s="67"/>
      <c r="Z496" s="69"/>
      <c r="AA496" s="19"/>
      <c r="AB496" s="24"/>
    </row>
    <row r="497" spans="2:28" ht="15.75" hidden="1" customHeight="1" outlineLevel="1">
      <c r="B497" s="63"/>
      <c r="C497" s="21"/>
      <c r="D497" s="21"/>
      <c r="F497" s="64">
        <f>'E-P'!$F$24</f>
        <v>4914000</v>
      </c>
      <c r="G497" s="64">
        <f>'E-P'!$G$24</f>
        <v>4013</v>
      </c>
      <c r="H497" s="64">
        <f>'E-P'!$H$24</f>
        <v>35344</v>
      </c>
      <c r="I497" s="64">
        <f>'E-P'!$I$24</f>
        <v>125713</v>
      </c>
      <c r="J497" s="64">
        <f>'E-P'!$J$24</f>
        <v>64624</v>
      </c>
      <c r="K497" s="64">
        <f>'E-P'!$K$24</f>
        <v>129827</v>
      </c>
      <c r="L497" s="65">
        <f>'E-P'!$L$24</f>
        <v>5273521</v>
      </c>
      <c r="N497" s="66"/>
      <c r="O497" s="67"/>
      <c r="P497" s="68"/>
      <c r="Q497" s="69"/>
      <c r="R497" s="70"/>
      <c r="S497" s="70"/>
      <c r="T497" s="70"/>
      <c r="U497" s="69"/>
      <c r="V497" s="71"/>
      <c r="W497" s="61"/>
      <c r="X497" s="62"/>
      <c r="Y497" s="67"/>
      <c r="Z497" s="69"/>
      <c r="AA497" s="19"/>
      <c r="AB497" s="24"/>
    </row>
    <row r="498" spans="2:28" ht="15.75" hidden="1" customHeight="1" outlineLevel="1">
      <c r="B498" s="63"/>
      <c r="C498" s="21"/>
      <c r="D498" s="21"/>
      <c r="F498" s="64">
        <f>LU!$F$24</f>
        <v>183043</v>
      </c>
      <c r="G498" s="64">
        <f>LU!$G$24</f>
        <v>0</v>
      </c>
      <c r="H498" s="64">
        <f>LU!$H$24</f>
        <v>0</v>
      </c>
      <c r="I498" s="64">
        <f>LU!$I$24</f>
        <v>0</v>
      </c>
      <c r="J498" s="64">
        <f>LU!$J$24</f>
        <v>0</v>
      </c>
      <c r="K498" s="64">
        <f>LU!$K$24</f>
        <v>0</v>
      </c>
      <c r="L498" s="65">
        <f>LU!$L$24</f>
        <v>183043</v>
      </c>
      <c r="N498" s="66"/>
      <c r="O498" s="67"/>
      <c r="P498" s="68"/>
      <c r="Q498" s="69"/>
      <c r="R498" s="70"/>
      <c r="S498" s="70"/>
      <c r="T498" s="70"/>
      <c r="U498" s="69"/>
      <c r="V498" s="71"/>
      <c r="W498" s="61"/>
      <c r="X498" s="62"/>
      <c r="Y498" s="67"/>
      <c r="Z498" s="69"/>
      <c r="AA498" s="19"/>
      <c r="AB498" s="24"/>
    </row>
    <row r="499" spans="2:28" ht="15.75" hidden="1" customHeight="1" outlineLevel="1">
      <c r="B499" s="63"/>
      <c r="C499" s="21"/>
      <c r="D499" s="21"/>
      <c r="F499" s="64">
        <f>MidWST!$F$24</f>
        <v>0</v>
      </c>
      <c r="G499" s="64">
        <f>MidWST!$G$24</f>
        <v>0</v>
      </c>
      <c r="H499" s="64">
        <f>MidWST!$H$24</f>
        <v>0</v>
      </c>
      <c r="I499" s="64">
        <f>MidWST!$I$24</f>
        <v>0</v>
      </c>
      <c r="J499" s="64">
        <f>MidWST!$J$24</f>
        <v>0</v>
      </c>
      <c r="K499" s="64">
        <f>MidWST!$K$24</f>
        <v>0</v>
      </c>
      <c r="L499" s="65">
        <f>MidWST!$L$24</f>
        <v>0</v>
      </c>
      <c r="N499" s="66"/>
      <c r="O499" s="67"/>
      <c r="P499" s="68"/>
      <c r="Q499" s="69"/>
      <c r="R499" s="70"/>
      <c r="S499" s="70"/>
      <c r="T499" s="70"/>
      <c r="U499" s="69"/>
      <c r="V499" s="71"/>
      <c r="W499" s="61"/>
      <c r="X499" s="62"/>
      <c r="Y499" s="67"/>
      <c r="Z499" s="69"/>
      <c r="AA499" s="19"/>
      <c r="AB499" s="24"/>
    </row>
    <row r="500" spans="2:28" ht="15.75" hidden="1" customHeight="1" outlineLevel="1">
      <c r="B500" s="63"/>
      <c r="C500" s="21"/>
      <c r="D500" s="21"/>
      <c r="F500" s="64">
        <f>'P-B'!$F$24</f>
        <v>0</v>
      </c>
      <c r="G500" s="64">
        <f>'P-B'!$G$24</f>
        <v>0</v>
      </c>
      <c r="H500" s="64">
        <f>'P-B'!$H$24</f>
        <v>0</v>
      </c>
      <c r="I500" s="64">
        <f>'P-B'!$I$24</f>
        <v>0</v>
      </c>
      <c r="J500" s="64">
        <f>'P-B'!$J$24</f>
        <v>0</v>
      </c>
      <c r="K500" s="64">
        <f>'P-B'!$K$24</f>
        <v>0</v>
      </c>
      <c r="L500" s="65">
        <f>'P-B'!$L$24</f>
        <v>0</v>
      </c>
      <c r="N500" s="66"/>
      <c r="O500" s="67"/>
      <c r="P500" s="68"/>
      <c r="Q500" s="69"/>
      <c r="R500" s="70"/>
      <c r="S500" s="70"/>
      <c r="T500" s="70"/>
      <c r="U500" s="69"/>
      <c r="V500" s="71"/>
      <c r="W500" s="61"/>
      <c r="X500" s="62"/>
      <c r="Y500" s="67"/>
      <c r="Z500" s="69"/>
      <c r="AA500" s="19"/>
      <c r="AB500" s="24"/>
    </row>
    <row r="501" spans="2:28" ht="15.75" hidden="1" customHeight="1" outlineLevel="1">
      <c r="B501" s="63"/>
      <c r="C501" s="21"/>
      <c r="D501" s="21"/>
      <c r="F501" s="64">
        <f>PVAMU!$F$24</f>
        <v>294339</v>
      </c>
      <c r="G501" s="64">
        <f>PVAMU!$G$24</f>
        <v>9688</v>
      </c>
      <c r="H501" s="64">
        <f>PVAMU!$H$24</f>
        <v>0</v>
      </c>
      <c r="I501" s="64">
        <f>PVAMU!$I$24</f>
        <v>0</v>
      </c>
      <c r="J501" s="64">
        <f>PVAMU!$J$24</f>
        <v>0</v>
      </c>
      <c r="K501" s="64">
        <f>PVAMU!$K$24</f>
        <v>0</v>
      </c>
      <c r="L501" s="65">
        <f>PVAMU!$L$24</f>
        <v>304027</v>
      </c>
      <c r="N501" s="66"/>
      <c r="O501" s="67"/>
      <c r="P501" s="68"/>
      <c r="Q501" s="69"/>
      <c r="R501" s="70"/>
      <c r="S501" s="70"/>
      <c r="T501" s="70"/>
      <c r="U501" s="69"/>
      <c r="V501" s="71"/>
      <c r="W501" s="61"/>
      <c r="X501" s="62"/>
      <c r="Y501" s="67"/>
      <c r="Z501" s="69"/>
      <c r="AA501" s="19"/>
      <c r="AB501" s="24"/>
    </row>
    <row r="502" spans="2:28" ht="15.75" hidden="1" customHeight="1" outlineLevel="1">
      <c r="B502" s="63"/>
      <c r="C502" s="21"/>
      <c r="D502" s="21"/>
      <c r="F502" s="64">
        <f>'S-A'!$F$24</f>
        <v>6397703</v>
      </c>
      <c r="G502" s="64">
        <f>'S-A'!$G$24</f>
        <v>423209</v>
      </c>
      <c r="H502" s="64">
        <f>'S-A'!$H$24</f>
        <v>78469</v>
      </c>
      <c r="I502" s="64">
        <f>'S-A'!$I$24</f>
        <v>460704</v>
      </c>
      <c r="J502" s="64">
        <f>'S-A'!$J$24</f>
        <v>197496</v>
      </c>
      <c r="K502" s="64">
        <f>'S-A'!$K$24</f>
        <v>232833</v>
      </c>
      <c r="L502" s="65">
        <f>'S-A'!$L$24</f>
        <v>7790414</v>
      </c>
      <c r="N502" s="66"/>
      <c r="O502" s="67"/>
      <c r="P502" s="68"/>
      <c r="Q502" s="69"/>
      <c r="R502" s="70"/>
      <c r="S502" s="70"/>
      <c r="T502" s="70"/>
      <c r="U502" s="69"/>
      <c r="V502" s="71"/>
      <c r="W502" s="61"/>
      <c r="X502" s="62"/>
      <c r="Y502" s="67"/>
      <c r="Z502" s="69"/>
      <c r="AA502" s="19"/>
      <c r="AB502" s="24"/>
    </row>
    <row r="503" spans="2:28" ht="15.75" hidden="1" customHeight="1" outlineLevel="1">
      <c r="B503" s="63"/>
      <c r="C503" s="21"/>
      <c r="D503" s="21"/>
      <c r="F503" s="64">
        <f>SFA!$F$24</f>
        <v>0</v>
      </c>
      <c r="G503" s="64">
        <f>SFA!$G$24</f>
        <v>0</v>
      </c>
      <c r="H503" s="64">
        <f>SFA!$H$24</f>
        <v>0</v>
      </c>
      <c r="I503" s="64">
        <f>SFA!$I$24</f>
        <v>0</v>
      </c>
      <c r="J503" s="64">
        <f>SFA!$J$24</f>
        <v>0</v>
      </c>
      <c r="K503" s="64">
        <f>SFA!$K$24</f>
        <v>0</v>
      </c>
      <c r="L503" s="65">
        <f>SFA!$L$24</f>
        <v>0</v>
      </c>
      <c r="N503" s="66"/>
      <c r="O503" s="67"/>
      <c r="P503" s="68"/>
      <c r="Q503" s="69"/>
      <c r="R503" s="70"/>
      <c r="S503" s="70"/>
      <c r="T503" s="70"/>
      <c r="U503" s="69"/>
      <c r="V503" s="71"/>
      <c r="W503" s="61"/>
      <c r="X503" s="62"/>
      <c r="Y503" s="67"/>
      <c r="Z503" s="69"/>
      <c r="AA503" s="19"/>
      <c r="AB503" s="24"/>
    </row>
    <row r="504" spans="2:28" ht="15.75" hidden="1" customHeight="1" outlineLevel="1">
      <c r="B504" s="63"/>
      <c r="C504" s="21"/>
      <c r="D504" s="21"/>
      <c r="F504" s="64">
        <f>SHSU!$F$24</f>
        <v>84167</v>
      </c>
      <c r="G504" s="64">
        <f>SHSU!$G$24</f>
        <v>0</v>
      </c>
      <c r="H504" s="64">
        <f>SHSU!$H$24</f>
        <v>0</v>
      </c>
      <c r="I504" s="64">
        <f>SHSU!$I$24</f>
        <v>0</v>
      </c>
      <c r="J504" s="64">
        <f>SHSU!$J$24</f>
        <v>0</v>
      </c>
      <c r="K504" s="64">
        <f>SHSU!$K$24</f>
        <v>0</v>
      </c>
      <c r="L504" s="65">
        <f>SHSU!$L$24</f>
        <v>84167</v>
      </c>
      <c r="N504" s="66"/>
      <c r="O504" s="67"/>
      <c r="P504" s="68"/>
      <c r="Q504" s="69"/>
      <c r="R504" s="70"/>
      <c r="S504" s="70"/>
      <c r="T504" s="70"/>
      <c r="U504" s="69"/>
      <c r="V504" s="71"/>
      <c r="W504" s="61"/>
      <c r="X504" s="62"/>
      <c r="Y504" s="67"/>
      <c r="Z504" s="69"/>
      <c r="AA504" s="19"/>
      <c r="AB504" s="24"/>
    </row>
    <row r="505" spans="2:28" ht="15.75" hidden="1" customHeight="1" outlineLevel="1">
      <c r="B505" s="63"/>
      <c r="C505" s="21"/>
      <c r="D505" s="21"/>
      <c r="F505" s="64">
        <f>SRSU!$F$24</f>
        <v>0</v>
      </c>
      <c r="G505" s="64">
        <f>SRSU!$G$24</f>
        <v>0</v>
      </c>
      <c r="H505" s="64">
        <f>SRSU!$H$24</f>
        <v>0</v>
      </c>
      <c r="I505" s="64">
        <f>SRSU!$I$24</f>
        <v>0</v>
      </c>
      <c r="J505" s="64">
        <f>SRSU!$J$24</f>
        <v>0</v>
      </c>
      <c r="K505" s="64">
        <f>SRSU!$K$24</f>
        <v>0</v>
      </c>
      <c r="L505" s="65">
        <f>SRSU!$L$24</f>
        <v>0</v>
      </c>
      <c r="N505" s="66"/>
      <c r="O505" s="67"/>
      <c r="P505" s="68"/>
      <c r="Q505" s="69"/>
      <c r="R505" s="70"/>
      <c r="S505" s="70"/>
      <c r="T505" s="70"/>
      <c r="U505" s="69"/>
      <c r="V505" s="71"/>
      <c r="W505" s="61"/>
      <c r="X505" s="62"/>
      <c r="Y505" s="67"/>
      <c r="Z505" s="69"/>
      <c r="AA505" s="19"/>
      <c r="AB505" s="24"/>
    </row>
    <row r="506" spans="2:28" ht="15.75" hidden="1" customHeight="1" outlineLevel="1">
      <c r="B506" s="63"/>
      <c r="C506" s="21"/>
      <c r="D506" s="21"/>
      <c r="F506" s="64">
        <f>TAMIU!$F$24</f>
        <v>0</v>
      </c>
      <c r="G506" s="64">
        <f>TAMIU!$G$24</f>
        <v>0</v>
      </c>
      <c r="H506" s="64">
        <f>TAMIU!$H$24</f>
        <v>0</v>
      </c>
      <c r="I506" s="64">
        <f>TAMIU!$I$24</f>
        <v>0</v>
      </c>
      <c r="J506" s="64">
        <f>TAMIU!$J$24</f>
        <v>0</v>
      </c>
      <c r="K506" s="64">
        <f>TAMIU!$K$24</f>
        <v>0</v>
      </c>
      <c r="L506" s="65">
        <f>TAMIU!$L$24</f>
        <v>0</v>
      </c>
      <c r="N506" s="66"/>
      <c r="O506" s="67"/>
      <c r="P506" s="68"/>
      <c r="Q506" s="69"/>
      <c r="R506" s="70"/>
      <c r="S506" s="70"/>
      <c r="T506" s="70"/>
      <c r="U506" s="69"/>
      <c r="V506" s="71"/>
      <c r="W506" s="61"/>
      <c r="X506" s="62"/>
      <c r="Y506" s="67"/>
      <c r="Z506" s="69"/>
      <c r="AA506" s="19"/>
      <c r="AB506" s="24"/>
    </row>
    <row r="507" spans="2:28" ht="15.75" hidden="1" customHeight="1" outlineLevel="1">
      <c r="B507" s="63"/>
      <c r="C507" s="21"/>
      <c r="D507" s="21"/>
      <c r="F507" s="64">
        <f>TAMUC!$F$24</f>
        <v>5282</v>
      </c>
      <c r="G507" s="64">
        <f>TAMUC!$G$24</f>
        <v>22351</v>
      </c>
      <c r="H507" s="64">
        <f>TAMUC!$H$24</f>
        <v>0</v>
      </c>
      <c r="I507" s="64">
        <f>TAMUC!$I$24</f>
        <v>34288</v>
      </c>
      <c r="J507" s="64">
        <f>TAMUC!$J$24</f>
        <v>58871</v>
      </c>
      <c r="K507" s="64">
        <f>TAMUC!$K$24</f>
        <v>0</v>
      </c>
      <c r="L507" s="65">
        <f>TAMUC!$L$24</f>
        <v>120792</v>
      </c>
      <c r="N507" s="66"/>
      <c r="O507" s="67"/>
      <c r="P507" s="68"/>
      <c r="Q507" s="69"/>
      <c r="R507" s="70"/>
      <c r="S507" s="70"/>
      <c r="T507" s="70"/>
      <c r="U507" s="69"/>
      <c r="V507" s="71"/>
      <c r="W507" s="61"/>
      <c r="X507" s="62"/>
      <c r="Y507" s="67"/>
      <c r="Z507" s="69"/>
      <c r="AA507" s="19"/>
      <c r="AB507" s="24"/>
    </row>
    <row r="508" spans="2:28" ht="15.75" hidden="1" customHeight="1" outlineLevel="1">
      <c r="B508" s="63"/>
      <c r="C508" s="21"/>
      <c r="D508" s="21"/>
      <c r="F508" s="64">
        <f>TAMUCC!$F$24</f>
        <v>553420</v>
      </c>
      <c r="G508" s="64">
        <f>TAMUCC!$G$24</f>
        <v>31017</v>
      </c>
      <c r="H508" s="64">
        <f>TAMUCC!$H$24</f>
        <v>0</v>
      </c>
      <c r="I508" s="64">
        <f>TAMUCC!$I$24</f>
        <v>30405</v>
      </c>
      <c r="J508" s="64">
        <f>TAMUCC!$J$24</f>
        <v>41701</v>
      </c>
      <c r="K508" s="64">
        <f>TAMUCC!$K$24</f>
        <v>141</v>
      </c>
      <c r="L508" s="65">
        <f>TAMUCC!$L$24</f>
        <v>656684</v>
      </c>
      <c r="N508" s="66"/>
      <c r="O508" s="67"/>
      <c r="P508" s="68"/>
      <c r="Q508" s="69"/>
      <c r="R508" s="70"/>
      <c r="S508" s="70"/>
      <c r="T508" s="70"/>
      <c r="U508" s="69"/>
      <c r="V508" s="71"/>
      <c r="W508" s="61"/>
      <c r="X508" s="62"/>
      <c r="Y508" s="67"/>
      <c r="Z508" s="69"/>
      <c r="AA508" s="19"/>
      <c r="AB508" s="24"/>
    </row>
    <row r="509" spans="2:28" ht="15.75" hidden="1" customHeight="1" outlineLevel="1">
      <c r="B509" s="63"/>
      <c r="C509" s="21"/>
      <c r="D509" s="21"/>
      <c r="F509" s="64">
        <f>TAMUComb!$F$24</f>
        <v>9666785</v>
      </c>
      <c r="G509" s="64">
        <f>TAMUComb!$G$24</f>
        <v>3113096</v>
      </c>
      <c r="H509" s="64">
        <f>TAMUComb!$H$24</f>
        <v>376547</v>
      </c>
      <c r="I509" s="64">
        <f>TAMUComb!$I$24</f>
        <v>4070497</v>
      </c>
      <c r="J509" s="64">
        <f>TAMUComb!$J$24</f>
        <v>476982</v>
      </c>
      <c r="K509" s="64">
        <f>TAMUComb!$K$24</f>
        <v>1035229</v>
      </c>
      <c r="L509" s="65">
        <f>TAMUComb!$L$24</f>
        <v>18739136</v>
      </c>
      <c r="N509" s="66"/>
      <c r="O509" s="67"/>
      <c r="P509" s="68"/>
      <c r="Q509" s="69"/>
      <c r="R509" s="70"/>
      <c r="S509" s="70"/>
      <c r="T509" s="70"/>
      <c r="U509" s="69"/>
      <c r="V509" s="71"/>
      <c r="W509" s="61"/>
      <c r="X509" s="62"/>
      <c r="Y509" s="67"/>
      <c r="Z509" s="69"/>
      <c r="AA509" s="19"/>
      <c r="AB509" s="24"/>
    </row>
    <row r="510" spans="2:28" ht="15.75" hidden="1" customHeight="1" outlineLevel="1">
      <c r="B510" s="63"/>
      <c r="C510" s="21"/>
      <c r="D510" s="21"/>
      <c r="F510" s="64">
        <f>TAMUCT!$F$24</f>
        <v>0</v>
      </c>
      <c r="G510" s="64">
        <f>TAMUCT!$G$24</f>
        <v>0</v>
      </c>
      <c r="H510" s="64">
        <f>TAMUCT!$H$24</f>
        <v>0</v>
      </c>
      <c r="I510" s="64">
        <f>TAMUCT!$I$24</f>
        <v>0</v>
      </c>
      <c r="J510" s="64">
        <f>TAMUCT!$J$24</f>
        <v>0</v>
      </c>
      <c r="K510" s="64">
        <f>TAMUCT!$K$24</f>
        <v>0</v>
      </c>
      <c r="L510" s="65">
        <f>TAMUCT!$L$24</f>
        <v>0</v>
      </c>
      <c r="N510" s="66"/>
      <c r="O510" s="67"/>
      <c r="P510" s="68"/>
      <c r="Q510" s="69"/>
      <c r="R510" s="70"/>
      <c r="S510" s="70"/>
      <c r="T510" s="70"/>
      <c r="U510" s="69"/>
      <c r="V510" s="71"/>
      <c r="W510" s="61"/>
      <c r="X510" s="62"/>
      <c r="Y510" s="67"/>
      <c r="Z510" s="69"/>
      <c r="AA510" s="19"/>
      <c r="AB510" s="24"/>
    </row>
    <row r="511" spans="2:28" ht="15.75" hidden="1" customHeight="1" outlineLevel="1">
      <c r="B511" s="63"/>
      <c r="C511" s="21"/>
      <c r="D511" s="21"/>
      <c r="F511" s="64">
        <f>TAMUG!$F$24</f>
        <v>0</v>
      </c>
      <c r="G511" s="64">
        <f>TAMUG!$G$24</f>
        <v>0</v>
      </c>
      <c r="H511" s="64">
        <f>TAMUG!$H$24</f>
        <v>0</v>
      </c>
      <c r="I511" s="64">
        <f>TAMUG!$I$24</f>
        <v>0</v>
      </c>
      <c r="J511" s="64">
        <f>TAMUG!$J$24</f>
        <v>0</v>
      </c>
      <c r="K511" s="64">
        <f>TAMUG!$K$24</f>
        <v>0</v>
      </c>
      <c r="L511" s="65">
        <f>TAMUG!$L$24</f>
        <v>0</v>
      </c>
      <c r="N511" s="66"/>
      <c r="O511" s="67"/>
      <c r="P511" s="68"/>
      <c r="Q511" s="69"/>
      <c r="R511" s="70"/>
      <c r="S511" s="70"/>
      <c r="T511" s="70"/>
      <c r="U511" s="69"/>
      <c r="V511" s="71"/>
      <c r="W511" s="61"/>
      <c r="X511" s="62"/>
      <c r="Y511" s="67"/>
      <c r="Z511" s="69"/>
      <c r="AA511" s="19"/>
      <c r="AB511" s="24"/>
    </row>
    <row r="512" spans="2:28" ht="15.75" hidden="1" customHeight="1" outlineLevel="1">
      <c r="B512" s="63"/>
      <c r="C512" s="21"/>
      <c r="D512" s="21"/>
      <c r="F512" s="64">
        <f>TAMUK!$F$24</f>
        <v>0</v>
      </c>
      <c r="G512" s="64">
        <f>TAMUK!$G$24</f>
        <v>0</v>
      </c>
      <c r="H512" s="64">
        <f>TAMUK!$H$24</f>
        <v>0</v>
      </c>
      <c r="I512" s="64">
        <f>TAMUK!$I$24</f>
        <v>0</v>
      </c>
      <c r="J512" s="64">
        <f>TAMUK!$J$24</f>
        <v>0</v>
      </c>
      <c r="K512" s="64">
        <f>TAMUK!$K$24</f>
        <v>0</v>
      </c>
      <c r="L512" s="65">
        <f>TAMUK!$L$24</f>
        <v>0</v>
      </c>
      <c r="N512" s="66"/>
      <c r="O512" s="67"/>
      <c r="P512" s="68"/>
      <c r="Q512" s="69"/>
      <c r="R512" s="70"/>
      <c r="S512" s="70"/>
      <c r="T512" s="70"/>
      <c r="U512" s="69"/>
      <c r="V512" s="71"/>
      <c r="W512" s="61"/>
      <c r="X512" s="62"/>
      <c r="Y512" s="67"/>
      <c r="Z512" s="69"/>
      <c r="AA512" s="19"/>
      <c r="AB512" s="24"/>
    </row>
    <row r="513" spans="2:28" ht="15.75" hidden="1" customHeight="1" outlineLevel="1">
      <c r="B513" s="63"/>
      <c r="C513" s="21"/>
      <c r="D513" s="21"/>
      <c r="F513" s="64">
        <f>TAMUSA!$F$24</f>
        <v>16363</v>
      </c>
      <c r="G513" s="64">
        <f>TAMUSA!$G$24</f>
        <v>0</v>
      </c>
      <c r="H513" s="64">
        <f>TAMUSA!$H$24</f>
        <v>0</v>
      </c>
      <c r="I513" s="64">
        <f>TAMUSA!$I$24</f>
        <v>0</v>
      </c>
      <c r="J513" s="64">
        <f>TAMUSA!$J$24</f>
        <v>0</v>
      </c>
      <c r="K513" s="64">
        <f>TAMUSA!$K$24</f>
        <v>0</v>
      </c>
      <c r="L513" s="65">
        <f>TAMUSA!$L$24</f>
        <v>16363</v>
      </c>
      <c r="N513" s="66"/>
      <c r="O513" s="67"/>
      <c r="P513" s="68"/>
      <c r="Q513" s="69"/>
      <c r="R513" s="70"/>
      <c r="S513" s="70"/>
      <c r="T513" s="70"/>
      <c r="U513" s="69"/>
      <c r="V513" s="71"/>
      <c r="W513" s="61"/>
      <c r="X513" s="62"/>
      <c r="Y513" s="67"/>
      <c r="Z513" s="69"/>
      <c r="AA513" s="19"/>
      <c r="AB513" s="24"/>
    </row>
    <row r="514" spans="2:28" ht="15.75" hidden="1" customHeight="1" outlineLevel="1">
      <c r="B514" s="63"/>
      <c r="C514" s="21"/>
      <c r="D514" s="21"/>
      <c r="F514" s="64">
        <f>TAMUT!$F$24</f>
        <v>0</v>
      </c>
      <c r="G514" s="64">
        <f>TAMUT!$G$24</f>
        <v>0</v>
      </c>
      <c r="H514" s="64">
        <f>TAMUT!$H$24</f>
        <v>0</v>
      </c>
      <c r="I514" s="64">
        <f>TAMUT!$I$24</f>
        <v>0</v>
      </c>
      <c r="J514" s="64">
        <f>TAMUT!$J$24</f>
        <v>0</v>
      </c>
      <c r="K514" s="64">
        <f>TAMUT!$K$24</f>
        <v>0</v>
      </c>
      <c r="L514" s="65">
        <f>TAMUT!$L$24</f>
        <v>0</v>
      </c>
      <c r="N514" s="66"/>
      <c r="O514" s="67"/>
      <c r="P514" s="68"/>
      <c r="Q514" s="69"/>
      <c r="R514" s="70"/>
      <c r="S514" s="70"/>
      <c r="T514" s="70"/>
      <c r="U514" s="69"/>
      <c r="V514" s="71"/>
      <c r="W514" s="61"/>
      <c r="X514" s="62"/>
      <c r="Y514" s="67"/>
      <c r="Z514" s="69"/>
      <c r="AA514" s="19"/>
      <c r="AB514" s="24"/>
    </row>
    <row r="515" spans="2:28" ht="15.75" hidden="1" customHeight="1" outlineLevel="1">
      <c r="B515" s="63"/>
      <c r="C515" s="21"/>
      <c r="D515" s="21"/>
      <c r="F515" s="64">
        <f>TARLST!$F$24</f>
        <v>0</v>
      </c>
      <c r="G515" s="64">
        <f>TARLST!$G$24</f>
        <v>0</v>
      </c>
      <c r="H515" s="64">
        <f>TARLST!$H$24</f>
        <v>0</v>
      </c>
      <c r="I515" s="64">
        <f>TARLST!$I$24</f>
        <v>0</v>
      </c>
      <c r="J515" s="64">
        <f>TARLST!$J$24</f>
        <v>0</v>
      </c>
      <c r="K515" s="64">
        <f>TARLST!$K$24</f>
        <v>0</v>
      </c>
      <c r="L515" s="65">
        <f>TARLST!$L$24</f>
        <v>0</v>
      </c>
      <c r="N515" s="66"/>
      <c r="O515" s="67"/>
      <c r="P515" s="68"/>
      <c r="Q515" s="69"/>
      <c r="R515" s="70"/>
      <c r="S515" s="70"/>
      <c r="T515" s="70"/>
      <c r="U515" s="69"/>
      <c r="V515" s="71"/>
      <c r="W515" s="61"/>
      <c r="X515" s="62"/>
      <c r="Y515" s="67"/>
      <c r="Z515" s="69"/>
      <c r="AA515" s="19"/>
      <c r="AB515" s="24"/>
    </row>
    <row r="516" spans="2:28" ht="15.75" hidden="1" customHeight="1" outlineLevel="1">
      <c r="B516" s="63"/>
      <c r="C516" s="21"/>
      <c r="D516" s="21"/>
      <c r="F516" s="64">
        <f>TSU!$F$24</f>
        <v>256585</v>
      </c>
      <c r="G516" s="64">
        <f>TSU!$G$24</f>
        <v>0</v>
      </c>
      <c r="H516" s="64">
        <f>TSU!$H$24</f>
        <v>0</v>
      </c>
      <c r="I516" s="64">
        <f>TSU!$I$24</f>
        <v>19510</v>
      </c>
      <c r="J516" s="64">
        <f>TSU!$J$24</f>
        <v>0</v>
      </c>
      <c r="K516" s="64">
        <f>TSU!$K$24</f>
        <v>0</v>
      </c>
      <c r="L516" s="65">
        <f>TSU!$L$24</f>
        <v>276095</v>
      </c>
      <c r="N516" s="66"/>
      <c r="O516" s="67"/>
      <c r="P516" s="68"/>
      <c r="Q516" s="69"/>
      <c r="R516" s="70"/>
      <c r="S516" s="70"/>
      <c r="T516" s="70"/>
      <c r="U516" s="69"/>
      <c r="V516" s="71"/>
      <c r="W516" s="61"/>
      <c r="X516" s="62"/>
      <c r="Y516" s="67"/>
      <c r="Z516" s="69"/>
      <c r="AA516" s="19"/>
      <c r="AB516" s="24"/>
    </row>
    <row r="517" spans="2:28" ht="15.75" hidden="1" customHeight="1" outlineLevel="1">
      <c r="B517" s="63"/>
      <c r="C517" s="21"/>
      <c r="D517" s="21"/>
      <c r="F517" s="64">
        <f>TTU!$F$24</f>
        <v>1021182</v>
      </c>
      <c r="G517" s="64">
        <f>TTU!$G$24</f>
        <v>1655272</v>
      </c>
      <c r="H517" s="64">
        <f>TTU!$H$24</f>
        <v>0</v>
      </c>
      <c r="I517" s="64">
        <f>TTU!$I$24</f>
        <v>1521886</v>
      </c>
      <c r="J517" s="64">
        <f>TTU!$J$24</f>
        <v>139838</v>
      </c>
      <c r="K517" s="64">
        <f>TTU!$K$24</f>
        <v>79671</v>
      </c>
      <c r="L517" s="65">
        <f>TTU!$L$24</f>
        <v>4417849</v>
      </c>
      <c r="N517" s="66"/>
      <c r="O517" s="67"/>
      <c r="P517" s="68"/>
      <c r="Q517" s="69"/>
      <c r="R517" s="70"/>
      <c r="S517" s="70"/>
      <c r="T517" s="70"/>
      <c r="U517" s="69"/>
      <c r="V517" s="71"/>
      <c r="W517" s="61"/>
      <c r="X517" s="62"/>
      <c r="Y517" s="67"/>
      <c r="Z517" s="69"/>
      <c r="AA517" s="19"/>
      <c r="AB517" s="24"/>
    </row>
    <row r="518" spans="2:28" ht="15.75" hidden="1" customHeight="1" outlineLevel="1">
      <c r="B518" s="63"/>
      <c r="C518" s="21"/>
      <c r="D518" s="21"/>
      <c r="F518" s="64">
        <f>TWU!$F$24</f>
        <v>15028</v>
      </c>
      <c r="G518" s="64">
        <f>TWU!$G$24</f>
        <v>0</v>
      </c>
      <c r="H518" s="64">
        <f>TWU!$H$24</f>
        <v>0</v>
      </c>
      <c r="I518" s="64">
        <f>TWU!$I$24</f>
        <v>0</v>
      </c>
      <c r="J518" s="64">
        <f>TWU!$J$24</f>
        <v>0</v>
      </c>
      <c r="K518" s="64">
        <f>TWU!$K$24</f>
        <v>0</v>
      </c>
      <c r="L518" s="65">
        <f>TWU!$L$24</f>
        <v>15028</v>
      </c>
      <c r="N518" s="66"/>
      <c r="O518" s="67"/>
      <c r="P518" s="68"/>
      <c r="Q518" s="69"/>
      <c r="R518" s="70"/>
      <c r="S518" s="70"/>
      <c r="T518" s="70"/>
      <c r="U518" s="69"/>
      <c r="V518" s="71"/>
      <c r="W518" s="61"/>
      <c r="X518" s="62"/>
      <c r="Y518" s="67"/>
      <c r="Z518" s="69"/>
      <c r="AA518" s="19"/>
      <c r="AB518" s="24"/>
    </row>
    <row r="519" spans="2:28" ht="15.75" hidden="1" customHeight="1" outlineLevel="1">
      <c r="B519" s="63"/>
      <c r="C519" s="21"/>
      <c r="D519" s="21"/>
      <c r="F519" s="64">
        <f>TXST!$F$24</f>
        <v>927006</v>
      </c>
      <c r="G519" s="64">
        <f>TXST!$G$24</f>
        <v>188145</v>
      </c>
      <c r="H519" s="64">
        <f>TXST!$H$24</f>
        <v>0</v>
      </c>
      <c r="I519" s="64">
        <f>TXST!$I$24</f>
        <v>126438</v>
      </c>
      <c r="J519" s="64">
        <f>TXST!$J$24</f>
        <v>501</v>
      </c>
      <c r="K519" s="64">
        <f>TXST!$K$24</f>
        <v>14072</v>
      </c>
      <c r="L519" s="65">
        <f>TXST!$L$24</f>
        <v>1256162</v>
      </c>
      <c r="N519" s="66"/>
      <c r="O519" s="67"/>
      <c r="P519" s="68"/>
      <c r="Q519" s="69"/>
      <c r="R519" s="70"/>
      <c r="S519" s="70"/>
      <c r="T519" s="70"/>
      <c r="U519" s="69"/>
      <c r="V519" s="71"/>
      <c r="W519" s="61"/>
      <c r="X519" s="62"/>
      <c r="Y519" s="67"/>
      <c r="Z519" s="69"/>
      <c r="AA519" s="19"/>
      <c r="AB519" s="24"/>
    </row>
    <row r="520" spans="2:28" ht="15.75" hidden="1" customHeight="1" outlineLevel="1">
      <c r="B520" s="63"/>
      <c r="C520" s="21"/>
      <c r="D520" s="21"/>
      <c r="F520" s="64">
        <f>TYL!$F$24</f>
        <v>8715</v>
      </c>
      <c r="G520" s="64">
        <f>TYL!$G$24</f>
        <v>0</v>
      </c>
      <c r="H520" s="64">
        <f>TYL!$H$24</f>
        <v>8889</v>
      </c>
      <c r="I520" s="64">
        <f>TYL!$I$24</f>
        <v>0</v>
      </c>
      <c r="J520" s="64">
        <f>TYL!$J$24</f>
        <v>0</v>
      </c>
      <c r="K520" s="64">
        <f>TYL!$K$24</f>
        <v>-173</v>
      </c>
      <c r="L520" s="65">
        <f>TYL!$L$24</f>
        <v>17431</v>
      </c>
      <c r="N520" s="66"/>
      <c r="O520" s="67"/>
      <c r="P520" s="68"/>
      <c r="Q520" s="69"/>
      <c r="R520" s="70"/>
      <c r="S520" s="70"/>
      <c r="T520" s="70"/>
      <c r="U520" s="69"/>
      <c r="V520" s="71"/>
      <c r="W520" s="61"/>
      <c r="X520" s="62"/>
      <c r="Y520" s="67"/>
      <c r="Z520" s="69"/>
      <c r="AA520" s="19"/>
      <c r="AB520" s="24"/>
    </row>
    <row r="521" spans="2:28" ht="15.75" hidden="1" customHeight="1" outlineLevel="1">
      <c r="B521" s="63"/>
      <c r="C521" s="21"/>
      <c r="D521" s="21"/>
      <c r="F521" s="64">
        <f>UH!$F$24</f>
        <v>3800928</v>
      </c>
      <c r="G521" s="64">
        <f>UH!$G$24</f>
        <v>962558</v>
      </c>
      <c r="H521" s="64">
        <f>UH!$H$24</f>
        <v>46909</v>
      </c>
      <c r="I521" s="64">
        <f>UH!$I$24</f>
        <v>800307</v>
      </c>
      <c r="J521" s="64">
        <f>UH!$J$24</f>
        <v>259680</v>
      </c>
      <c r="K521" s="64">
        <f>UH!$K$24</f>
        <v>164219</v>
      </c>
      <c r="L521" s="65">
        <f>UH!$L$24</f>
        <v>6034601</v>
      </c>
      <c r="N521" s="66"/>
      <c r="O521" s="67"/>
      <c r="P521" s="68"/>
      <c r="Q521" s="69"/>
      <c r="R521" s="70"/>
      <c r="S521" s="70"/>
      <c r="T521" s="70"/>
      <c r="U521" s="69"/>
      <c r="V521" s="71"/>
      <c r="W521" s="61"/>
      <c r="X521" s="62"/>
      <c r="Y521" s="67"/>
      <c r="Z521" s="69"/>
      <c r="AA521" s="19"/>
      <c r="AB521" s="24"/>
    </row>
    <row r="522" spans="2:28" ht="15.75" hidden="1" customHeight="1" outlineLevel="1">
      <c r="B522" s="63"/>
      <c r="C522" s="21"/>
      <c r="D522" s="21"/>
      <c r="F522" s="64">
        <f>UHCL!$F$24</f>
        <v>28015</v>
      </c>
      <c r="G522" s="64">
        <f>UHCL!$G$24</f>
        <v>0</v>
      </c>
      <c r="H522" s="64">
        <f>UHCL!$H$24</f>
        <v>0</v>
      </c>
      <c r="I522" s="64">
        <f>UHCL!$I$24</f>
        <v>50120</v>
      </c>
      <c r="J522" s="64">
        <f>UHCL!$J$24</f>
        <v>0</v>
      </c>
      <c r="K522" s="64">
        <f>UHCL!$K$24</f>
        <v>4767</v>
      </c>
      <c r="L522" s="65">
        <f>UHCL!$L$24</f>
        <v>82902</v>
      </c>
      <c r="N522" s="66"/>
      <c r="O522" s="67"/>
      <c r="P522" s="68"/>
      <c r="Q522" s="69"/>
      <c r="R522" s="70"/>
      <c r="S522" s="70"/>
      <c r="T522" s="70"/>
      <c r="U522" s="69"/>
      <c r="V522" s="71"/>
      <c r="W522" s="61"/>
      <c r="X522" s="62"/>
      <c r="Y522" s="67"/>
      <c r="Z522" s="69"/>
      <c r="AA522" s="19"/>
      <c r="AB522" s="24"/>
    </row>
    <row r="523" spans="2:28" ht="15.75" hidden="1" customHeight="1" outlineLevel="1">
      <c r="B523" s="63"/>
      <c r="C523" s="21"/>
      <c r="D523" s="21"/>
      <c r="F523" s="64">
        <f>UHD!$F$24</f>
        <v>550136</v>
      </c>
      <c r="G523" s="64">
        <f>UHD!$G$24</f>
        <v>0</v>
      </c>
      <c r="H523" s="64">
        <f>UHD!$H$24</f>
        <v>0</v>
      </c>
      <c r="I523" s="64">
        <f>UHD!$I$24</f>
        <v>676</v>
      </c>
      <c r="J523" s="64">
        <f>UHD!$J$24</f>
        <v>0</v>
      </c>
      <c r="K523" s="64">
        <f>UHD!$K$24</f>
        <v>0</v>
      </c>
      <c r="L523" s="65">
        <f>UHD!$L$24</f>
        <v>550812</v>
      </c>
      <c r="N523" s="66"/>
      <c r="O523" s="67"/>
      <c r="P523" s="68"/>
      <c r="Q523" s="69"/>
      <c r="R523" s="70"/>
      <c r="S523" s="70"/>
      <c r="T523" s="70"/>
      <c r="U523" s="69"/>
      <c r="V523" s="71"/>
      <c r="W523" s="61"/>
      <c r="X523" s="62"/>
      <c r="Y523" s="67"/>
      <c r="Z523" s="69"/>
      <c r="AA523" s="19"/>
      <c r="AB523" s="24"/>
    </row>
    <row r="524" spans="2:28" ht="15.75" hidden="1" customHeight="1" outlineLevel="1">
      <c r="B524" s="63"/>
      <c r="C524" s="21"/>
      <c r="D524" s="21"/>
      <c r="F524" s="64">
        <f>UHV!$F$24</f>
        <v>98363</v>
      </c>
      <c r="G524" s="64">
        <f>UHV!$G$24</f>
        <v>0</v>
      </c>
      <c r="H524" s="64">
        <f>UHV!$H$24</f>
        <v>0</v>
      </c>
      <c r="I524" s="64">
        <f>UHV!$I$24</f>
        <v>0</v>
      </c>
      <c r="J524" s="64">
        <f>UHV!$J$24</f>
        <v>0</v>
      </c>
      <c r="K524" s="64">
        <f>UHV!$K$24</f>
        <v>0</v>
      </c>
      <c r="L524" s="65">
        <f>UHV!$L$24</f>
        <v>98363</v>
      </c>
      <c r="N524" s="66"/>
      <c r="O524" s="67"/>
      <c r="P524" s="68"/>
      <c r="Q524" s="69"/>
      <c r="R524" s="70"/>
      <c r="S524" s="70"/>
      <c r="T524" s="70"/>
      <c r="U524" s="69"/>
      <c r="V524" s="71"/>
      <c r="W524" s="61"/>
      <c r="X524" s="62"/>
      <c r="Y524" s="67"/>
      <c r="Z524" s="69"/>
      <c r="AA524" s="19"/>
      <c r="AB524" s="24"/>
    </row>
    <row r="525" spans="2:28" ht="15.75" hidden="1" customHeight="1" outlineLevel="1">
      <c r="B525" s="63"/>
      <c r="C525" s="21"/>
      <c r="D525" s="21"/>
      <c r="F525" s="64">
        <f>UNT!$F$24</f>
        <v>1599045</v>
      </c>
      <c r="G525" s="64">
        <f>UNT!$G$24</f>
        <v>133873</v>
      </c>
      <c r="H525" s="64">
        <f>UNT!$H$24</f>
        <v>0</v>
      </c>
      <c r="I525" s="64">
        <f>UNT!$I$24</f>
        <v>520370</v>
      </c>
      <c r="J525" s="64">
        <f>UNT!$J$24</f>
        <v>123299</v>
      </c>
      <c r="K525" s="64">
        <f>UNT!$K$24</f>
        <v>0</v>
      </c>
      <c r="L525" s="65">
        <f>UNT!$L$24</f>
        <v>2376587</v>
      </c>
      <c r="N525" s="66"/>
      <c r="O525" s="67"/>
      <c r="P525" s="68"/>
      <c r="Q525" s="69"/>
      <c r="R525" s="70"/>
      <c r="S525" s="70"/>
      <c r="T525" s="70"/>
      <c r="U525" s="69"/>
      <c r="V525" s="71"/>
      <c r="W525" s="61"/>
      <c r="X525" s="62"/>
      <c r="Y525" s="67"/>
      <c r="Z525" s="69"/>
      <c r="AA525" s="19"/>
      <c r="AB525" s="24"/>
    </row>
    <row r="526" spans="2:28" ht="15.75" hidden="1" customHeight="1" outlineLevel="1">
      <c r="B526" s="63"/>
      <c r="C526" s="21"/>
      <c r="D526" s="21"/>
      <c r="F526" s="64">
        <f>UNTD!$F$24</f>
        <v>0</v>
      </c>
      <c r="G526" s="64">
        <f>UNTD!$G$24</f>
        <v>0</v>
      </c>
      <c r="H526" s="64">
        <f>UNTD!$H$24</f>
        <v>0</v>
      </c>
      <c r="I526" s="64">
        <f>UNTD!$I$24</f>
        <v>0</v>
      </c>
      <c r="J526" s="64">
        <f>UNTD!$J$24</f>
        <v>0</v>
      </c>
      <c r="K526" s="64">
        <f>UNTD!$K$24</f>
        <v>0</v>
      </c>
      <c r="L526" s="65">
        <f>UNTD!$L$24</f>
        <v>0</v>
      </c>
      <c r="N526" s="66"/>
      <c r="O526" s="67"/>
      <c r="P526" s="68"/>
      <c r="Q526" s="69"/>
      <c r="R526" s="70"/>
      <c r="S526" s="70"/>
      <c r="T526" s="70"/>
      <c r="U526" s="69"/>
      <c r="V526" s="71"/>
      <c r="W526" s="61"/>
      <c r="X526" s="62"/>
      <c r="Y526" s="67"/>
      <c r="Z526" s="69"/>
      <c r="AA526" s="19"/>
      <c r="AB526" s="24"/>
    </row>
    <row r="527" spans="2:28" ht="15.75" hidden="1" customHeight="1" outlineLevel="1">
      <c r="B527" s="63"/>
      <c r="C527" s="21"/>
      <c r="D527" s="21"/>
      <c r="F527" s="64">
        <f>WTAMU!$F$24</f>
        <v>0</v>
      </c>
      <c r="G527" s="64">
        <f>WTAMU!$G$24</f>
        <v>0</v>
      </c>
      <c r="H527" s="64">
        <f>WTAMU!$H$24</f>
        <v>0</v>
      </c>
      <c r="I527" s="64">
        <f>WTAMU!$I$24</f>
        <v>0</v>
      </c>
      <c r="J527" s="64">
        <f>WTAMU!$J$24</f>
        <v>0</v>
      </c>
      <c r="K527" s="64">
        <f>WTAMU!$K$24</f>
        <v>0</v>
      </c>
      <c r="L527" s="65">
        <f>WTAMU!$L$24</f>
        <v>0</v>
      </c>
      <c r="N527" s="66"/>
      <c r="O527" s="67"/>
      <c r="P527" s="68"/>
      <c r="Q527" s="69"/>
      <c r="R527" s="70"/>
      <c r="S527" s="70"/>
      <c r="T527" s="70"/>
      <c r="U527" s="69"/>
      <c r="V527" s="71"/>
      <c r="W527" s="61"/>
      <c r="X527" s="62"/>
      <c r="Y527" s="67"/>
      <c r="Z527" s="69"/>
      <c r="AA527" s="19"/>
      <c r="AB527" s="24"/>
    </row>
    <row r="528" spans="2:28" ht="15.75" customHeight="1" collapsed="1">
      <c r="B528" s="55" t="s">
        <v>24</v>
      </c>
      <c r="C528" s="21"/>
      <c r="D528" s="21"/>
      <c r="F528" s="64">
        <f t="shared" ref="F528:L528" si="2">SUM(F492:F527)</f>
        <v>96389363</v>
      </c>
      <c r="G528" s="64">
        <f t="shared" si="2"/>
        <v>8413381</v>
      </c>
      <c r="H528" s="64">
        <f t="shared" si="2"/>
        <v>1193014</v>
      </c>
      <c r="I528" s="64">
        <f t="shared" si="2"/>
        <v>24963812</v>
      </c>
      <c r="J528" s="64">
        <f t="shared" si="2"/>
        <v>4874611</v>
      </c>
      <c r="K528" s="64">
        <f t="shared" si="2"/>
        <v>3474828</v>
      </c>
      <c r="L528" s="65">
        <f t="shared" si="2"/>
        <v>139309009</v>
      </c>
      <c r="N528" s="66"/>
      <c r="O528" s="67"/>
      <c r="P528" s="72"/>
      <c r="Q528" s="69"/>
      <c r="R528" s="70"/>
      <c r="S528" s="70"/>
      <c r="T528" s="70"/>
      <c r="U528" s="69"/>
      <c r="V528" s="70"/>
      <c r="W528" s="69"/>
      <c r="X528" s="62"/>
      <c r="Y528" s="67"/>
      <c r="Z528" s="69"/>
      <c r="AA528" s="19"/>
      <c r="AB528" s="24">
        <f>SUM(C528:L528)</f>
        <v>278618018</v>
      </c>
    </row>
    <row r="529" spans="2:28" ht="15.75" hidden="1" customHeight="1" outlineLevel="1">
      <c r="B529" s="55"/>
      <c r="C529" s="21"/>
      <c r="D529" s="21"/>
      <c r="F529" s="64">
        <f>ARL!$F$25</f>
        <v>20752852</v>
      </c>
      <c r="G529" s="64">
        <f>ARL!$G$25</f>
        <v>3415885</v>
      </c>
      <c r="H529" s="64">
        <f>ARL!$H$25</f>
        <v>2802060</v>
      </c>
      <c r="I529" s="64">
        <f>ARL!$I$25</f>
        <v>12684282</v>
      </c>
      <c r="J529" s="64">
        <f>ARL!$J$25</f>
        <v>4806709</v>
      </c>
      <c r="K529" s="64">
        <f>ARL!$K$25</f>
        <v>3223214</v>
      </c>
      <c r="L529" s="65">
        <f>ARL!$L$25</f>
        <v>47685002</v>
      </c>
      <c r="N529" s="66"/>
      <c r="O529" s="67"/>
      <c r="P529" s="72"/>
      <c r="Q529" s="69"/>
      <c r="R529" s="70"/>
      <c r="S529" s="70"/>
      <c r="T529" s="70"/>
      <c r="U529" s="69"/>
      <c r="V529" s="70"/>
      <c r="W529" s="69"/>
      <c r="X529" s="62"/>
      <c r="Y529" s="67"/>
      <c r="Z529" s="69"/>
      <c r="AA529" s="19"/>
      <c r="AB529" s="24"/>
    </row>
    <row r="530" spans="2:28" ht="15.75" hidden="1" customHeight="1" outlineLevel="1">
      <c r="B530" s="55"/>
      <c r="C530" s="21"/>
      <c r="D530" s="21"/>
      <c r="F530" s="64">
        <f>ASU!$F$25</f>
        <v>81913</v>
      </c>
      <c r="G530" s="64">
        <f>ASU!$G$25</f>
        <v>3463</v>
      </c>
      <c r="H530" s="64">
        <f>ASU!$H$25</f>
        <v>0</v>
      </c>
      <c r="I530" s="64">
        <f>ASU!$I$25</f>
        <v>0</v>
      </c>
      <c r="J530" s="64">
        <f>ASU!$J$25</f>
        <v>0</v>
      </c>
      <c r="K530" s="64">
        <f>ASU!$K$25</f>
        <v>19341</v>
      </c>
      <c r="L530" s="65">
        <f>ASU!$L$25</f>
        <v>104717</v>
      </c>
      <c r="N530" s="66"/>
      <c r="O530" s="67"/>
      <c r="P530" s="72"/>
      <c r="Q530" s="69"/>
      <c r="R530" s="70"/>
      <c r="S530" s="70"/>
      <c r="T530" s="70"/>
      <c r="U530" s="69"/>
      <c r="V530" s="70"/>
      <c r="W530" s="69"/>
      <c r="X530" s="62"/>
      <c r="Y530" s="67"/>
      <c r="Z530" s="69"/>
      <c r="AA530" s="19"/>
      <c r="AB530" s="24"/>
    </row>
    <row r="531" spans="2:28" ht="15.75" hidden="1" customHeight="1" outlineLevel="1">
      <c r="B531" s="55"/>
      <c r="C531" s="21"/>
      <c r="D531" s="21"/>
      <c r="F531" s="64">
        <f>'AUS1'!$F$25</f>
        <v>140148932</v>
      </c>
      <c r="G531" s="64">
        <f>'AUS1'!$G$25</f>
        <v>1346176</v>
      </c>
      <c r="H531" s="64">
        <f>'AUS1'!$H$25</f>
        <v>14433590</v>
      </c>
      <c r="I531" s="64">
        <f>'AUS1'!$I$25</f>
        <v>11337734</v>
      </c>
      <c r="J531" s="64">
        <f>'AUS1'!$J$25</f>
        <v>35784318</v>
      </c>
      <c r="K531" s="64">
        <f>'AUS1'!$K$25</f>
        <v>7658425</v>
      </c>
      <c r="L531" s="65">
        <f>'AUS1'!$L$25</f>
        <v>210709175</v>
      </c>
      <c r="N531" s="66"/>
      <c r="O531" s="67"/>
      <c r="P531" s="72"/>
      <c r="Q531" s="69"/>
      <c r="R531" s="70"/>
      <c r="S531" s="70"/>
      <c r="T531" s="70"/>
      <c r="U531" s="69"/>
      <c r="V531" s="70"/>
      <c r="W531" s="69"/>
      <c r="X531" s="62"/>
      <c r="Y531" s="67"/>
      <c r="Z531" s="69"/>
      <c r="AA531" s="19"/>
      <c r="AB531" s="24"/>
    </row>
    <row r="532" spans="2:28" ht="15.75" hidden="1" customHeight="1" outlineLevel="1">
      <c r="B532" s="55"/>
      <c r="C532" s="21"/>
      <c r="D532" s="21"/>
      <c r="F532" s="64">
        <f>'RGV1'!$F$25</f>
        <v>2811906</v>
      </c>
      <c r="G532" s="64">
        <f>'RGV1'!$G$25</f>
        <v>308668</v>
      </c>
      <c r="H532" s="64">
        <f>'RGV1'!$H$25</f>
        <v>192507</v>
      </c>
      <c r="I532" s="64">
        <f>'RGV1'!$I$25</f>
        <v>569066</v>
      </c>
      <c r="J532" s="64">
        <f>'RGV1'!$J$25</f>
        <v>112680</v>
      </c>
      <c r="K532" s="64">
        <f>'RGV1'!$K$25</f>
        <v>388</v>
      </c>
      <c r="L532" s="65">
        <f>'RGV1'!$L$25</f>
        <v>3995215</v>
      </c>
      <c r="N532" s="66"/>
      <c r="O532" s="67"/>
      <c r="P532" s="72"/>
      <c r="Q532" s="69"/>
      <c r="R532" s="70"/>
      <c r="S532" s="70"/>
      <c r="T532" s="70"/>
      <c r="U532" s="69"/>
      <c r="V532" s="70"/>
      <c r="W532" s="69"/>
      <c r="X532" s="62"/>
      <c r="Y532" s="67"/>
      <c r="Z532" s="69"/>
      <c r="AA532" s="19"/>
      <c r="AB532" s="24"/>
    </row>
    <row r="533" spans="2:28" ht="15.75" hidden="1" customHeight="1" outlineLevel="1">
      <c r="B533" s="55"/>
      <c r="C533" s="21"/>
      <c r="D533" s="21"/>
      <c r="F533" s="64">
        <f>DAL!$F$25</f>
        <v>15882856</v>
      </c>
      <c r="G533" s="64">
        <f>DAL!$G$25</f>
        <v>2548754</v>
      </c>
      <c r="H533" s="64">
        <f>DAL!$H$25</f>
        <v>995878</v>
      </c>
      <c r="I533" s="64">
        <f>DAL!$I$25</f>
        <v>10971400</v>
      </c>
      <c r="J533" s="64">
        <f>DAL!$J$25</f>
        <v>3982883</v>
      </c>
      <c r="K533" s="64">
        <f>DAL!$K$25</f>
        <v>8976860</v>
      </c>
      <c r="L533" s="65">
        <f>DAL!$L$25</f>
        <v>43358631</v>
      </c>
      <c r="N533" s="66"/>
      <c r="O533" s="67"/>
      <c r="P533" s="72"/>
      <c r="Q533" s="69"/>
      <c r="R533" s="70"/>
      <c r="S533" s="70"/>
      <c r="T533" s="70"/>
      <c r="U533" s="69"/>
      <c r="V533" s="70"/>
      <c r="W533" s="69"/>
      <c r="X533" s="62"/>
      <c r="Y533" s="67"/>
      <c r="Z533" s="69"/>
      <c r="AA533" s="19"/>
      <c r="AB533" s="24"/>
    </row>
    <row r="534" spans="2:28" ht="15.75" hidden="1" customHeight="1" outlineLevel="1">
      <c r="B534" s="55"/>
      <c r="C534" s="21"/>
      <c r="D534" s="21"/>
      <c r="F534" s="64">
        <f>'E-P'!$F$25</f>
        <v>15246137</v>
      </c>
      <c r="G534" s="64">
        <f>'E-P'!$G$25</f>
        <v>2429720</v>
      </c>
      <c r="H534" s="64">
        <f>'E-P'!$H$25</f>
        <v>884886</v>
      </c>
      <c r="I534" s="64">
        <f>'E-P'!$I$25</f>
        <v>2272328</v>
      </c>
      <c r="J534" s="64">
        <f>'E-P'!$J$25</f>
        <v>431513</v>
      </c>
      <c r="K534" s="64">
        <f>'E-P'!$K$25</f>
        <v>2873762</v>
      </c>
      <c r="L534" s="65">
        <f>'E-P'!$L$25</f>
        <v>24138346</v>
      </c>
      <c r="N534" s="66"/>
      <c r="O534" s="67"/>
      <c r="P534" s="72"/>
      <c r="Q534" s="69"/>
      <c r="R534" s="70"/>
      <c r="S534" s="70"/>
      <c r="T534" s="70"/>
      <c r="U534" s="69"/>
      <c r="V534" s="70"/>
      <c r="W534" s="69"/>
      <c r="X534" s="62"/>
      <c r="Y534" s="67"/>
      <c r="Z534" s="69"/>
      <c r="AA534" s="19"/>
      <c r="AB534" s="24"/>
    </row>
    <row r="535" spans="2:28" ht="15.75" hidden="1" customHeight="1" outlineLevel="1">
      <c r="B535" s="55"/>
      <c r="C535" s="21"/>
      <c r="D535" s="21"/>
      <c r="F535" s="64">
        <f>LU!$F$25</f>
        <v>1233185</v>
      </c>
      <c r="G535" s="64">
        <f>LU!$G$25</f>
        <v>0</v>
      </c>
      <c r="H535" s="64">
        <f>LU!$H$25</f>
        <v>58202</v>
      </c>
      <c r="I535" s="64">
        <f>LU!$I$25</f>
        <v>38790</v>
      </c>
      <c r="J535" s="64">
        <f>LU!$J$25</f>
        <v>412582</v>
      </c>
      <c r="K535" s="64">
        <f>LU!$K$25</f>
        <v>55264</v>
      </c>
      <c r="L535" s="65">
        <f>LU!$L$25</f>
        <v>1798023</v>
      </c>
      <c r="N535" s="66"/>
      <c r="O535" s="67"/>
      <c r="P535" s="72"/>
      <c r="Q535" s="69"/>
      <c r="R535" s="70"/>
      <c r="S535" s="70"/>
      <c r="T535" s="70"/>
      <c r="U535" s="69"/>
      <c r="V535" s="70"/>
      <c r="W535" s="69"/>
      <c r="X535" s="62"/>
      <c r="Y535" s="67"/>
      <c r="Z535" s="69"/>
      <c r="AA535" s="19"/>
      <c r="AB535" s="24"/>
    </row>
    <row r="536" spans="2:28" ht="15.75" hidden="1" customHeight="1" outlineLevel="1">
      <c r="B536" s="55"/>
      <c r="C536" s="21"/>
      <c r="D536" s="21"/>
      <c r="F536" s="64">
        <f>MidWST!$F$25</f>
        <v>0</v>
      </c>
      <c r="G536" s="64">
        <f>MidWST!$G$25</f>
        <v>0</v>
      </c>
      <c r="H536" s="64">
        <f>MidWST!$H$25</f>
        <v>0</v>
      </c>
      <c r="I536" s="64">
        <f>MidWST!$I$25</f>
        <v>0</v>
      </c>
      <c r="J536" s="64">
        <f>MidWST!$J$25</f>
        <v>0</v>
      </c>
      <c r="K536" s="64">
        <f>MidWST!$K$25</f>
        <v>90937</v>
      </c>
      <c r="L536" s="65">
        <f>MidWST!$L$25</f>
        <v>90937</v>
      </c>
      <c r="N536" s="66"/>
      <c r="O536" s="67"/>
      <c r="P536" s="72"/>
      <c r="Q536" s="69"/>
      <c r="R536" s="70"/>
      <c r="S536" s="70"/>
      <c r="T536" s="70"/>
      <c r="U536" s="69"/>
      <c r="V536" s="70"/>
      <c r="W536" s="69"/>
      <c r="X536" s="62"/>
      <c r="Y536" s="67"/>
      <c r="Z536" s="69"/>
      <c r="AA536" s="19"/>
      <c r="AB536" s="24"/>
    </row>
    <row r="537" spans="2:28" ht="15.75" hidden="1" customHeight="1" outlineLevel="1">
      <c r="B537" s="55"/>
      <c r="C537" s="21"/>
      <c r="D537" s="21"/>
      <c r="F537" s="64">
        <f>'P-B'!$F$25</f>
        <v>332620</v>
      </c>
      <c r="G537" s="64">
        <f>'P-B'!$G$25</f>
        <v>0</v>
      </c>
      <c r="H537" s="64">
        <f>'P-B'!$H$25</f>
        <v>21754</v>
      </c>
      <c r="I537" s="64">
        <f>'P-B'!$I$25</f>
        <v>0</v>
      </c>
      <c r="J537" s="64">
        <f>'P-B'!$J$25</f>
        <v>0</v>
      </c>
      <c r="K537" s="64">
        <f>'P-B'!$K$25</f>
        <v>651</v>
      </c>
      <c r="L537" s="65">
        <f>'P-B'!$L$25</f>
        <v>355025</v>
      </c>
      <c r="N537" s="66"/>
      <c r="O537" s="67"/>
      <c r="P537" s="72"/>
      <c r="Q537" s="69"/>
      <c r="R537" s="70"/>
      <c r="S537" s="70"/>
      <c r="T537" s="70"/>
      <c r="U537" s="69"/>
      <c r="V537" s="70"/>
      <c r="W537" s="69"/>
      <c r="X537" s="62"/>
      <c r="Y537" s="67"/>
      <c r="Z537" s="69"/>
      <c r="AA537" s="19"/>
      <c r="AB537" s="24"/>
    </row>
    <row r="538" spans="2:28" ht="15.75" hidden="1" customHeight="1" outlineLevel="1">
      <c r="B538" s="55"/>
      <c r="C538" s="21"/>
      <c r="D538" s="21"/>
      <c r="F538" s="64">
        <f>PVAMU!$F$25</f>
        <v>2638198</v>
      </c>
      <c r="G538" s="64">
        <f>PVAMU!$G$25</f>
        <v>85272</v>
      </c>
      <c r="H538" s="64">
        <f>PVAMU!$H$25</f>
        <v>0</v>
      </c>
      <c r="I538" s="64">
        <f>PVAMU!$I$25</f>
        <v>921319</v>
      </c>
      <c r="J538" s="64">
        <f>PVAMU!$J$25</f>
        <v>87576</v>
      </c>
      <c r="K538" s="64">
        <f>PVAMU!$K$25</f>
        <v>84255</v>
      </c>
      <c r="L538" s="65">
        <f>PVAMU!$L$25</f>
        <v>3816620</v>
      </c>
      <c r="N538" s="66"/>
      <c r="O538" s="67"/>
      <c r="P538" s="72"/>
      <c r="Q538" s="69"/>
      <c r="R538" s="70"/>
      <c r="S538" s="70"/>
      <c r="T538" s="70"/>
      <c r="U538" s="69"/>
      <c r="V538" s="70"/>
      <c r="W538" s="69"/>
      <c r="X538" s="62"/>
      <c r="Y538" s="67"/>
      <c r="Z538" s="69"/>
      <c r="AA538" s="19"/>
      <c r="AB538" s="24"/>
    </row>
    <row r="539" spans="2:28" ht="15.75" hidden="1" customHeight="1" outlineLevel="1">
      <c r="B539" s="55"/>
      <c r="C539" s="21"/>
      <c r="D539" s="21"/>
      <c r="F539" s="64">
        <f>'S-A'!$F$25</f>
        <v>5828998</v>
      </c>
      <c r="G539" s="64">
        <f>'S-A'!$G$25</f>
        <v>903086</v>
      </c>
      <c r="H539" s="64">
        <f>'S-A'!$H$25</f>
        <v>660299</v>
      </c>
      <c r="I539" s="64">
        <f>'S-A'!$I$25</f>
        <v>5038428</v>
      </c>
      <c r="J539" s="64">
        <f>'S-A'!$J$25</f>
        <v>1148986</v>
      </c>
      <c r="K539" s="64">
        <f>'S-A'!$K$25</f>
        <v>582350</v>
      </c>
      <c r="L539" s="65">
        <f>'S-A'!$L$25</f>
        <v>14162147</v>
      </c>
      <c r="N539" s="66"/>
      <c r="O539" s="67"/>
      <c r="P539" s="72"/>
      <c r="Q539" s="69"/>
      <c r="R539" s="70"/>
      <c r="S539" s="70"/>
      <c r="T539" s="70"/>
      <c r="U539" s="69"/>
      <c r="V539" s="70"/>
      <c r="W539" s="69"/>
      <c r="X539" s="62"/>
      <c r="Y539" s="67"/>
      <c r="Z539" s="69"/>
      <c r="AA539" s="19"/>
      <c r="AB539" s="24"/>
    </row>
    <row r="540" spans="2:28" ht="15.75" hidden="1" customHeight="1" outlineLevel="1">
      <c r="B540" s="55"/>
      <c r="C540" s="21"/>
      <c r="D540" s="21"/>
      <c r="F540" s="64">
        <f>SFA!$F$25</f>
        <v>3298</v>
      </c>
      <c r="G540" s="64">
        <f>SFA!$G$25</f>
        <v>0</v>
      </c>
      <c r="H540" s="64">
        <f>SFA!$H$25</f>
        <v>0</v>
      </c>
      <c r="I540" s="64">
        <f>SFA!$I$25</f>
        <v>0</v>
      </c>
      <c r="J540" s="64">
        <f>SFA!$J$25</f>
        <v>0</v>
      </c>
      <c r="K540" s="64">
        <f>SFA!$K$25</f>
        <v>0</v>
      </c>
      <c r="L540" s="65">
        <f>SFA!$L$25</f>
        <v>3298</v>
      </c>
      <c r="N540" s="66"/>
      <c r="O540" s="67"/>
      <c r="P540" s="72"/>
      <c r="Q540" s="69"/>
      <c r="R540" s="70"/>
      <c r="S540" s="70"/>
      <c r="T540" s="70"/>
      <c r="U540" s="69"/>
      <c r="V540" s="70"/>
      <c r="W540" s="69"/>
      <c r="X540" s="62"/>
      <c r="Y540" s="67"/>
      <c r="Z540" s="69"/>
      <c r="AA540" s="19"/>
      <c r="AB540" s="24"/>
    </row>
    <row r="541" spans="2:28" ht="15.75" hidden="1" customHeight="1" outlineLevel="1">
      <c r="B541" s="55"/>
      <c r="C541" s="21"/>
      <c r="D541" s="21"/>
      <c r="F541" s="64">
        <f>SHSU!$F$25</f>
        <v>0</v>
      </c>
      <c r="G541" s="64">
        <f>SHSU!$G$25</f>
        <v>0</v>
      </c>
      <c r="H541" s="64">
        <f>SHSU!$H$25</f>
        <v>0</v>
      </c>
      <c r="I541" s="64">
        <f>SHSU!$I$25</f>
        <v>174</v>
      </c>
      <c r="J541" s="64">
        <f>SHSU!$J$25</f>
        <v>0</v>
      </c>
      <c r="K541" s="64">
        <f>SHSU!$K$25</f>
        <v>0</v>
      </c>
      <c r="L541" s="65">
        <f>SHSU!$L$25</f>
        <v>174</v>
      </c>
      <c r="N541" s="66"/>
      <c r="O541" s="67"/>
      <c r="P541" s="72"/>
      <c r="Q541" s="69"/>
      <c r="R541" s="70"/>
      <c r="S541" s="70"/>
      <c r="T541" s="70"/>
      <c r="U541" s="69"/>
      <c r="V541" s="70"/>
      <c r="W541" s="69"/>
      <c r="X541" s="62"/>
      <c r="Y541" s="67"/>
      <c r="Z541" s="69"/>
      <c r="AA541" s="19"/>
      <c r="AB541" s="24"/>
    </row>
    <row r="542" spans="2:28" ht="15.75" hidden="1" customHeight="1" outlineLevel="1">
      <c r="B542" s="55"/>
      <c r="C542" s="21"/>
      <c r="D542" s="21"/>
      <c r="F542" s="64">
        <f>SRSU!$F$25</f>
        <v>0</v>
      </c>
      <c r="G542" s="64">
        <f>SRSU!$G$25</f>
        <v>0</v>
      </c>
      <c r="H542" s="64">
        <f>SRSU!$H$25</f>
        <v>0</v>
      </c>
      <c r="I542" s="64">
        <f>SRSU!$I$25</f>
        <v>0</v>
      </c>
      <c r="J542" s="64">
        <f>SRSU!$J$25</f>
        <v>0</v>
      </c>
      <c r="K542" s="64">
        <f>SRSU!$K$25</f>
        <v>0</v>
      </c>
      <c r="L542" s="65">
        <f>SRSU!$L$25</f>
        <v>0</v>
      </c>
      <c r="N542" s="66"/>
      <c r="O542" s="67"/>
      <c r="P542" s="72"/>
      <c r="Q542" s="69"/>
      <c r="R542" s="70"/>
      <c r="S542" s="70"/>
      <c r="T542" s="70"/>
      <c r="U542" s="69"/>
      <c r="V542" s="70"/>
      <c r="W542" s="69"/>
      <c r="X542" s="62"/>
      <c r="Y542" s="67"/>
      <c r="Z542" s="69"/>
      <c r="AA542" s="19"/>
      <c r="AB542" s="24"/>
    </row>
    <row r="543" spans="2:28" ht="15.75" hidden="1" customHeight="1" outlineLevel="1">
      <c r="B543" s="55"/>
      <c r="C543" s="21"/>
      <c r="D543" s="21"/>
      <c r="F543" s="64">
        <f>TAMIU!$F$25</f>
        <v>0</v>
      </c>
      <c r="G543" s="64">
        <f>TAMIU!$G$25</f>
        <v>62564</v>
      </c>
      <c r="H543" s="64">
        <f>TAMIU!$H$25</f>
        <v>0</v>
      </c>
      <c r="I543" s="64">
        <f>TAMIU!$I$25</f>
        <v>28753</v>
      </c>
      <c r="J543" s="64">
        <f>TAMIU!$J$25</f>
        <v>0</v>
      </c>
      <c r="K543" s="64">
        <f>TAMIU!$K$25</f>
        <v>0</v>
      </c>
      <c r="L543" s="65">
        <f>TAMIU!$L$25</f>
        <v>91317</v>
      </c>
      <c r="N543" s="66"/>
      <c r="O543" s="67"/>
      <c r="P543" s="72"/>
      <c r="Q543" s="69"/>
      <c r="R543" s="70"/>
      <c r="S543" s="70"/>
      <c r="T543" s="70"/>
      <c r="U543" s="69"/>
      <c r="V543" s="70"/>
      <c r="W543" s="69"/>
      <c r="X543" s="62"/>
      <c r="Y543" s="67"/>
      <c r="Z543" s="69"/>
      <c r="AA543" s="19"/>
      <c r="AB543" s="24"/>
    </row>
    <row r="544" spans="2:28" ht="15.75" hidden="1" customHeight="1" outlineLevel="1">
      <c r="B544" s="55"/>
      <c r="C544" s="21"/>
      <c r="D544" s="21"/>
      <c r="F544" s="64">
        <f>TAMUC!$F$25</f>
        <v>0</v>
      </c>
      <c r="G544" s="64">
        <f>TAMUC!$G$25</f>
        <v>0</v>
      </c>
      <c r="H544" s="64">
        <f>TAMUC!$H$25</f>
        <v>0</v>
      </c>
      <c r="I544" s="64">
        <f>TAMUC!$I$25</f>
        <v>5101</v>
      </c>
      <c r="J544" s="64">
        <f>TAMUC!$J$25</f>
        <v>0</v>
      </c>
      <c r="K544" s="64">
        <f>TAMUC!$K$25</f>
        <v>0</v>
      </c>
      <c r="L544" s="65">
        <f>TAMUC!$L$25</f>
        <v>5101</v>
      </c>
      <c r="N544" s="66"/>
      <c r="O544" s="67"/>
      <c r="P544" s="72"/>
      <c r="Q544" s="69"/>
      <c r="R544" s="70"/>
      <c r="S544" s="70"/>
      <c r="T544" s="70"/>
      <c r="U544" s="69"/>
      <c r="V544" s="70"/>
      <c r="W544" s="69"/>
      <c r="X544" s="62"/>
      <c r="Y544" s="67"/>
      <c r="Z544" s="69"/>
      <c r="AA544" s="19"/>
      <c r="AB544" s="24"/>
    </row>
    <row r="545" spans="2:28" ht="15.75" hidden="1" customHeight="1" outlineLevel="1">
      <c r="B545" s="55"/>
      <c r="C545" s="21"/>
      <c r="D545" s="21"/>
      <c r="F545" s="64">
        <f>TAMUCC!$F$25</f>
        <v>2102497</v>
      </c>
      <c r="G545" s="64">
        <f>TAMUCC!$G$25</f>
        <v>2204267</v>
      </c>
      <c r="H545" s="64">
        <f>TAMUCC!$H$25</f>
        <v>298957</v>
      </c>
      <c r="I545" s="64">
        <f>TAMUCC!$I$25</f>
        <v>163518</v>
      </c>
      <c r="J545" s="64">
        <f>TAMUCC!$J$25</f>
        <v>2153784</v>
      </c>
      <c r="K545" s="64">
        <f>TAMUCC!$K$25</f>
        <v>13926</v>
      </c>
      <c r="L545" s="65">
        <f>TAMUCC!$L$25</f>
        <v>6936949</v>
      </c>
      <c r="N545" s="66"/>
      <c r="O545" s="67"/>
      <c r="P545" s="72"/>
      <c r="Q545" s="69"/>
      <c r="R545" s="70"/>
      <c r="S545" s="70"/>
      <c r="T545" s="70"/>
      <c r="U545" s="69"/>
      <c r="V545" s="70"/>
      <c r="W545" s="69"/>
      <c r="X545" s="62"/>
      <c r="Y545" s="67"/>
      <c r="Z545" s="69"/>
      <c r="AA545" s="19"/>
      <c r="AB545" s="24"/>
    </row>
    <row r="546" spans="2:28" ht="15.75" hidden="1" customHeight="1" outlineLevel="1">
      <c r="B546" s="55"/>
      <c r="C546" s="21"/>
      <c r="D546" s="21"/>
      <c r="F546" s="64">
        <f>TAMUComb!$F$25</f>
        <v>69331853</v>
      </c>
      <c r="G546" s="64">
        <f>TAMUComb!$G$25</f>
        <v>35110442</v>
      </c>
      <c r="H546" s="64">
        <f>TAMUComb!$H$25</f>
        <v>38395691</v>
      </c>
      <c r="I546" s="64">
        <f>TAMUComb!$I$25</f>
        <v>77759917</v>
      </c>
      <c r="J546" s="64">
        <f>TAMUComb!$J$25</f>
        <v>23104116</v>
      </c>
      <c r="K546" s="64">
        <f>TAMUComb!$K$25</f>
        <v>37459447</v>
      </c>
      <c r="L546" s="65">
        <f>TAMUComb!$L$25</f>
        <v>281161466</v>
      </c>
      <c r="N546" s="66"/>
      <c r="O546" s="67"/>
      <c r="P546" s="72"/>
      <c r="Q546" s="69"/>
      <c r="R546" s="70"/>
      <c r="S546" s="70"/>
      <c r="T546" s="70"/>
      <c r="U546" s="69"/>
      <c r="V546" s="70"/>
      <c r="W546" s="69"/>
      <c r="X546" s="62"/>
      <c r="Y546" s="67"/>
      <c r="Z546" s="69"/>
      <c r="AA546" s="19"/>
      <c r="AB546" s="24"/>
    </row>
    <row r="547" spans="2:28" ht="15.75" hidden="1" customHeight="1" outlineLevel="1">
      <c r="B547" s="55"/>
      <c r="C547" s="21"/>
      <c r="D547" s="21"/>
      <c r="F547" s="64">
        <f>TAMUCT!$F$25</f>
        <v>104539</v>
      </c>
      <c r="G547" s="64">
        <f>TAMUCT!$G$25</f>
        <v>0</v>
      </c>
      <c r="H547" s="64">
        <f>TAMUCT!$H$25</f>
        <v>0</v>
      </c>
      <c r="I547" s="64">
        <f>TAMUCT!$I$25</f>
        <v>230031</v>
      </c>
      <c r="J547" s="64">
        <f>TAMUCT!$J$25</f>
        <v>0</v>
      </c>
      <c r="K547" s="64">
        <f>TAMUCT!$K$25</f>
        <v>0</v>
      </c>
      <c r="L547" s="65">
        <f>TAMUCT!$L$25</f>
        <v>334570</v>
      </c>
      <c r="N547" s="66"/>
      <c r="O547" s="67"/>
      <c r="P547" s="72"/>
      <c r="Q547" s="69"/>
      <c r="R547" s="70"/>
      <c r="S547" s="70"/>
      <c r="T547" s="70"/>
      <c r="U547" s="69"/>
      <c r="V547" s="70"/>
      <c r="W547" s="69"/>
      <c r="X547" s="62"/>
      <c r="Y547" s="67"/>
      <c r="Z547" s="69"/>
      <c r="AA547" s="19"/>
      <c r="AB547" s="24"/>
    </row>
    <row r="548" spans="2:28" ht="15.75" hidden="1" customHeight="1" outlineLevel="1">
      <c r="B548" s="55"/>
      <c r="C548" s="21"/>
      <c r="D548" s="21"/>
      <c r="F548" s="64">
        <f>TAMUG!$F$25</f>
        <v>0</v>
      </c>
      <c r="G548" s="64">
        <f>TAMUG!$G$25</f>
        <v>0</v>
      </c>
      <c r="H548" s="64">
        <f>TAMUG!$H$25</f>
        <v>0</v>
      </c>
      <c r="I548" s="64">
        <f>TAMUG!$I$25</f>
        <v>16394</v>
      </c>
      <c r="J548" s="64">
        <f>TAMUG!$J$25</f>
        <v>0</v>
      </c>
      <c r="K548" s="64">
        <f>TAMUG!$K$25</f>
        <v>41652</v>
      </c>
      <c r="L548" s="65">
        <f>TAMUG!$L$25</f>
        <v>58046</v>
      </c>
      <c r="N548" s="66"/>
      <c r="O548" s="67"/>
      <c r="P548" s="72"/>
      <c r="Q548" s="69"/>
      <c r="R548" s="70"/>
      <c r="S548" s="70"/>
      <c r="T548" s="70"/>
      <c r="U548" s="69"/>
      <c r="V548" s="70"/>
      <c r="W548" s="69"/>
      <c r="X548" s="62"/>
      <c r="Y548" s="67"/>
      <c r="Z548" s="69"/>
      <c r="AA548" s="19"/>
      <c r="AB548" s="24"/>
    </row>
    <row r="549" spans="2:28" ht="15.75" hidden="1" customHeight="1" outlineLevel="1">
      <c r="B549" s="55"/>
      <c r="C549" s="21"/>
      <c r="D549" s="21"/>
      <c r="F549" s="64">
        <f>TAMUK!$F$25</f>
        <v>965481</v>
      </c>
      <c r="G549" s="64">
        <f>TAMUK!$G$25</f>
        <v>392469</v>
      </c>
      <c r="H549" s="64">
        <f>TAMUK!$H$25</f>
        <v>33765</v>
      </c>
      <c r="I549" s="64">
        <f>TAMUK!$I$25</f>
        <v>368636</v>
      </c>
      <c r="J549" s="64">
        <f>TAMUK!$J$25</f>
        <v>3480</v>
      </c>
      <c r="K549" s="64">
        <f>TAMUK!$K$25</f>
        <v>117900</v>
      </c>
      <c r="L549" s="65">
        <f>TAMUK!$L$25</f>
        <v>1881731</v>
      </c>
      <c r="N549" s="66"/>
      <c r="O549" s="67"/>
      <c r="P549" s="72"/>
      <c r="Q549" s="69"/>
      <c r="R549" s="70"/>
      <c r="S549" s="70"/>
      <c r="T549" s="70"/>
      <c r="U549" s="69"/>
      <c r="V549" s="70"/>
      <c r="W549" s="69"/>
      <c r="X549" s="62"/>
      <c r="Y549" s="67"/>
      <c r="Z549" s="69"/>
      <c r="AA549" s="19"/>
      <c r="AB549" s="24"/>
    </row>
    <row r="550" spans="2:28" ht="15.75" hidden="1" customHeight="1" outlineLevel="1">
      <c r="B550" s="55"/>
      <c r="C550" s="21"/>
      <c r="D550" s="21"/>
      <c r="F550" s="64">
        <f>TAMUSA!$F$25</f>
        <v>0</v>
      </c>
      <c r="G550" s="64">
        <f>TAMUSA!$G$25</f>
        <v>0</v>
      </c>
      <c r="H550" s="64">
        <f>TAMUSA!$H$25</f>
        <v>0</v>
      </c>
      <c r="I550" s="64">
        <f>TAMUSA!$I$25</f>
        <v>0</v>
      </c>
      <c r="J550" s="64">
        <f>TAMUSA!$J$25</f>
        <v>0</v>
      </c>
      <c r="K550" s="64">
        <f>TAMUSA!$K$25</f>
        <v>0</v>
      </c>
      <c r="L550" s="65">
        <f>TAMUSA!$L$25</f>
        <v>0</v>
      </c>
      <c r="N550" s="66"/>
      <c r="O550" s="67"/>
      <c r="P550" s="72"/>
      <c r="Q550" s="69"/>
      <c r="R550" s="70"/>
      <c r="S550" s="70"/>
      <c r="T550" s="70"/>
      <c r="U550" s="69"/>
      <c r="V550" s="70"/>
      <c r="W550" s="69"/>
      <c r="X550" s="62"/>
      <c r="Y550" s="67"/>
      <c r="Z550" s="69"/>
      <c r="AA550" s="19"/>
      <c r="AB550" s="24"/>
    </row>
    <row r="551" spans="2:28" ht="15.75" hidden="1" customHeight="1" outlineLevel="1">
      <c r="B551" s="55"/>
      <c r="C551" s="21"/>
      <c r="D551" s="21"/>
      <c r="F551" s="64">
        <f>TAMUT!$F$25</f>
        <v>0</v>
      </c>
      <c r="G551" s="64">
        <f>TAMUT!$G$25</f>
        <v>0</v>
      </c>
      <c r="H551" s="64">
        <f>TAMUT!$H$25</f>
        <v>0</v>
      </c>
      <c r="I551" s="64">
        <f>TAMUT!$I$25</f>
        <v>0</v>
      </c>
      <c r="J551" s="64">
        <f>TAMUT!$J$25</f>
        <v>0</v>
      </c>
      <c r="K551" s="64">
        <f>TAMUT!$K$25</f>
        <v>0</v>
      </c>
      <c r="L551" s="65">
        <f>TAMUT!$L$25</f>
        <v>0</v>
      </c>
      <c r="N551" s="66"/>
      <c r="O551" s="67"/>
      <c r="P551" s="72"/>
      <c r="Q551" s="69"/>
      <c r="R551" s="70"/>
      <c r="S551" s="70"/>
      <c r="T551" s="70"/>
      <c r="U551" s="69"/>
      <c r="V551" s="70"/>
      <c r="W551" s="69"/>
      <c r="X551" s="62"/>
      <c r="Y551" s="67"/>
      <c r="Z551" s="69"/>
      <c r="AA551" s="19"/>
      <c r="AB551" s="24"/>
    </row>
    <row r="552" spans="2:28" ht="15.75" hidden="1" customHeight="1" outlineLevel="1">
      <c r="B552" s="55"/>
      <c r="C552" s="21"/>
      <c r="D552" s="21"/>
      <c r="F552" s="64">
        <f>TARLST!$F$25</f>
        <v>0</v>
      </c>
      <c r="G552" s="64">
        <f>TARLST!$G$25</f>
        <v>25170</v>
      </c>
      <c r="H552" s="64">
        <f>TARLST!$H$25</f>
        <v>0</v>
      </c>
      <c r="I552" s="64">
        <f>TARLST!$I$25</f>
        <v>3248</v>
      </c>
      <c r="J552" s="64">
        <f>TARLST!$J$25</f>
        <v>0</v>
      </c>
      <c r="K552" s="64">
        <f>TARLST!$K$25</f>
        <v>0</v>
      </c>
      <c r="L552" s="65">
        <f>TARLST!$L$25</f>
        <v>28418</v>
      </c>
      <c r="N552" s="66"/>
      <c r="O552" s="67"/>
      <c r="P552" s="72"/>
      <c r="Q552" s="69"/>
      <c r="R552" s="70"/>
      <c r="S552" s="70"/>
      <c r="T552" s="70"/>
      <c r="U552" s="69"/>
      <c r="V552" s="70"/>
      <c r="W552" s="69"/>
      <c r="X552" s="62"/>
      <c r="Y552" s="67"/>
      <c r="Z552" s="69"/>
      <c r="AA552" s="19"/>
      <c r="AB552" s="24"/>
    </row>
    <row r="553" spans="2:28" ht="15.75" hidden="1" customHeight="1" outlineLevel="1">
      <c r="B553" s="55"/>
      <c r="C553" s="21"/>
      <c r="D553" s="21"/>
      <c r="F553" s="64">
        <f>TSU!$F$25</f>
        <v>97791</v>
      </c>
      <c r="G553" s="64">
        <f>TSU!$G$25</f>
        <v>0</v>
      </c>
      <c r="H553" s="64">
        <f>TSU!$H$25</f>
        <v>0</v>
      </c>
      <c r="I553" s="64">
        <f>TSU!$I$25</f>
        <v>149</v>
      </c>
      <c r="J553" s="64">
        <f>TSU!$J$25</f>
        <v>0</v>
      </c>
      <c r="K553" s="64">
        <f>TSU!$K$25</f>
        <v>0</v>
      </c>
      <c r="L553" s="65">
        <f>TSU!$L$25</f>
        <v>97940</v>
      </c>
      <c r="N553" s="66"/>
      <c r="O553" s="67"/>
      <c r="P553" s="72"/>
      <c r="Q553" s="69"/>
      <c r="R553" s="70"/>
      <c r="S553" s="70"/>
      <c r="T553" s="70"/>
      <c r="U553" s="69"/>
      <c r="V553" s="70"/>
      <c r="W553" s="69"/>
      <c r="X553" s="62"/>
      <c r="Y553" s="67"/>
      <c r="Z553" s="69"/>
      <c r="AA553" s="19"/>
      <c r="AB553" s="24"/>
    </row>
    <row r="554" spans="2:28" ht="15.75" hidden="1" customHeight="1" outlineLevel="1">
      <c r="B554" s="55"/>
      <c r="C554" s="21"/>
      <c r="D554" s="21"/>
      <c r="F554" s="64">
        <f>TTU!$F$25</f>
        <v>11034091</v>
      </c>
      <c r="G554" s="64">
        <f>TTU!$G$25</f>
        <v>14271644</v>
      </c>
      <c r="H554" s="64">
        <f>TTU!$H$25</f>
        <v>2495165</v>
      </c>
      <c r="I554" s="64">
        <f>TTU!$I$25</f>
        <v>6473640</v>
      </c>
      <c r="J554" s="64">
        <f>TTU!$J$25</f>
        <v>3697925</v>
      </c>
      <c r="K554" s="64">
        <f>TTU!$K$25</f>
        <v>2016431</v>
      </c>
      <c r="L554" s="65">
        <f>TTU!$L$25</f>
        <v>39988896</v>
      </c>
      <c r="N554" s="66"/>
      <c r="O554" s="67"/>
      <c r="P554" s="72"/>
      <c r="Q554" s="69"/>
      <c r="R554" s="70"/>
      <c r="S554" s="70"/>
      <c r="T554" s="70"/>
      <c r="U554" s="69"/>
      <c r="V554" s="70"/>
      <c r="W554" s="69"/>
      <c r="X554" s="62"/>
      <c r="Y554" s="67"/>
      <c r="Z554" s="69"/>
      <c r="AA554" s="19"/>
      <c r="AB554" s="24"/>
    </row>
    <row r="555" spans="2:28" ht="15.75" hidden="1" customHeight="1" outlineLevel="1">
      <c r="B555" s="55"/>
      <c r="C555" s="21"/>
      <c r="D555" s="21"/>
      <c r="F555" s="64">
        <f>TWU!$F$25</f>
        <v>0</v>
      </c>
      <c r="G555" s="64">
        <f>TWU!$G$25</f>
        <v>0</v>
      </c>
      <c r="H555" s="64">
        <f>TWU!$H$25</f>
        <v>0</v>
      </c>
      <c r="I555" s="64">
        <f>TWU!$I$25</f>
        <v>0</v>
      </c>
      <c r="J555" s="64">
        <f>TWU!$J$25</f>
        <v>0</v>
      </c>
      <c r="K555" s="64">
        <f>TWU!$K$25</f>
        <v>0</v>
      </c>
      <c r="L555" s="65">
        <f>TWU!$L$25</f>
        <v>0</v>
      </c>
      <c r="N555" s="66"/>
      <c r="O555" s="67"/>
      <c r="P555" s="72"/>
      <c r="Q555" s="69"/>
      <c r="R555" s="70"/>
      <c r="S555" s="70"/>
      <c r="T555" s="70"/>
      <c r="U555" s="69"/>
      <c r="V555" s="70"/>
      <c r="W555" s="69"/>
      <c r="X555" s="62"/>
      <c r="Y555" s="67"/>
      <c r="Z555" s="69"/>
      <c r="AA555" s="19"/>
      <c r="AB555" s="24"/>
    </row>
    <row r="556" spans="2:28" ht="15.75" hidden="1" customHeight="1" outlineLevel="1">
      <c r="B556" s="55"/>
      <c r="C556" s="21"/>
      <c r="D556" s="21"/>
      <c r="F556" s="64">
        <f>TXST!$F$25</f>
        <v>1065819</v>
      </c>
      <c r="G556" s="64">
        <f>TXST!$G$25</f>
        <v>800983</v>
      </c>
      <c r="H556" s="64">
        <f>TXST!$H$25</f>
        <v>89300</v>
      </c>
      <c r="I556" s="64">
        <f>TXST!$I$25</f>
        <v>721364</v>
      </c>
      <c r="J556" s="64">
        <f>TXST!$J$25</f>
        <v>258083</v>
      </c>
      <c r="K556" s="64">
        <f>TXST!$K$25</f>
        <v>569283</v>
      </c>
      <c r="L556" s="65">
        <f>TXST!$L$25</f>
        <v>3504832</v>
      </c>
      <c r="N556" s="66"/>
      <c r="O556" s="67"/>
      <c r="P556" s="72"/>
      <c r="Q556" s="69"/>
      <c r="R556" s="70"/>
      <c r="S556" s="70"/>
      <c r="T556" s="70"/>
      <c r="U556" s="69"/>
      <c r="V556" s="70"/>
      <c r="W556" s="69"/>
      <c r="X556" s="62"/>
      <c r="Y556" s="67"/>
      <c r="Z556" s="69"/>
      <c r="AA556" s="19"/>
      <c r="AB556" s="24"/>
    </row>
    <row r="557" spans="2:28" ht="15.75" hidden="1" customHeight="1" outlineLevel="1">
      <c r="B557" s="55"/>
      <c r="C557" s="21"/>
      <c r="D557" s="21"/>
      <c r="F557" s="64">
        <f>TYL!$F$25</f>
        <v>254202</v>
      </c>
      <c r="G557" s="64">
        <f>TYL!$G$25</f>
        <v>18522</v>
      </c>
      <c r="H557" s="64">
        <f>TYL!$H$25</f>
        <v>0</v>
      </c>
      <c r="I557" s="64">
        <f>TYL!$I$25</f>
        <v>22568</v>
      </c>
      <c r="J557" s="64">
        <f>TYL!$J$25</f>
        <v>24012</v>
      </c>
      <c r="K557" s="64">
        <f>TYL!$K$25</f>
        <v>135591</v>
      </c>
      <c r="L557" s="65">
        <f>TYL!$L$25</f>
        <v>454895</v>
      </c>
      <c r="N557" s="66"/>
      <c r="O557" s="67"/>
      <c r="P557" s="72"/>
      <c r="Q557" s="69"/>
      <c r="R557" s="70"/>
      <c r="S557" s="70"/>
      <c r="T557" s="70"/>
      <c r="U557" s="69"/>
      <c r="V557" s="70"/>
      <c r="W557" s="69"/>
      <c r="X557" s="62"/>
      <c r="Y557" s="67"/>
      <c r="Z557" s="69"/>
      <c r="AA557" s="19"/>
      <c r="AB557" s="24"/>
    </row>
    <row r="558" spans="2:28" ht="15.75" hidden="1" customHeight="1" outlineLevel="1">
      <c r="B558" s="55"/>
      <c r="C558" s="21"/>
      <c r="D558" s="21"/>
      <c r="F558" s="64">
        <f>UH!$F$25</f>
        <v>20629614</v>
      </c>
      <c r="G558" s="64">
        <f>UH!$G$25</f>
        <v>4676891</v>
      </c>
      <c r="H558" s="64">
        <f>UH!$H$25</f>
        <v>3064081</v>
      </c>
      <c r="I558" s="64">
        <f>UH!$I$25</f>
        <v>7052159</v>
      </c>
      <c r="J558" s="64">
        <f>UH!$J$25</f>
        <v>3365326</v>
      </c>
      <c r="K558" s="64">
        <f>UH!$K$25</f>
        <v>2436558</v>
      </c>
      <c r="L558" s="65">
        <f>UH!$L$25</f>
        <v>41224629</v>
      </c>
      <c r="N558" s="66"/>
      <c r="O558" s="67"/>
      <c r="P558" s="72"/>
      <c r="Q558" s="69"/>
      <c r="R558" s="70"/>
      <c r="S558" s="70"/>
      <c r="T558" s="70"/>
      <c r="U558" s="69"/>
      <c r="V558" s="70"/>
      <c r="W558" s="69"/>
      <c r="X558" s="62"/>
      <c r="Y558" s="67"/>
      <c r="Z558" s="69"/>
      <c r="AA558" s="19"/>
      <c r="AB558" s="24"/>
    </row>
    <row r="559" spans="2:28" ht="15.75" hidden="1" customHeight="1" outlineLevel="1">
      <c r="B559" s="55"/>
      <c r="C559" s="21"/>
      <c r="D559" s="21"/>
      <c r="F559" s="64">
        <f>UHCL!$F$25</f>
        <v>58268</v>
      </c>
      <c r="G559" s="64">
        <f>UHCL!$G$25</f>
        <v>6618</v>
      </c>
      <c r="H559" s="64">
        <f>UHCL!$H$25</f>
        <v>0</v>
      </c>
      <c r="I559" s="64">
        <f>UHCL!$I$25</f>
        <v>224</v>
      </c>
      <c r="J559" s="64">
        <f>UHCL!$J$25</f>
        <v>0</v>
      </c>
      <c r="K559" s="64">
        <f>UHCL!$K$25</f>
        <v>0</v>
      </c>
      <c r="L559" s="65">
        <f>UHCL!$L$25</f>
        <v>65110</v>
      </c>
      <c r="N559" s="66"/>
      <c r="O559" s="67"/>
      <c r="P559" s="72"/>
      <c r="Q559" s="69"/>
      <c r="R559" s="70"/>
      <c r="S559" s="70"/>
      <c r="T559" s="70"/>
      <c r="U559" s="69"/>
      <c r="V559" s="70"/>
      <c r="W559" s="69"/>
      <c r="X559" s="62"/>
      <c r="Y559" s="67"/>
      <c r="Z559" s="69"/>
      <c r="AA559" s="19"/>
      <c r="AB559" s="24"/>
    </row>
    <row r="560" spans="2:28" ht="15.75" hidden="1" customHeight="1" outlineLevel="1">
      <c r="B560" s="55"/>
      <c r="C560" s="21"/>
      <c r="D560" s="21"/>
      <c r="F560" s="64">
        <f>UHD!$F$25</f>
        <v>0</v>
      </c>
      <c r="G560" s="64">
        <f>UHD!$G$25</f>
        <v>0</v>
      </c>
      <c r="H560" s="64">
        <f>UHD!$H$25</f>
        <v>0</v>
      </c>
      <c r="I560" s="64">
        <f>UHD!$I$25</f>
        <v>6970</v>
      </c>
      <c r="J560" s="64">
        <f>UHD!$J$25</f>
        <v>0</v>
      </c>
      <c r="K560" s="64">
        <f>UHD!$K$25</f>
        <v>0</v>
      </c>
      <c r="L560" s="65">
        <f>UHD!$L$25</f>
        <v>6970</v>
      </c>
      <c r="N560" s="66"/>
      <c r="O560" s="67"/>
      <c r="P560" s="72"/>
      <c r="Q560" s="69"/>
      <c r="R560" s="70"/>
      <c r="S560" s="70"/>
      <c r="T560" s="70"/>
      <c r="U560" s="69"/>
      <c r="V560" s="70"/>
      <c r="W560" s="69"/>
      <c r="X560" s="62"/>
      <c r="Y560" s="67"/>
      <c r="Z560" s="69"/>
      <c r="AA560" s="19"/>
      <c r="AB560" s="24"/>
    </row>
    <row r="561" spans="2:28" ht="15.75" hidden="1" customHeight="1" outlineLevel="1">
      <c r="B561" s="55"/>
      <c r="C561" s="21"/>
      <c r="D561" s="21"/>
      <c r="F561" s="64">
        <f>UHV!$F$25</f>
        <v>0</v>
      </c>
      <c r="G561" s="64">
        <f>UHV!$G$25</f>
        <v>0</v>
      </c>
      <c r="H561" s="64">
        <f>UHV!$H$25</f>
        <v>0</v>
      </c>
      <c r="I561" s="64">
        <f>UHV!$I$25</f>
        <v>0</v>
      </c>
      <c r="J561" s="64">
        <f>UHV!$J$25</f>
        <v>0</v>
      </c>
      <c r="K561" s="64">
        <f>UHV!$K$25</f>
        <v>0</v>
      </c>
      <c r="L561" s="65">
        <f>UHV!$L$25</f>
        <v>0</v>
      </c>
      <c r="N561" s="66"/>
      <c r="O561" s="67"/>
      <c r="P561" s="72"/>
      <c r="Q561" s="69"/>
      <c r="R561" s="70"/>
      <c r="S561" s="70"/>
      <c r="T561" s="70"/>
      <c r="U561" s="69"/>
      <c r="V561" s="70"/>
      <c r="W561" s="69"/>
      <c r="X561" s="62"/>
      <c r="Y561" s="67"/>
      <c r="Z561" s="69"/>
      <c r="AA561" s="19"/>
      <c r="AB561" s="24"/>
    </row>
    <row r="562" spans="2:28" ht="15.75" hidden="1" customHeight="1" outlineLevel="1">
      <c r="B562" s="55"/>
      <c r="C562" s="21"/>
      <c r="D562" s="21"/>
      <c r="F562" s="64">
        <f>UNT!$F$25</f>
        <v>7362609</v>
      </c>
      <c r="G562" s="64">
        <f>UNT!$G$25</f>
        <v>594106</v>
      </c>
      <c r="H562" s="64">
        <f>UNT!$H$25</f>
        <v>107927</v>
      </c>
      <c r="I562" s="64">
        <f>UNT!$I$25</f>
        <v>3617321</v>
      </c>
      <c r="J562" s="64">
        <f>UNT!$J$25</f>
        <v>217736</v>
      </c>
      <c r="K562" s="64">
        <f>UNT!$K$25</f>
        <v>111204</v>
      </c>
      <c r="L562" s="65">
        <f>UNT!$L$25</f>
        <v>12010903</v>
      </c>
      <c r="N562" s="66"/>
      <c r="O562" s="67"/>
      <c r="P562" s="72"/>
      <c r="Q562" s="69"/>
      <c r="R562" s="70"/>
      <c r="S562" s="70"/>
      <c r="T562" s="70"/>
      <c r="U562" s="69"/>
      <c r="V562" s="70"/>
      <c r="W562" s="69"/>
      <c r="X562" s="62"/>
      <c r="Y562" s="67"/>
      <c r="Z562" s="69"/>
      <c r="AA562" s="19"/>
      <c r="AB562" s="24"/>
    </row>
    <row r="563" spans="2:28" ht="15.75" hidden="1" customHeight="1" outlineLevel="1">
      <c r="B563" s="55"/>
      <c r="C563" s="21"/>
      <c r="D563" s="21"/>
      <c r="F563" s="64">
        <f>UNTD!$F$25</f>
        <v>0</v>
      </c>
      <c r="G563" s="64">
        <f>UNTD!$G$25</f>
        <v>0</v>
      </c>
      <c r="H563" s="64">
        <f>UNTD!$H$25</f>
        <v>0</v>
      </c>
      <c r="I563" s="64">
        <f>UNTD!$I$25</f>
        <v>0</v>
      </c>
      <c r="J563" s="64">
        <f>UNTD!$J$25</f>
        <v>0</v>
      </c>
      <c r="K563" s="64">
        <f>UNTD!$K$25</f>
        <v>0</v>
      </c>
      <c r="L563" s="65">
        <f>UNTD!$L$25</f>
        <v>0</v>
      </c>
      <c r="N563" s="66"/>
      <c r="O563" s="67"/>
      <c r="P563" s="72"/>
      <c r="Q563" s="69"/>
      <c r="R563" s="70"/>
      <c r="S563" s="70"/>
      <c r="T563" s="70"/>
      <c r="U563" s="69"/>
      <c r="V563" s="70"/>
      <c r="W563" s="69"/>
      <c r="X563" s="62"/>
      <c r="Y563" s="67"/>
      <c r="Z563" s="69"/>
      <c r="AA563" s="19"/>
      <c r="AB563" s="24"/>
    </row>
    <row r="564" spans="2:28" ht="15.75" hidden="1" customHeight="1" outlineLevel="1">
      <c r="B564" s="55"/>
      <c r="C564" s="21"/>
      <c r="D564" s="21"/>
      <c r="F564" s="64">
        <f>WTAMU!$F$25</f>
        <v>424769</v>
      </c>
      <c r="G564" s="64">
        <f>WTAMU!$G$25</f>
        <v>0</v>
      </c>
      <c r="H564" s="64">
        <f>WTAMU!$H$25</f>
        <v>0</v>
      </c>
      <c r="I564" s="64">
        <f>WTAMU!$I$25</f>
        <v>149678</v>
      </c>
      <c r="J564" s="64">
        <f>WTAMU!$J$25</f>
        <v>353015</v>
      </c>
      <c r="K564" s="64">
        <f>WTAMU!$K$25</f>
        <v>0</v>
      </c>
      <c r="L564" s="65">
        <f>WTAMU!$L$25</f>
        <v>927462</v>
      </c>
      <c r="N564" s="66"/>
      <c r="O564" s="67"/>
      <c r="P564" s="72"/>
      <c r="Q564" s="69"/>
      <c r="R564" s="70"/>
      <c r="S564" s="70"/>
      <c r="T564" s="70"/>
      <c r="U564" s="69"/>
      <c r="V564" s="70"/>
      <c r="W564" s="69"/>
      <c r="X564" s="62"/>
      <c r="Y564" s="67"/>
      <c r="Z564" s="69"/>
      <c r="AA564" s="19"/>
      <c r="AB564" s="24"/>
    </row>
    <row r="565" spans="2:28" ht="15.75" customHeight="1" collapsed="1">
      <c r="B565" s="55" t="s">
        <v>25</v>
      </c>
      <c r="C565" s="21"/>
      <c r="D565" s="21"/>
      <c r="F565" s="64">
        <f t="shared" ref="F565:L565" si="3">SUM(F529:F564)</f>
        <v>318392428</v>
      </c>
      <c r="G565" s="64">
        <f t="shared" si="3"/>
        <v>69204700</v>
      </c>
      <c r="H565" s="64">
        <f t="shared" si="3"/>
        <v>64534062</v>
      </c>
      <c r="I565" s="64">
        <f t="shared" si="3"/>
        <v>140453192</v>
      </c>
      <c r="J565" s="64">
        <f t="shared" si="3"/>
        <v>79944724</v>
      </c>
      <c r="K565" s="64">
        <f t="shared" si="3"/>
        <v>66467439</v>
      </c>
      <c r="L565" s="65">
        <f t="shared" si="3"/>
        <v>738996545</v>
      </c>
      <c r="N565" s="66"/>
      <c r="O565" s="67"/>
      <c r="P565" s="68"/>
      <c r="Q565" s="69"/>
      <c r="R565" s="70"/>
      <c r="S565" s="70"/>
      <c r="T565" s="70"/>
      <c r="U565" s="69"/>
      <c r="V565" s="70"/>
      <c r="W565" s="69"/>
      <c r="X565" s="62"/>
      <c r="Y565" s="67"/>
      <c r="Z565" s="69"/>
      <c r="AA565" s="19"/>
      <c r="AB565" s="24">
        <f>SUM(C565:L565)</f>
        <v>1477993090</v>
      </c>
    </row>
    <row r="566" spans="2:28" ht="15.75" hidden="1" customHeight="1" outlineLevel="1">
      <c r="B566" s="55"/>
      <c r="C566" s="21"/>
      <c r="D566" s="21"/>
      <c r="F566" s="64">
        <f>ARL!$F$26</f>
        <v>444785</v>
      </c>
      <c r="G566" s="64">
        <f>ARL!$G$26</f>
        <v>339870</v>
      </c>
      <c r="H566" s="64">
        <f>ARL!$H$26</f>
        <v>0</v>
      </c>
      <c r="I566" s="64">
        <f>ARL!$I$26</f>
        <v>319369</v>
      </c>
      <c r="J566" s="64">
        <f>ARL!$J$26</f>
        <v>535853</v>
      </c>
      <c r="K566" s="64">
        <f>ARL!$K$26</f>
        <v>175816</v>
      </c>
      <c r="L566" s="65">
        <f>ARL!$L$26</f>
        <v>1815693</v>
      </c>
      <c r="N566" s="66"/>
      <c r="O566" s="67"/>
      <c r="P566" s="68"/>
      <c r="Q566" s="69"/>
      <c r="R566" s="70"/>
      <c r="S566" s="70"/>
      <c r="T566" s="70"/>
      <c r="U566" s="69"/>
      <c r="V566" s="70"/>
      <c r="W566" s="69"/>
      <c r="X566" s="62"/>
      <c r="Y566" s="67"/>
      <c r="Z566" s="69"/>
      <c r="AA566" s="19"/>
      <c r="AB566" s="24"/>
    </row>
    <row r="567" spans="2:28" ht="15.75" hidden="1" customHeight="1" outlineLevel="1">
      <c r="B567" s="55"/>
      <c r="C567" s="21"/>
      <c r="D567" s="21"/>
      <c r="F567" s="64">
        <f>ASU!$F$26</f>
        <v>0</v>
      </c>
      <c r="G567" s="64">
        <f>ASU!$G$26</f>
        <v>1990</v>
      </c>
      <c r="H567" s="64">
        <f>ASU!$H$26</f>
        <v>0</v>
      </c>
      <c r="I567" s="64">
        <f>ASU!$I$26</f>
        <v>0</v>
      </c>
      <c r="J567" s="64">
        <f>ASU!$J$26</f>
        <v>26013</v>
      </c>
      <c r="K567" s="64">
        <f>ASU!$K$26</f>
        <v>0</v>
      </c>
      <c r="L567" s="65">
        <f>ASU!$L$26</f>
        <v>28003</v>
      </c>
      <c r="N567" s="66"/>
      <c r="O567" s="67"/>
      <c r="P567" s="68"/>
      <c r="Q567" s="69"/>
      <c r="R567" s="70"/>
      <c r="S567" s="70"/>
      <c r="T567" s="70"/>
      <c r="U567" s="69"/>
      <c r="V567" s="70"/>
      <c r="W567" s="69"/>
      <c r="X567" s="62"/>
      <c r="Y567" s="67"/>
      <c r="Z567" s="69"/>
      <c r="AA567" s="19"/>
      <c r="AB567" s="24"/>
    </row>
    <row r="568" spans="2:28" ht="15.75" hidden="1" customHeight="1" outlineLevel="1">
      <c r="B568" s="55"/>
      <c r="C568" s="21"/>
      <c r="D568" s="21"/>
      <c r="F568" s="64">
        <f>'AUS1'!$F$26</f>
        <v>40256419</v>
      </c>
      <c r="G568" s="64">
        <f>'AUS1'!$G$26</f>
        <v>10682495</v>
      </c>
      <c r="H568" s="64">
        <f>'AUS1'!$H$26</f>
        <v>1689601</v>
      </c>
      <c r="I568" s="64">
        <f>'AUS1'!$I$26</f>
        <v>4534238</v>
      </c>
      <c r="J568" s="64">
        <f>'AUS1'!$J$26</f>
        <v>15182140</v>
      </c>
      <c r="K568" s="64">
        <f>'AUS1'!$K$26</f>
        <v>3937643</v>
      </c>
      <c r="L568" s="65">
        <f>'AUS1'!$L$26</f>
        <v>76282536</v>
      </c>
      <c r="N568" s="66"/>
      <c r="O568" s="67"/>
      <c r="P568" s="68"/>
      <c r="Q568" s="69"/>
      <c r="R568" s="70"/>
      <c r="S568" s="70"/>
      <c r="T568" s="70"/>
      <c r="U568" s="69"/>
      <c r="V568" s="70"/>
      <c r="W568" s="69"/>
      <c r="X568" s="62"/>
      <c r="Y568" s="67"/>
      <c r="Z568" s="69"/>
      <c r="AA568" s="19"/>
      <c r="AB568" s="24"/>
    </row>
    <row r="569" spans="2:28" ht="15.75" hidden="1" customHeight="1" outlineLevel="1">
      <c r="B569" s="55"/>
      <c r="C569" s="21"/>
      <c r="D569" s="21"/>
      <c r="F569" s="64">
        <f>'RGV1'!$F$26</f>
        <v>926149</v>
      </c>
      <c r="G569" s="64">
        <f>'RGV1'!$G$26</f>
        <v>179410</v>
      </c>
      <c r="H569" s="64">
        <f>'RGV1'!$H$26</f>
        <v>0</v>
      </c>
      <c r="I569" s="64">
        <f>'RGV1'!$I$26</f>
        <v>88486</v>
      </c>
      <c r="J569" s="64">
        <f>'RGV1'!$J$26</f>
        <v>12232</v>
      </c>
      <c r="K569" s="64">
        <f>'RGV1'!$K$26</f>
        <v>79367</v>
      </c>
      <c r="L569" s="65">
        <f>'RGV1'!$L$26</f>
        <v>1285644</v>
      </c>
      <c r="N569" s="66"/>
      <c r="O569" s="67"/>
      <c r="P569" s="68"/>
      <c r="Q569" s="69"/>
      <c r="R569" s="70"/>
      <c r="S569" s="70"/>
      <c r="T569" s="70"/>
      <c r="U569" s="69"/>
      <c r="V569" s="70"/>
      <c r="W569" s="69"/>
      <c r="X569" s="62"/>
      <c r="Y569" s="67"/>
      <c r="Z569" s="69"/>
      <c r="AA569" s="19"/>
      <c r="AB569" s="24"/>
    </row>
    <row r="570" spans="2:28" ht="15.75" hidden="1" customHeight="1" outlineLevel="1">
      <c r="B570" s="55"/>
      <c r="C570" s="21"/>
      <c r="D570" s="21"/>
      <c r="F570" s="64">
        <f>DAL!$F$26</f>
        <v>144921</v>
      </c>
      <c r="G570" s="64">
        <f>DAL!$G$26</f>
        <v>2861</v>
      </c>
      <c r="H570" s="64">
        <f>DAL!$H$26</f>
        <v>33073</v>
      </c>
      <c r="I570" s="64">
        <f>DAL!$I$26</f>
        <v>472498</v>
      </c>
      <c r="J570" s="64">
        <f>DAL!$J$26</f>
        <v>115618</v>
      </c>
      <c r="K570" s="64">
        <f>DAL!$K$26</f>
        <v>168328</v>
      </c>
      <c r="L570" s="65">
        <f>DAL!$L$26</f>
        <v>937299</v>
      </c>
      <c r="N570" s="66"/>
      <c r="O570" s="67"/>
      <c r="P570" s="68"/>
      <c r="Q570" s="69"/>
      <c r="R570" s="70"/>
      <c r="S570" s="70"/>
      <c r="T570" s="70"/>
      <c r="U570" s="69"/>
      <c r="V570" s="70"/>
      <c r="W570" s="69"/>
      <c r="X570" s="62"/>
      <c r="Y570" s="67"/>
      <c r="Z570" s="69"/>
      <c r="AA570" s="19"/>
      <c r="AB570" s="24"/>
    </row>
    <row r="571" spans="2:28" ht="15.75" hidden="1" customHeight="1" outlineLevel="1">
      <c r="B571" s="55"/>
      <c r="C571" s="21"/>
      <c r="D571" s="21"/>
      <c r="F571" s="64">
        <f>'E-P'!$F$26</f>
        <v>2787286</v>
      </c>
      <c r="G571" s="64">
        <f>'E-P'!$G$26</f>
        <v>853406</v>
      </c>
      <c r="H571" s="64">
        <f>'E-P'!$H$26</f>
        <v>34285</v>
      </c>
      <c r="I571" s="64">
        <f>'E-P'!$I$26</f>
        <v>162345</v>
      </c>
      <c r="J571" s="64">
        <f>'E-P'!$J$26</f>
        <v>368683</v>
      </c>
      <c r="K571" s="64">
        <f>'E-P'!$K$26</f>
        <v>276722</v>
      </c>
      <c r="L571" s="65">
        <f>'E-P'!$L$26</f>
        <v>4482727</v>
      </c>
      <c r="N571" s="66"/>
      <c r="O571" s="67"/>
      <c r="P571" s="68"/>
      <c r="Q571" s="69"/>
      <c r="R571" s="70"/>
      <c r="S571" s="70"/>
      <c r="T571" s="70"/>
      <c r="U571" s="69"/>
      <c r="V571" s="70"/>
      <c r="W571" s="69"/>
      <c r="X571" s="62"/>
      <c r="Y571" s="67"/>
      <c r="Z571" s="69"/>
      <c r="AA571" s="19"/>
      <c r="AB571" s="24"/>
    </row>
    <row r="572" spans="2:28" ht="15.75" hidden="1" customHeight="1" outlineLevel="1">
      <c r="B572" s="55"/>
      <c r="C572" s="21"/>
      <c r="D572" s="21"/>
      <c r="F572" s="64">
        <f>LU!$F$26</f>
        <v>0</v>
      </c>
      <c r="G572" s="64">
        <f>LU!$G$26</f>
        <v>0</v>
      </c>
      <c r="H572" s="64">
        <f>LU!$H$26</f>
        <v>0</v>
      </c>
      <c r="I572" s="64">
        <f>LU!$I$26</f>
        <v>0</v>
      </c>
      <c r="J572" s="64">
        <f>LU!$J$26</f>
        <v>0</v>
      </c>
      <c r="K572" s="64">
        <f>LU!$K$26</f>
        <v>0</v>
      </c>
      <c r="L572" s="65">
        <f>LU!$L$26</f>
        <v>0</v>
      </c>
      <c r="N572" s="66"/>
      <c r="O572" s="67"/>
      <c r="P572" s="68"/>
      <c r="Q572" s="69"/>
      <c r="R572" s="70"/>
      <c r="S572" s="70"/>
      <c r="T572" s="70"/>
      <c r="U572" s="69"/>
      <c r="V572" s="70"/>
      <c r="W572" s="69"/>
      <c r="X572" s="62"/>
      <c r="Y572" s="67"/>
      <c r="Z572" s="69"/>
      <c r="AA572" s="19"/>
      <c r="AB572" s="24"/>
    </row>
    <row r="573" spans="2:28" ht="15.75" hidden="1" customHeight="1" outlineLevel="1">
      <c r="B573" s="55"/>
      <c r="C573" s="21"/>
      <c r="D573" s="21"/>
      <c r="F573" s="64">
        <f>MidWST!$F$26</f>
        <v>36745</v>
      </c>
      <c r="G573" s="64">
        <f>MidWST!$G$26</f>
        <v>0</v>
      </c>
      <c r="H573" s="64">
        <f>MidWST!$H$26</f>
        <v>0</v>
      </c>
      <c r="I573" s="64">
        <f>MidWST!$I$26</f>
        <v>0</v>
      </c>
      <c r="J573" s="64">
        <f>MidWST!$J$26</f>
        <v>0</v>
      </c>
      <c r="K573" s="64">
        <f>MidWST!$K$26</f>
        <v>17715</v>
      </c>
      <c r="L573" s="65">
        <f>MidWST!$L$26</f>
        <v>54460</v>
      </c>
      <c r="N573" s="66"/>
      <c r="O573" s="67"/>
      <c r="P573" s="68"/>
      <c r="Q573" s="69"/>
      <c r="R573" s="70"/>
      <c r="S573" s="70"/>
      <c r="T573" s="70"/>
      <c r="U573" s="69"/>
      <c r="V573" s="70"/>
      <c r="W573" s="69"/>
      <c r="X573" s="62"/>
      <c r="Y573" s="67"/>
      <c r="Z573" s="69"/>
      <c r="AA573" s="19"/>
      <c r="AB573" s="24"/>
    </row>
    <row r="574" spans="2:28" ht="15.75" hidden="1" customHeight="1" outlineLevel="1">
      <c r="B574" s="55"/>
      <c r="C574" s="21"/>
      <c r="D574" s="21"/>
      <c r="F574" s="64">
        <f>'P-B'!$F$26</f>
        <v>0</v>
      </c>
      <c r="G574" s="64">
        <f>'P-B'!$G$26</f>
        <v>787217</v>
      </c>
      <c r="H574" s="64">
        <f>'P-B'!$H$26</f>
        <v>0</v>
      </c>
      <c r="I574" s="64">
        <f>'P-B'!$I$26</f>
        <v>0</v>
      </c>
      <c r="J574" s="64">
        <f>'P-B'!$J$26</f>
        <v>0</v>
      </c>
      <c r="K574" s="64">
        <f>'P-B'!$K$26</f>
        <v>0</v>
      </c>
      <c r="L574" s="65">
        <f>'P-B'!$L$26</f>
        <v>787217</v>
      </c>
      <c r="N574" s="66"/>
      <c r="O574" s="67"/>
      <c r="P574" s="68"/>
      <c r="Q574" s="69"/>
      <c r="R574" s="70"/>
      <c r="S574" s="70"/>
      <c r="T574" s="70"/>
      <c r="U574" s="69"/>
      <c r="V574" s="70"/>
      <c r="W574" s="69"/>
      <c r="X574" s="62"/>
      <c r="Y574" s="67"/>
      <c r="Z574" s="69"/>
      <c r="AA574" s="19"/>
      <c r="AB574" s="24"/>
    </row>
    <row r="575" spans="2:28" ht="15.75" hidden="1" customHeight="1" outlineLevel="1">
      <c r="B575" s="55"/>
      <c r="C575" s="21"/>
      <c r="D575" s="21"/>
      <c r="F575" s="64">
        <f>PVAMU!$F$26</f>
        <v>0</v>
      </c>
      <c r="G575" s="64">
        <f>PVAMU!$G$26</f>
        <v>0</v>
      </c>
      <c r="H575" s="64">
        <f>PVAMU!$H$26</f>
        <v>0</v>
      </c>
      <c r="I575" s="64">
        <f>PVAMU!$I$26</f>
        <v>0</v>
      </c>
      <c r="J575" s="64">
        <f>PVAMU!$J$26</f>
        <v>0</v>
      </c>
      <c r="K575" s="64">
        <f>PVAMU!$K$26</f>
        <v>0</v>
      </c>
      <c r="L575" s="65">
        <f>PVAMU!$L$26</f>
        <v>0</v>
      </c>
      <c r="N575" s="66"/>
      <c r="O575" s="67"/>
      <c r="P575" s="68"/>
      <c r="Q575" s="69"/>
      <c r="R575" s="70"/>
      <c r="S575" s="70"/>
      <c r="T575" s="70"/>
      <c r="U575" s="69"/>
      <c r="V575" s="70"/>
      <c r="W575" s="69"/>
      <c r="X575" s="62"/>
      <c r="Y575" s="67"/>
      <c r="Z575" s="69"/>
      <c r="AA575" s="19"/>
      <c r="AB575" s="24"/>
    </row>
    <row r="576" spans="2:28" ht="15.75" hidden="1" customHeight="1" outlineLevel="1">
      <c r="B576" s="55"/>
      <c r="C576" s="21"/>
      <c r="D576" s="21"/>
      <c r="F576" s="64">
        <f>'S-A'!$F$26</f>
        <v>641778</v>
      </c>
      <c r="G576" s="64">
        <f>'S-A'!$G$26</f>
        <v>15499</v>
      </c>
      <c r="H576" s="64">
        <f>'S-A'!$H$26</f>
        <v>18722</v>
      </c>
      <c r="I576" s="64">
        <f>'S-A'!$I$26</f>
        <v>589696</v>
      </c>
      <c r="J576" s="64">
        <f>'S-A'!$J$26</f>
        <v>0</v>
      </c>
      <c r="K576" s="64">
        <f>'S-A'!$K$26</f>
        <v>12605</v>
      </c>
      <c r="L576" s="65">
        <f>'S-A'!$L$26</f>
        <v>1278300</v>
      </c>
      <c r="N576" s="66"/>
      <c r="O576" s="67"/>
      <c r="P576" s="68"/>
      <c r="Q576" s="69"/>
      <c r="R576" s="70"/>
      <c r="S576" s="70"/>
      <c r="T576" s="70"/>
      <c r="U576" s="69"/>
      <c r="V576" s="70"/>
      <c r="W576" s="69"/>
      <c r="X576" s="62"/>
      <c r="Y576" s="67"/>
      <c r="Z576" s="69"/>
      <c r="AA576" s="19"/>
      <c r="AB576" s="24"/>
    </row>
    <row r="577" spans="2:28" ht="15.75" hidden="1" customHeight="1" outlineLevel="1">
      <c r="B577" s="55"/>
      <c r="C577" s="21"/>
      <c r="D577" s="21"/>
      <c r="F577" s="64">
        <f>SFA!$F$26</f>
        <v>18515</v>
      </c>
      <c r="G577" s="64">
        <f>SFA!$G$26</f>
        <v>110928</v>
      </c>
      <c r="H577" s="64">
        <f>SFA!$H$26</f>
        <v>0</v>
      </c>
      <c r="I577" s="64">
        <f>SFA!$I$26</f>
        <v>26566</v>
      </c>
      <c r="J577" s="64">
        <f>SFA!$J$26</f>
        <v>0</v>
      </c>
      <c r="K577" s="64">
        <f>SFA!$K$26</f>
        <v>85500</v>
      </c>
      <c r="L577" s="65">
        <f>SFA!$L$26</f>
        <v>241509</v>
      </c>
      <c r="N577" s="66"/>
      <c r="O577" s="67"/>
      <c r="P577" s="68"/>
      <c r="Q577" s="69"/>
      <c r="R577" s="70"/>
      <c r="S577" s="70"/>
      <c r="T577" s="70"/>
      <c r="U577" s="69"/>
      <c r="V577" s="70"/>
      <c r="W577" s="69"/>
      <c r="X577" s="62"/>
      <c r="Y577" s="67"/>
      <c r="Z577" s="69"/>
      <c r="AA577" s="19"/>
      <c r="AB577" s="24"/>
    </row>
    <row r="578" spans="2:28" ht="15.75" hidden="1" customHeight="1" outlineLevel="1">
      <c r="B578" s="55"/>
      <c r="C578" s="21"/>
      <c r="D578" s="21"/>
      <c r="F578" s="64">
        <f>SHSU!$F$26</f>
        <v>0</v>
      </c>
      <c r="G578" s="64">
        <f>SHSU!$G$26</f>
        <v>0</v>
      </c>
      <c r="H578" s="64">
        <f>SHSU!$H$26</f>
        <v>0</v>
      </c>
      <c r="I578" s="64">
        <f>SHSU!$I$26</f>
        <v>0</v>
      </c>
      <c r="J578" s="64">
        <f>SHSU!$J$26</f>
        <v>0</v>
      </c>
      <c r="K578" s="64">
        <f>SHSU!$K$26</f>
        <v>0</v>
      </c>
      <c r="L578" s="65">
        <f>SHSU!$L$26</f>
        <v>0</v>
      </c>
      <c r="N578" s="66"/>
      <c r="O578" s="67"/>
      <c r="P578" s="68"/>
      <c r="Q578" s="69"/>
      <c r="R578" s="70"/>
      <c r="S578" s="70"/>
      <c r="T578" s="70"/>
      <c r="U578" s="69"/>
      <c r="V578" s="70"/>
      <c r="W578" s="69"/>
      <c r="X578" s="62"/>
      <c r="Y578" s="67"/>
      <c r="Z578" s="69"/>
      <c r="AA578" s="19"/>
      <c r="AB578" s="24"/>
    </row>
    <row r="579" spans="2:28" ht="15.75" hidden="1" customHeight="1" outlineLevel="1">
      <c r="B579" s="55"/>
      <c r="C579" s="21"/>
      <c r="D579" s="21"/>
      <c r="F579" s="64">
        <f>SRSU!$F$26</f>
        <v>0</v>
      </c>
      <c r="G579" s="64">
        <f>SRSU!$G$26</f>
        <v>8928</v>
      </c>
      <c r="H579" s="64">
        <f>SRSU!$H$26</f>
        <v>0</v>
      </c>
      <c r="I579" s="64">
        <f>SRSU!$I$26</f>
        <v>1683</v>
      </c>
      <c r="J579" s="64">
        <f>SRSU!$J$26</f>
        <v>0</v>
      </c>
      <c r="K579" s="64">
        <f>SRSU!$K$26</f>
        <v>0</v>
      </c>
      <c r="L579" s="65">
        <f>SRSU!$L$26</f>
        <v>10611</v>
      </c>
      <c r="N579" s="66"/>
      <c r="O579" s="67"/>
      <c r="P579" s="68"/>
      <c r="Q579" s="69"/>
      <c r="R579" s="70"/>
      <c r="S579" s="70"/>
      <c r="T579" s="70"/>
      <c r="U579" s="69"/>
      <c r="V579" s="70"/>
      <c r="W579" s="69"/>
      <c r="X579" s="62"/>
      <c r="Y579" s="67"/>
      <c r="Z579" s="69"/>
      <c r="AA579" s="19"/>
      <c r="AB579" s="24"/>
    </row>
    <row r="580" spans="2:28" ht="15.75" hidden="1" customHeight="1" outlineLevel="1">
      <c r="B580" s="55"/>
      <c r="C580" s="21"/>
      <c r="D580" s="21"/>
      <c r="F580" s="64">
        <f>TAMIU!$F$26</f>
        <v>165019</v>
      </c>
      <c r="G580" s="64">
        <f>TAMIU!$G$26</f>
        <v>46825</v>
      </c>
      <c r="H580" s="64">
        <f>TAMIU!$H$26</f>
        <v>0</v>
      </c>
      <c r="I580" s="64">
        <f>TAMIU!$I$26</f>
        <v>18496</v>
      </c>
      <c r="J580" s="64">
        <f>TAMIU!$J$26</f>
        <v>0</v>
      </c>
      <c r="K580" s="64">
        <f>TAMIU!$K$26</f>
        <v>0</v>
      </c>
      <c r="L580" s="65">
        <f>TAMIU!$L$26</f>
        <v>230340</v>
      </c>
      <c r="N580" s="66"/>
      <c r="O580" s="67"/>
      <c r="P580" s="68"/>
      <c r="Q580" s="69"/>
      <c r="R580" s="70"/>
      <c r="S580" s="70"/>
      <c r="T580" s="70"/>
      <c r="U580" s="69"/>
      <c r="V580" s="70"/>
      <c r="W580" s="69"/>
      <c r="X580" s="62"/>
      <c r="Y580" s="67"/>
      <c r="Z580" s="69"/>
      <c r="AA580" s="19"/>
      <c r="AB580" s="24"/>
    </row>
    <row r="581" spans="2:28" ht="15.75" hidden="1" customHeight="1" outlineLevel="1">
      <c r="B581" s="55"/>
      <c r="C581" s="21"/>
      <c r="D581" s="21"/>
      <c r="F581" s="64">
        <f>TAMUC!$F$26</f>
        <v>0</v>
      </c>
      <c r="G581" s="64">
        <f>TAMUC!$G$26</f>
        <v>0</v>
      </c>
      <c r="H581" s="64">
        <f>TAMUC!$H$26</f>
        <v>0</v>
      </c>
      <c r="I581" s="64">
        <f>TAMUC!$I$26</f>
        <v>0</v>
      </c>
      <c r="J581" s="64">
        <f>TAMUC!$J$26</f>
        <v>0</v>
      </c>
      <c r="K581" s="64">
        <f>TAMUC!$K$26</f>
        <v>0</v>
      </c>
      <c r="L581" s="65">
        <f>TAMUC!$L$26</f>
        <v>0</v>
      </c>
      <c r="N581" s="66"/>
      <c r="O581" s="67"/>
      <c r="P581" s="68"/>
      <c r="Q581" s="69"/>
      <c r="R581" s="70"/>
      <c r="S581" s="70"/>
      <c r="T581" s="70"/>
      <c r="U581" s="69"/>
      <c r="V581" s="70"/>
      <c r="W581" s="69"/>
      <c r="X581" s="62"/>
      <c r="Y581" s="67"/>
      <c r="Z581" s="69"/>
      <c r="AA581" s="19"/>
      <c r="AB581" s="24"/>
    </row>
    <row r="582" spans="2:28" ht="15.75" hidden="1" customHeight="1" outlineLevel="1">
      <c r="B582" s="55"/>
      <c r="C582" s="21"/>
      <c r="D582" s="21"/>
      <c r="F582" s="64">
        <f>TAMUCC!$F$26</f>
        <v>4989333</v>
      </c>
      <c r="G582" s="64">
        <f>TAMUCC!$G$26</f>
        <v>777222</v>
      </c>
      <c r="H582" s="64">
        <f>TAMUCC!$H$26</f>
        <v>2358670</v>
      </c>
      <c r="I582" s="64">
        <f>TAMUCC!$I$26</f>
        <v>814402</v>
      </c>
      <c r="J582" s="64">
        <f>TAMUCC!$J$26</f>
        <v>151087</v>
      </c>
      <c r="K582" s="64">
        <f>TAMUCC!$K$26</f>
        <v>4585842</v>
      </c>
      <c r="L582" s="65">
        <f>TAMUCC!$L$26</f>
        <v>13676556</v>
      </c>
      <c r="N582" s="66"/>
      <c r="O582" s="67"/>
      <c r="P582" s="68"/>
      <c r="Q582" s="69"/>
      <c r="R582" s="70"/>
      <c r="S582" s="70"/>
      <c r="T582" s="70"/>
      <c r="U582" s="69"/>
      <c r="V582" s="70"/>
      <c r="W582" s="69"/>
      <c r="X582" s="62"/>
      <c r="Y582" s="67"/>
      <c r="Z582" s="69"/>
      <c r="AA582" s="19"/>
      <c r="AB582" s="24"/>
    </row>
    <row r="583" spans="2:28" ht="15.75" hidden="1" customHeight="1" outlineLevel="1">
      <c r="B583" s="55"/>
      <c r="C583" s="21"/>
      <c r="D583" s="21"/>
      <c r="F583" s="64">
        <f>TAMUComb!$F$26</f>
        <v>87552071</v>
      </c>
      <c r="G583" s="64">
        <f>TAMUComb!$G$26</f>
        <v>1676278</v>
      </c>
      <c r="H583" s="64">
        <f>TAMUComb!$H$26</f>
        <v>3037037</v>
      </c>
      <c r="I583" s="64">
        <f>TAMUComb!$I$26</f>
        <v>7768779</v>
      </c>
      <c r="J583" s="64">
        <f>TAMUComb!$J$26</f>
        <v>1548282</v>
      </c>
      <c r="K583" s="64">
        <f>TAMUComb!$K$26</f>
        <v>3668752</v>
      </c>
      <c r="L583" s="65">
        <f>TAMUComb!$L$26</f>
        <v>105251199</v>
      </c>
      <c r="N583" s="66"/>
      <c r="O583" s="67"/>
      <c r="P583" s="68"/>
      <c r="Q583" s="69"/>
      <c r="R583" s="70"/>
      <c r="S583" s="70"/>
      <c r="T583" s="70"/>
      <c r="U583" s="69"/>
      <c r="V583" s="70"/>
      <c r="W583" s="69"/>
      <c r="X583" s="62"/>
      <c r="Y583" s="67"/>
      <c r="Z583" s="69"/>
      <c r="AA583" s="19"/>
      <c r="AB583" s="24"/>
    </row>
    <row r="584" spans="2:28" ht="15.75" hidden="1" customHeight="1" outlineLevel="1">
      <c r="B584" s="55"/>
      <c r="C584" s="21"/>
      <c r="D584" s="21"/>
      <c r="F584" s="64">
        <f>TAMUCT!$F$26</f>
        <v>0</v>
      </c>
      <c r="G584" s="64">
        <f>TAMUCT!$G$26</f>
        <v>0</v>
      </c>
      <c r="H584" s="64">
        <f>TAMUCT!$H$26</f>
        <v>0</v>
      </c>
      <c r="I584" s="64">
        <f>TAMUCT!$I$26</f>
        <v>0</v>
      </c>
      <c r="J584" s="64">
        <f>TAMUCT!$J$26</f>
        <v>0</v>
      </c>
      <c r="K584" s="64">
        <f>TAMUCT!$K$26</f>
        <v>0</v>
      </c>
      <c r="L584" s="65">
        <f>TAMUCT!$L$26</f>
        <v>0</v>
      </c>
      <c r="N584" s="66"/>
      <c r="O584" s="67"/>
      <c r="P584" s="68"/>
      <c r="Q584" s="69"/>
      <c r="R584" s="70"/>
      <c r="S584" s="70"/>
      <c r="T584" s="70"/>
      <c r="U584" s="69"/>
      <c r="V584" s="70"/>
      <c r="W584" s="69"/>
      <c r="X584" s="62"/>
      <c r="Y584" s="67"/>
      <c r="Z584" s="69"/>
      <c r="AA584" s="19"/>
      <c r="AB584" s="24"/>
    </row>
    <row r="585" spans="2:28" ht="15.75" hidden="1" customHeight="1" outlineLevel="1">
      <c r="B585" s="55"/>
      <c r="C585" s="21"/>
      <c r="D585" s="21"/>
      <c r="F585" s="64">
        <f>TAMUG!$F$26</f>
        <v>1532664</v>
      </c>
      <c r="G585" s="64">
        <f>TAMUG!$G$26</f>
        <v>351729</v>
      </c>
      <c r="H585" s="64">
        <f>TAMUG!$H$26</f>
        <v>283582</v>
      </c>
      <c r="I585" s="64">
        <f>TAMUG!$I$26</f>
        <v>1397288</v>
      </c>
      <c r="J585" s="64">
        <f>TAMUG!$J$26</f>
        <v>244410</v>
      </c>
      <c r="K585" s="64">
        <f>TAMUG!$K$26</f>
        <v>2435509</v>
      </c>
      <c r="L585" s="65">
        <f>TAMUG!$L$26</f>
        <v>6245182</v>
      </c>
      <c r="N585" s="66"/>
      <c r="O585" s="67"/>
      <c r="P585" s="68"/>
      <c r="Q585" s="69"/>
      <c r="R585" s="70"/>
      <c r="S585" s="70"/>
      <c r="T585" s="70"/>
      <c r="U585" s="69"/>
      <c r="V585" s="70"/>
      <c r="W585" s="69"/>
      <c r="X585" s="62"/>
      <c r="Y585" s="67"/>
      <c r="Z585" s="69"/>
      <c r="AA585" s="19"/>
      <c r="AB585" s="24"/>
    </row>
    <row r="586" spans="2:28" ht="15.75" hidden="1" customHeight="1" outlineLevel="1">
      <c r="B586" s="55"/>
      <c r="C586" s="21"/>
      <c r="D586" s="21"/>
      <c r="F586" s="64">
        <f>TAMUK!$F$26</f>
        <v>244305</v>
      </c>
      <c r="G586" s="64">
        <f>TAMUK!$G$26</f>
        <v>303564</v>
      </c>
      <c r="H586" s="64">
        <f>TAMUK!$H$26</f>
        <v>18965</v>
      </c>
      <c r="I586" s="64">
        <f>TAMUK!$I$26</f>
        <v>495326</v>
      </c>
      <c r="J586" s="64">
        <f>TAMUK!$J$26</f>
        <v>0</v>
      </c>
      <c r="K586" s="64">
        <f>TAMUK!$K$26</f>
        <v>230971</v>
      </c>
      <c r="L586" s="65">
        <f>TAMUK!$L$26</f>
        <v>1293131</v>
      </c>
      <c r="N586" s="66"/>
      <c r="O586" s="67"/>
      <c r="P586" s="68"/>
      <c r="Q586" s="69"/>
      <c r="R586" s="70"/>
      <c r="S586" s="70"/>
      <c r="T586" s="70"/>
      <c r="U586" s="69"/>
      <c r="V586" s="70"/>
      <c r="W586" s="69"/>
      <c r="X586" s="62"/>
      <c r="Y586" s="67"/>
      <c r="Z586" s="69"/>
      <c r="AA586" s="19"/>
      <c r="AB586" s="24"/>
    </row>
    <row r="587" spans="2:28" ht="15.75" hidden="1" customHeight="1" outlineLevel="1">
      <c r="B587" s="55"/>
      <c r="C587" s="21"/>
      <c r="D587" s="21"/>
      <c r="F587" s="64">
        <f>TAMUSA!$F$26</f>
        <v>0</v>
      </c>
      <c r="G587" s="64">
        <f>TAMUSA!$G$26</f>
        <v>0</v>
      </c>
      <c r="H587" s="64">
        <f>TAMUSA!$H$26</f>
        <v>0</v>
      </c>
      <c r="I587" s="64">
        <f>TAMUSA!$I$26</f>
        <v>0</v>
      </c>
      <c r="J587" s="64">
        <f>TAMUSA!$J$26</f>
        <v>0</v>
      </c>
      <c r="K587" s="64">
        <f>TAMUSA!$K$26</f>
        <v>30006</v>
      </c>
      <c r="L587" s="65">
        <f>TAMUSA!$L$26</f>
        <v>30006</v>
      </c>
      <c r="N587" s="66"/>
      <c r="O587" s="67"/>
      <c r="P587" s="68"/>
      <c r="Q587" s="69"/>
      <c r="R587" s="70"/>
      <c r="S587" s="70"/>
      <c r="T587" s="70"/>
      <c r="U587" s="69"/>
      <c r="V587" s="70"/>
      <c r="W587" s="69"/>
      <c r="X587" s="62"/>
      <c r="Y587" s="67"/>
      <c r="Z587" s="69"/>
      <c r="AA587" s="19"/>
      <c r="AB587" s="24"/>
    </row>
    <row r="588" spans="2:28" ht="15.75" hidden="1" customHeight="1" outlineLevel="1">
      <c r="B588" s="55"/>
      <c r="C588" s="21"/>
      <c r="D588" s="21"/>
      <c r="F588" s="64">
        <f>TAMUT!$F$26</f>
        <v>0</v>
      </c>
      <c r="G588" s="64">
        <f>TAMUT!$G$26</f>
        <v>0</v>
      </c>
      <c r="H588" s="64">
        <f>TAMUT!$H$26</f>
        <v>0</v>
      </c>
      <c r="I588" s="64">
        <f>TAMUT!$I$26</f>
        <v>0</v>
      </c>
      <c r="J588" s="64">
        <f>TAMUT!$J$26</f>
        <v>0</v>
      </c>
      <c r="K588" s="64">
        <f>TAMUT!$K$26</f>
        <v>0</v>
      </c>
      <c r="L588" s="65">
        <f>TAMUT!$L$26</f>
        <v>0</v>
      </c>
      <c r="N588" s="66"/>
      <c r="O588" s="67"/>
      <c r="P588" s="68"/>
      <c r="Q588" s="69"/>
      <c r="R588" s="70"/>
      <c r="S588" s="70"/>
      <c r="T588" s="70"/>
      <c r="U588" s="69"/>
      <c r="V588" s="70"/>
      <c r="W588" s="69"/>
      <c r="X588" s="62"/>
      <c r="Y588" s="67"/>
      <c r="Z588" s="69"/>
      <c r="AA588" s="19"/>
      <c r="AB588" s="24"/>
    </row>
    <row r="589" spans="2:28" ht="15.75" hidden="1" customHeight="1" outlineLevel="1">
      <c r="B589" s="55"/>
      <c r="C589" s="21"/>
      <c r="D589" s="21"/>
      <c r="F589" s="64">
        <f>TARLST!$F$26</f>
        <v>452536</v>
      </c>
      <c r="G589" s="64">
        <f>TARLST!$G$26</f>
        <v>976557</v>
      </c>
      <c r="H589" s="64">
        <f>TARLST!$H$26</f>
        <v>986616</v>
      </c>
      <c r="I589" s="64">
        <f>TARLST!$I$26</f>
        <v>1785433</v>
      </c>
      <c r="J589" s="64">
        <f>TARLST!$J$26</f>
        <v>0</v>
      </c>
      <c r="K589" s="64">
        <f>TARLST!$K$26</f>
        <v>185271</v>
      </c>
      <c r="L589" s="65">
        <f>TARLST!$L$26</f>
        <v>4386413</v>
      </c>
      <c r="N589" s="66"/>
      <c r="O589" s="67"/>
      <c r="P589" s="68"/>
      <c r="Q589" s="69"/>
      <c r="R589" s="70"/>
      <c r="S589" s="70"/>
      <c r="T589" s="70"/>
      <c r="U589" s="69"/>
      <c r="V589" s="70"/>
      <c r="W589" s="69"/>
      <c r="X589" s="62"/>
      <c r="Y589" s="67"/>
      <c r="Z589" s="69"/>
      <c r="AA589" s="19"/>
      <c r="AB589" s="24"/>
    </row>
    <row r="590" spans="2:28" ht="15.75" hidden="1" customHeight="1" outlineLevel="1">
      <c r="B590" s="55"/>
      <c r="C590" s="21"/>
      <c r="D590" s="21"/>
      <c r="F590" s="64">
        <f>TSU!$F$26</f>
        <v>132998</v>
      </c>
      <c r="G590" s="64">
        <f>TSU!$G$26</f>
        <v>0</v>
      </c>
      <c r="H590" s="64">
        <f>TSU!$H$26</f>
        <v>0</v>
      </c>
      <c r="I590" s="64">
        <f>TSU!$I$26</f>
        <v>12558</v>
      </c>
      <c r="J590" s="64">
        <f>TSU!$J$26</f>
        <v>0</v>
      </c>
      <c r="K590" s="64">
        <f>TSU!$K$26</f>
        <v>0</v>
      </c>
      <c r="L590" s="65">
        <f>TSU!$L$26</f>
        <v>145556</v>
      </c>
      <c r="N590" s="66"/>
      <c r="O590" s="67"/>
      <c r="P590" s="68"/>
      <c r="Q590" s="69"/>
      <c r="R590" s="70"/>
      <c r="S590" s="70"/>
      <c r="T590" s="70"/>
      <c r="U590" s="69"/>
      <c r="V590" s="70"/>
      <c r="W590" s="69"/>
      <c r="X590" s="62"/>
      <c r="Y590" s="67"/>
      <c r="Z590" s="69"/>
      <c r="AA590" s="19"/>
      <c r="AB590" s="24"/>
    </row>
    <row r="591" spans="2:28" ht="15.75" hidden="1" customHeight="1" outlineLevel="1">
      <c r="B591" s="55"/>
      <c r="C591" s="21"/>
      <c r="D591" s="21"/>
      <c r="F591" s="64">
        <f>TTU!$F$26</f>
        <v>2157544</v>
      </c>
      <c r="G591" s="64">
        <f>TTU!$G$26</f>
        <v>1881197</v>
      </c>
      <c r="H591" s="64">
        <f>TTU!$H$26</f>
        <v>31403</v>
      </c>
      <c r="I591" s="64">
        <f>TTU!$I$26</f>
        <v>484925</v>
      </c>
      <c r="J591" s="64">
        <f>TTU!$J$26</f>
        <v>715557</v>
      </c>
      <c r="K591" s="64">
        <f>TTU!$K$26</f>
        <v>58228</v>
      </c>
      <c r="L591" s="65">
        <f>TTU!$L$26</f>
        <v>5328854</v>
      </c>
      <c r="N591" s="66"/>
      <c r="O591" s="67"/>
      <c r="P591" s="68"/>
      <c r="Q591" s="69"/>
      <c r="R591" s="70"/>
      <c r="S591" s="70"/>
      <c r="T591" s="70"/>
      <c r="U591" s="69"/>
      <c r="V591" s="70"/>
      <c r="W591" s="69"/>
      <c r="X591" s="62"/>
      <c r="Y591" s="67"/>
      <c r="Z591" s="69"/>
      <c r="AA591" s="19"/>
      <c r="AB591" s="24"/>
    </row>
    <row r="592" spans="2:28" ht="15.75" hidden="1" customHeight="1" outlineLevel="1">
      <c r="B592" s="55"/>
      <c r="C592" s="21"/>
      <c r="D592" s="21"/>
      <c r="F592" s="64">
        <f>TWU!$F$26</f>
        <v>0</v>
      </c>
      <c r="G592" s="64">
        <f>TWU!$G$26</f>
        <v>0</v>
      </c>
      <c r="H592" s="64">
        <f>TWU!$H$26</f>
        <v>0</v>
      </c>
      <c r="I592" s="64">
        <f>TWU!$I$26</f>
        <v>0</v>
      </c>
      <c r="J592" s="64">
        <f>TWU!$J$26</f>
        <v>0</v>
      </c>
      <c r="K592" s="64">
        <f>TWU!$K$26</f>
        <v>0</v>
      </c>
      <c r="L592" s="65">
        <f>TWU!$L$26</f>
        <v>0</v>
      </c>
      <c r="N592" s="66"/>
      <c r="O592" s="67"/>
      <c r="P592" s="68"/>
      <c r="Q592" s="69"/>
      <c r="R592" s="70"/>
      <c r="S592" s="70"/>
      <c r="T592" s="70"/>
      <c r="U592" s="69"/>
      <c r="V592" s="70"/>
      <c r="W592" s="69"/>
      <c r="X592" s="62"/>
      <c r="Y592" s="67"/>
      <c r="Z592" s="69"/>
      <c r="AA592" s="19"/>
      <c r="AB592" s="24"/>
    </row>
    <row r="593" spans="2:28" ht="15.75" hidden="1" customHeight="1" outlineLevel="1">
      <c r="B593" s="55"/>
      <c r="C593" s="21"/>
      <c r="D593" s="21"/>
      <c r="F593" s="64">
        <f>TXST!$F$26</f>
        <v>2930800</v>
      </c>
      <c r="G593" s="64">
        <f>TXST!$G$26</f>
        <v>620598</v>
      </c>
      <c r="H593" s="64">
        <f>TXST!$H$26</f>
        <v>53210</v>
      </c>
      <c r="I593" s="64">
        <f>TXST!$I$26</f>
        <v>348719</v>
      </c>
      <c r="J593" s="64">
        <f>TXST!$J$26</f>
        <v>50425</v>
      </c>
      <c r="K593" s="64">
        <f>TXST!$K$26</f>
        <v>1398075</v>
      </c>
      <c r="L593" s="65">
        <f>TXST!$L$26</f>
        <v>5401827</v>
      </c>
      <c r="N593" s="66"/>
      <c r="O593" s="67"/>
      <c r="P593" s="68"/>
      <c r="Q593" s="69"/>
      <c r="R593" s="70"/>
      <c r="S593" s="70"/>
      <c r="T593" s="70"/>
      <c r="U593" s="69"/>
      <c r="V593" s="70"/>
      <c r="W593" s="69"/>
      <c r="X593" s="62"/>
      <c r="Y593" s="67"/>
      <c r="Z593" s="69"/>
      <c r="AA593" s="19"/>
      <c r="AB593" s="24"/>
    </row>
    <row r="594" spans="2:28" ht="15.75" hidden="1" customHeight="1" outlineLevel="1">
      <c r="B594" s="55"/>
      <c r="C594" s="21"/>
      <c r="D594" s="21"/>
      <c r="F594" s="64">
        <f>TYL!$F$26</f>
        <v>0</v>
      </c>
      <c r="G594" s="64">
        <f>TYL!$G$26</f>
        <v>0</v>
      </c>
      <c r="H594" s="64">
        <f>TYL!$H$26</f>
        <v>0</v>
      </c>
      <c r="I594" s="64">
        <f>TYL!$I$26</f>
        <v>0</v>
      </c>
      <c r="J594" s="64">
        <f>TYL!$J$26</f>
        <v>0</v>
      </c>
      <c r="K594" s="64">
        <f>TYL!$K$26</f>
        <v>0</v>
      </c>
      <c r="L594" s="65">
        <f>TYL!$L$26</f>
        <v>0</v>
      </c>
      <c r="N594" s="66"/>
      <c r="O594" s="67"/>
      <c r="P594" s="68"/>
      <c r="Q594" s="69"/>
      <c r="R594" s="70"/>
      <c r="S594" s="70"/>
      <c r="T594" s="70"/>
      <c r="U594" s="69"/>
      <c r="V594" s="70"/>
      <c r="W594" s="69"/>
      <c r="X594" s="62"/>
      <c r="Y594" s="67"/>
      <c r="Z594" s="69"/>
      <c r="AA594" s="19"/>
      <c r="AB594" s="24"/>
    </row>
    <row r="595" spans="2:28" ht="15.75" hidden="1" customHeight="1" outlineLevel="1">
      <c r="B595" s="55"/>
      <c r="C595" s="21"/>
      <c r="D595" s="21"/>
      <c r="F595" s="64">
        <f>UH!$F$26</f>
        <v>2587521</v>
      </c>
      <c r="G595" s="64">
        <f>UH!$G$26</f>
        <v>9327</v>
      </c>
      <c r="H595" s="64">
        <f>UH!$H$26</f>
        <v>1016537</v>
      </c>
      <c r="I595" s="64">
        <f>UH!$I$26</f>
        <v>1350550</v>
      </c>
      <c r="J595" s="64">
        <f>UH!$J$26</f>
        <v>1684523</v>
      </c>
      <c r="K595" s="64">
        <f>UH!$K$26</f>
        <v>496274</v>
      </c>
      <c r="L595" s="65">
        <f>UH!$L$26</f>
        <v>7144732</v>
      </c>
      <c r="N595" s="66"/>
      <c r="O595" s="67"/>
      <c r="P595" s="68"/>
      <c r="Q595" s="69"/>
      <c r="R595" s="70"/>
      <c r="S595" s="70"/>
      <c r="T595" s="70"/>
      <c r="U595" s="69"/>
      <c r="V595" s="70"/>
      <c r="W595" s="69"/>
      <c r="X595" s="62"/>
      <c r="Y595" s="67"/>
      <c r="Z595" s="69"/>
      <c r="AA595" s="19"/>
      <c r="AB595" s="24"/>
    </row>
    <row r="596" spans="2:28" ht="15.75" hidden="1" customHeight="1" outlineLevel="1">
      <c r="B596" s="55"/>
      <c r="C596" s="21"/>
      <c r="D596" s="21"/>
      <c r="F596" s="64">
        <f>UHCL!$F$26</f>
        <v>462154</v>
      </c>
      <c r="G596" s="64">
        <f>UHCL!$G$26</f>
        <v>20133</v>
      </c>
      <c r="H596" s="64">
        <f>UHCL!$H$26</f>
        <v>143758</v>
      </c>
      <c r="I596" s="64">
        <f>UHCL!$I$26</f>
        <v>0</v>
      </c>
      <c r="J596" s="64">
        <f>UHCL!$J$26</f>
        <v>0</v>
      </c>
      <c r="K596" s="64">
        <f>UHCL!$K$26</f>
        <v>31482</v>
      </c>
      <c r="L596" s="65">
        <f>UHCL!$L$26</f>
        <v>657527</v>
      </c>
      <c r="N596" s="66"/>
      <c r="O596" s="67"/>
      <c r="P596" s="68"/>
      <c r="Q596" s="69"/>
      <c r="R596" s="70"/>
      <c r="S596" s="70"/>
      <c r="T596" s="70"/>
      <c r="U596" s="69"/>
      <c r="V596" s="70"/>
      <c r="W596" s="69"/>
      <c r="X596" s="62"/>
      <c r="Y596" s="67"/>
      <c r="Z596" s="69"/>
      <c r="AA596" s="19"/>
      <c r="AB596" s="24"/>
    </row>
    <row r="597" spans="2:28" ht="15.75" hidden="1" customHeight="1" outlineLevel="1">
      <c r="B597" s="55"/>
      <c r="C597" s="21"/>
      <c r="D597" s="21"/>
      <c r="F597" s="64">
        <f>UHD!$F$26</f>
        <v>0</v>
      </c>
      <c r="G597" s="64">
        <f>UHD!$G$26</f>
        <v>0</v>
      </c>
      <c r="H597" s="64">
        <f>UHD!$H$26</f>
        <v>0</v>
      </c>
      <c r="I597" s="64">
        <f>UHD!$I$26</f>
        <v>932</v>
      </c>
      <c r="J597" s="64">
        <f>UHD!$J$26</f>
        <v>0</v>
      </c>
      <c r="K597" s="64">
        <f>UHD!$K$26</f>
        <v>0</v>
      </c>
      <c r="L597" s="65">
        <f>UHD!$L$26</f>
        <v>932</v>
      </c>
      <c r="N597" s="66"/>
      <c r="O597" s="67"/>
      <c r="P597" s="68"/>
      <c r="Q597" s="69"/>
      <c r="R597" s="70"/>
      <c r="S597" s="70"/>
      <c r="T597" s="70"/>
      <c r="U597" s="69"/>
      <c r="V597" s="70"/>
      <c r="W597" s="69"/>
      <c r="X597" s="62"/>
      <c r="Y597" s="67"/>
      <c r="Z597" s="69"/>
      <c r="AA597" s="19"/>
      <c r="AB597" s="24"/>
    </row>
    <row r="598" spans="2:28" ht="15.75" hidden="1" customHeight="1" outlineLevel="1">
      <c r="B598" s="55"/>
      <c r="C598" s="21"/>
      <c r="D598" s="21"/>
      <c r="F598" s="64">
        <f>UHV!$F$26</f>
        <v>0</v>
      </c>
      <c r="G598" s="64">
        <f>UHV!$G$26</f>
        <v>0</v>
      </c>
      <c r="H598" s="64">
        <f>UHV!$H$26</f>
        <v>0</v>
      </c>
      <c r="I598" s="64">
        <f>UHV!$I$26</f>
        <v>0</v>
      </c>
      <c r="J598" s="64">
        <f>UHV!$J$26</f>
        <v>0</v>
      </c>
      <c r="K598" s="64">
        <f>UHV!$K$26</f>
        <v>0</v>
      </c>
      <c r="L598" s="65">
        <f>UHV!$L$26</f>
        <v>0</v>
      </c>
      <c r="N598" s="66"/>
      <c r="O598" s="67"/>
      <c r="P598" s="68"/>
      <c r="Q598" s="69"/>
      <c r="R598" s="70"/>
      <c r="S598" s="70"/>
      <c r="T598" s="70"/>
      <c r="U598" s="69"/>
      <c r="V598" s="70"/>
      <c r="W598" s="69"/>
      <c r="X598" s="62"/>
      <c r="Y598" s="67"/>
      <c r="Z598" s="69"/>
      <c r="AA598" s="19"/>
      <c r="AB598" s="24"/>
    </row>
    <row r="599" spans="2:28" ht="15.75" hidden="1" customHeight="1" outlineLevel="1">
      <c r="B599" s="55"/>
      <c r="C599" s="21"/>
      <c r="D599" s="21"/>
      <c r="F599" s="64">
        <f>UNT!$F$26</f>
        <v>212571</v>
      </c>
      <c r="G599" s="64">
        <f>UNT!$G$26</f>
        <v>26268</v>
      </c>
      <c r="H599" s="64">
        <f>UNT!$H$26</f>
        <v>0</v>
      </c>
      <c r="I599" s="64">
        <f>UNT!$I$26</f>
        <v>383930</v>
      </c>
      <c r="J599" s="64">
        <f>UNT!$J$26</f>
        <v>60</v>
      </c>
      <c r="K599" s="64">
        <f>UNT!$K$26</f>
        <v>7577</v>
      </c>
      <c r="L599" s="65">
        <f>UNT!$L$26</f>
        <v>630406</v>
      </c>
      <c r="N599" s="66"/>
      <c r="O599" s="67"/>
      <c r="P599" s="68"/>
      <c r="Q599" s="69"/>
      <c r="R599" s="70"/>
      <c r="S599" s="70"/>
      <c r="T599" s="70"/>
      <c r="U599" s="69"/>
      <c r="V599" s="70"/>
      <c r="W599" s="69"/>
      <c r="X599" s="62"/>
      <c r="Y599" s="67"/>
      <c r="Z599" s="69"/>
      <c r="AA599" s="19"/>
      <c r="AB599" s="24"/>
    </row>
    <row r="600" spans="2:28" ht="15.75" hidden="1" customHeight="1" outlineLevel="1">
      <c r="B600" s="55"/>
      <c r="C600" s="21"/>
      <c r="D600" s="21"/>
      <c r="F600" s="64">
        <f>UNTD!$F$26</f>
        <v>0</v>
      </c>
      <c r="G600" s="64">
        <f>UNTD!$G$26</f>
        <v>0</v>
      </c>
      <c r="H600" s="64">
        <f>UNTD!$H$26</f>
        <v>0</v>
      </c>
      <c r="I600" s="64">
        <f>UNTD!$I$26</f>
        <v>0</v>
      </c>
      <c r="J600" s="64">
        <f>UNTD!$J$26</f>
        <v>0</v>
      </c>
      <c r="K600" s="64">
        <f>UNTD!$K$26</f>
        <v>0</v>
      </c>
      <c r="L600" s="65">
        <f>UNTD!$L$26</f>
        <v>0</v>
      </c>
      <c r="N600" s="66"/>
      <c r="O600" s="67"/>
      <c r="P600" s="68"/>
      <c r="Q600" s="69"/>
      <c r="R600" s="70"/>
      <c r="S600" s="70"/>
      <c r="T600" s="70"/>
      <c r="U600" s="69"/>
      <c r="V600" s="70"/>
      <c r="W600" s="69"/>
      <c r="X600" s="62"/>
      <c r="Y600" s="67"/>
      <c r="Z600" s="69"/>
      <c r="AA600" s="19"/>
      <c r="AB600" s="24"/>
    </row>
    <row r="601" spans="2:28" ht="15.75" hidden="1" customHeight="1" outlineLevel="1">
      <c r="B601" s="55"/>
      <c r="C601" s="21"/>
      <c r="D601" s="21"/>
      <c r="F601" s="64">
        <f>WTAMU!$F$26</f>
        <v>74634</v>
      </c>
      <c r="G601" s="64">
        <f>WTAMU!$G$26</f>
        <v>52474</v>
      </c>
      <c r="H601" s="64">
        <f>WTAMU!$H$26</f>
        <v>85639</v>
      </c>
      <c r="I601" s="64">
        <f>WTAMU!$I$26</f>
        <v>262</v>
      </c>
      <c r="J601" s="64">
        <f>WTAMU!$J$26</f>
        <v>15069</v>
      </c>
      <c r="K601" s="64">
        <f>WTAMU!$K$26</f>
        <v>0</v>
      </c>
      <c r="L601" s="65">
        <f>WTAMU!$L$26</f>
        <v>228078</v>
      </c>
      <c r="N601" s="66"/>
      <c r="O601" s="67"/>
      <c r="P601" s="68"/>
      <c r="Q601" s="69"/>
      <c r="R601" s="70"/>
      <c r="S601" s="70"/>
      <c r="T601" s="70"/>
      <c r="U601" s="69"/>
      <c r="V601" s="70"/>
      <c r="W601" s="69"/>
      <c r="X601" s="62"/>
      <c r="Y601" s="67"/>
      <c r="Z601" s="69"/>
      <c r="AA601" s="19"/>
      <c r="AB601" s="24"/>
    </row>
    <row r="602" spans="2:28" ht="15.75" customHeight="1" collapsed="1">
      <c r="B602" s="55" t="s">
        <v>26</v>
      </c>
      <c r="C602" s="21"/>
      <c r="D602" s="21"/>
      <c r="F602" s="64">
        <f t="shared" ref="F602:L602" si="4">SUM(F566:F601)</f>
        <v>148750748</v>
      </c>
      <c r="G602" s="64">
        <f t="shared" si="4"/>
        <v>19724776</v>
      </c>
      <c r="H602" s="64">
        <f t="shared" si="4"/>
        <v>9791098</v>
      </c>
      <c r="I602" s="64">
        <f t="shared" si="4"/>
        <v>21056481</v>
      </c>
      <c r="J602" s="64">
        <f t="shared" si="4"/>
        <v>20649952</v>
      </c>
      <c r="K602" s="64">
        <f t="shared" si="4"/>
        <v>17881683</v>
      </c>
      <c r="L602" s="65">
        <f t="shared" si="4"/>
        <v>237854738</v>
      </c>
      <c r="N602" s="66"/>
      <c r="O602" s="67"/>
      <c r="P602" s="68"/>
      <c r="Q602" s="69"/>
      <c r="R602" s="70"/>
      <c r="S602" s="70"/>
      <c r="T602" s="70"/>
      <c r="U602" s="69"/>
      <c r="V602" s="70"/>
      <c r="W602" s="69"/>
      <c r="X602" s="62"/>
      <c r="Y602" s="67"/>
      <c r="Z602" s="69"/>
      <c r="AA602" s="19"/>
      <c r="AB602" s="24">
        <f>SUM(C602:L602)</f>
        <v>475709476</v>
      </c>
    </row>
    <row r="603" spans="2:28" ht="15.75" hidden="1" customHeight="1" outlineLevel="1">
      <c r="B603" s="55"/>
      <c r="C603" s="21"/>
      <c r="D603" s="21"/>
      <c r="F603" s="64">
        <f>ARL!$F$27</f>
        <v>451516</v>
      </c>
      <c r="G603" s="64">
        <f>ARL!$G$27</f>
        <v>1057678</v>
      </c>
      <c r="H603" s="64">
        <f>ARL!$H$27</f>
        <v>0</v>
      </c>
      <c r="I603" s="64">
        <f>ARL!$I$27</f>
        <v>202749</v>
      </c>
      <c r="J603" s="64">
        <f>ARL!$J$27</f>
        <v>18599</v>
      </c>
      <c r="K603" s="64">
        <f>ARL!$K$27</f>
        <v>12633</v>
      </c>
      <c r="L603" s="65">
        <f>ARL!$L$27</f>
        <v>1743175</v>
      </c>
      <c r="N603" s="66"/>
      <c r="O603" s="67"/>
      <c r="P603" s="68"/>
      <c r="Q603" s="69"/>
      <c r="R603" s="70"/>
      <c r="S603" s="70"/>
      <c r="T603" s="70"/>
      <c r="U603" s="69"/>
      <c r="V603" s="70"/>
      <c r="W603" s="69"/>
      <c r="X603" s="62"/>
      <c r="Y603" s="67"/>
      <c r="Z603" s="69"/>
      <c r="AA603" s="19"/>
      <c r="AB603" s="24"/>
    </row>
    <row r="604" spans="2:28" ht="15.75" hidden="1" customHeight="1" outlineLevel="1">
      <c r="B604" s="55"/>
      <c r="C604" s="21"/>
      <c r="D604" s="21"/>
      <c r="F604" s="64">
        <f>ASU!$F$27</f>
        <v>0</v>
      </c>
      <c r="G604" s="64">
        <f>ASU!$G$27</f>
        <v>0</v>
      </c>
      <c r="H604" s="64">
        <f>ASU!$H$27</f>
        <v>0</v>
      </c>
      <c r="I604" s="64">
        <f>ASU!$I$27</f>
        <v>0</v>
      </c>
      <c r="J604" s="64">
        <f>ASU!$J$27</f>
        <v>0</v>
      </c>
      <c r="K604" s="64">
        <f>ASU!$K$27</f>
        <v>0</v>
      </c>
      <c r="L604" s="65">
        <f>ASU!$L$27</f>
        <v>0</v>
      </c>
      <c r="N604" s="66"/>
      <c r="O604" s="67"/>
      <c r="P604" s="68"/>
      <c r="Q604" s="69"/>
      <c r="R604" s="70"/>
      <c r="S604" s="70"/>
      <c r="T604" s="70"/>
      <c r="U604" s="69"/>
      <c r="V604" s="70"/>
      <c r="W604" s="69"/>
      <c r="X604" s="62"/>
      <c r="Y604" s="67"/>
      <c r="Z604" s="69"/>
      <c r="AA604" s="19"/>
      <c r="AB604" s="24"/>
    </row>
    <row r="605" spans="2:28" ht="15.75" hidden="1" customHeight="1" outlineLevel="1">
      <c r="B605" s="55"/>
      <c r="C605" s="21"/>
      <c r="D605" s="21"/>
      <c r="F605" s="64">
        <f>'AUS1'!$F$27</f>
        <v>7427470</v>
      </c>
      <c r="G605" s="64">
        <f>'AUS1'!$G$27</f>
        <v>108105</v>
      </c>
      <c r="H605" s="64">
        <f>'AUS1'!$H$27</f>
        <v>39538</v>
      </c>
      <c r="I605" s="64">
        <f>'AUS1'!$I$27</f>
        <v>727241</v>
      </c>
      <c r="J605" s="64">
        <f>'AUS1'!$J$27</f>
        <v>578824</v>
      </c>
      <c r="K605" s="64">
        <f>'AUS1'!$K$27</f>
        <v>3349836</v>
      </c>
      <c r="L605" s="65">
        <f>'AUS1'!$L$27</f>
        <v>12231014</v>
      </c>
      <c r="N605" s="66"/>
      <c r="O605" s="67"/>
      <c r="P605" s="68"/>
      <c r="Q605" s="69"/>
      <c r="R605" s="70"/>
      <c r="S605" s="70"/>
      <c r="T605" s="70"/>
      <c r="U605" s="69"/>
      <c r="V605" s="70"/>
      <c r="W605" s="69"/>
      <c r="X605" s="62"/>
      <c r="Y605" s="67"/>
      <c r="Z605" s="69"/>
      <c r="AA605" s="19"/>
      <c r="AB605" s="24"/>
    </row>
    <row r="606" spans="2:28" ht="15.75" hidden="1" customHeight="1" outlineLevel="1">
      <c r="B606" s="55"/>
      <c r="C606" s="21"/>
      <c r="D606" s="21"/>
      <c r="F606" s="64">
        <f>'RGV1'!$F$27</f>
        <v>127692</v>
      </c>
      <c r="G606" s="64">
        <f>'RGV1'!$G$27</f>
        <v>51808</v>
      </c>
      <c r="H606" s="64">
        <f>'RGV1'!$H$27</f>
        <v>3055</v>
      </c>
      <c r="I606" s="64">
        <f>'RGV1'!$I$27</f>
        <v>60946</v>
      </c>
      <c r="J606" s="64">
        <f>'RGV1'!$J$27</f>
        <v>0</v>
      </c>
      <c r="K606" s="64">
        <f>'RGV1'!$K$27</f>
        <v>23015</v>
      </c>
      <c r="L606" s="65">
        <f>'RGV1'!$L$27</f>
        <v>266516</v>
      </c>
      <c r="N606" s="66"/>
      <c r="O606" s="67"/>
      <c r="P606" s="68"/>
      <c r="Q606" s="69"/>
      <c r="R606" s="70"/>
      <c r="S606" s="70"/>
      <c r="T606" s="70"/>
      <c r="U606" s="69"/>
      <c r="V606" s="70"/>
      <c r="W606" s="69"/>
      <c r="X606" s="62"/>
      <c r="Y606" s="67"/>
      <c r="Z606" s="69"/>
      <c r="AA606" s="19"/>
      <c r="AB606" s="24"/>
    </row>
    <row r="607" spans="2:28" ht="15.75" hidden="1" customHeight="1" outlineLevel="1">
      <c r="B607" s="55"/>
      <c r="C607" s="21"/>
      <c r="D607" s="21"/>
      <c r="F607" s="64">
        <f>DAL!$F$27</f>
        <v>412519</v>
      </c>
      <c r="G607" s="64">
        <f>DAL!$G$27</f>
        <v>100319</v>
      </c>
      <c r="H607" s="64">
        <f>DAL!$H$27</f>
        <v>11484</v>
      </c>
      <c r="I607" s="64">
        <f>DAL!$I$27</f>
        <v>173276</v>
      </c>
      <c r="J607" s="64">
        <f>DAL!$J$27</f>
        <v>23165</v>
      </c>
      <c r="K607" s="64">
        <f>DAL!$K$27</f>
        <v>145651</v>
      </c>
      <c r="L607" s="65">
        <f>DAL!$L$27</f>
        <v>866414</v>
      </c>
      <c r="N607" s="66"/>
      <c r="O607" s="67"/>
      <c r="P607" s="68"/>
      <c r="Q607" s="69"/>
      <c r="R607" s="70"/>
      <c r="S607" s="70"/>
      <c r="T607" s="70"/>
      <c r="U607" s="69"/>
      <c r="V607" s="70"/>
      <c r="W607" s="69"/>
      <c r="X607" s="62"/>
      <c r="Y607" s="67"/>
      <c r="Z607" s="69"/>
      <c r="AA607" s="19"/>
      <c r="AB607" s="24"/>
    </row>
    <row r="608" spans="2:28" ht="15.75" hidden="1" customHeight="1" outlineLevel="1">
      <c r="B608" s="55"/>
      <c r="C608" s="21"/>
      <c r="D608" s="21"/>
      <c r="F608" s="64">
        <f>'E-P'!$F$27</f>
        <v>195551</v>
      </c>
      <c r="G608" s="64">
        <f>'E-P'!$G$27</f>
        <v>40017</v>
      </c>
      <c r="H608" s="64">
        <f>'E-P'!$H$27</f>
        <v>1552</v>
      </c>
      <c r="I608" s="64">
        <f>'E-P'!$I$27</f>
        <v>11393</v>
      </c>
      <c r="J608" s="64">
        <f>'E-P'!$J$27</f>
        <v>0</v>
      </c>
      <c r="K608" s="64">
        <f>'E-P'!$K$27</f>
        <v>119214</v>
      </c>
      <c r="L608" s="65">
        <f>'E-P'!$L$27</f>
        <v>367727</v>
      </c>
      <c r="N608" s="66"/>
      <c r="O608" s="67"/>
      <c r="P608" s="68"/>
      <c r="Q608" s="69"/>
      <c r="R608" s="70"/>
      <c r="S608" s="70"/>
      <c r="T608" s="70"/>
      <c r="U608" s="69"/>
      <c r="V608" s="70"/>
      <c r="W608" s="69"/>
      <c r="X608" s="62"/>
      <c r="Y608" s="67"/>
      <c r="Z608" s="69"/>
      <c r="AA608" s="19"/>
      <c r="AB608" s="24"/>
    </row>
    <row r="609" spans="2:28" ht="15.75" hidden="1" customHeight="1" outlineLevel="1">
      <c r="B609" s="55"/>
      <c r="C609" s="21"/>
      <c r="D609" s="21"/>
      <c r="F609" s="64">
        <f>LU!$F$27</f>
        <v>2606</v>
      </c>
      <c r="G609" s="64">
        <f>LU!$G$27</f>
        <v>0</v>
      </c>
      <c r="H609" s="64">
        <f>LU!$H$27</f>
        <v>0</v>
      </c>
      <c r="I609" s="64">
        <f>LU!$I$27</f>
        <v>0</v>
      </c>
      <c r="J609" s="64">
        <f>LU!$J$27</f>
        <v>0</v>
      </c>
      <c r="K609" s="64">
        <f>LU!$K$27</f>
        <v>2197</v>
      </c>
      <c r="L609" s="65">
        <f>LU!$L$27</f>
        <v>4803</v>
      </c>
      <c r="N609" s="66"/>
      <c r="O609" s="67"/>
      <c r="P609" s="68"/>
      <c r="Q609" s="69"/>
      <c r="R609" s="70"/>
      <c r="S609" s="70"/>
      <c r="T609" s="70"/>
      <c r="U609" s="69"/>
      <c r="V609" s="70"/>
      <c r="W609" s="69"/>
      <c r="X609" s="62"/>
      <c r="Y609" s="67"/>
      <c r="Z609" s="69"/>
      <c r="AA609" s="19"/>
      <c r="AB609" s="24"/>
    </row>
    <row r="610" spans="2:28" ht="15.75" hidden="1" customHeight="1" outlineLevel="1">
      <c r="B610" s="55"/>
      <c r="C610" s="21"/>
      <c r="D610" s="21"/>
      <c r="F610" s="64">
        <f>MidWST!$F$27</f>
        <v>0</v>
      </c>
      <c r="G610" s="64">
        <f>MidWST!$G$27</f>
        <v>0</v>
      </c>
      <c r="H610" s="64">
        <f>MidWST!$H$27</f>
        <v>0</v>
      </c>
      <c r="I610" s="64">
        <f>MidWST!$I$27</f>
        <v>0</v>
      </c>
      <c r="J610" s="64">
        <f>MidWST!$J$27</f>
        <v>0</v>
      </c>
      <c r="K610" s="64">
        <f>MidWST!$K$27</f>
        <v>0</v>
      </c>
      <c r="L610" s="65">
        <f>MidWST!$L$27</f>
        <v>0</v>
      </c>
      <c r="N610" s="66"/>
      <c r="O610" s="67"/>
      <c r="P610" s="68"/>
      <c r="Q610" s="69"/>
      <c r="R610" s="70"/>
      <c r="S610" s="70"/>
      <c r="T610" s="70"/>
      <c r="U610" s="69"/>
      <c r="V610" s="70"/>
      <c r="W610" s="69"/>
      <c r="X610" s="62"/>
      <c r="Y610" s="67"/>
      <c r="Z610" s="69"/>
      <c r="AA610" s="19"/>
      <c r="AB610" s="24"/>
    </row>
    <row r="611" spans="2:28" ht="15.75" hidden="1" customHeight="1" outlineLevel="1">
      <c r="B611" s="55"/>
      <c r="C611" s="21"/>
      <c r="D611" s="21"/>
      <c r="F611" s="64">
        <f>'P-B'!$F$27</f>
        <v>0</v>
      </c>
      <c r="G611" s="64">
        <f>'P-B'!$G$27</f>
        <v>0</v>
      </c>
      <c r="H611" s="64">
        <f>'P-B'!$H$27</f>
        <v>0</v>
      </c>
      <c r="I611" s="64">
        <f>'P-B'!$I$27</f>
        <v>0</v>
      </c>
      <c r="J611" s="64">
        <f>'P-B'!$J$27</f>
        <v>0</v>
      </c>
      <c r="K611" s="64">
        <f>'P-B'!$K$27</f>
        <v>0</v>
      </c>
      <c r="L611" s="65">
        <f>'P-B'!$L$27</f>
        <v>0</v>
      </c>
      <c r="N611" s="66"/>
      <c r="O611" s="67"/>
      <c r="P611" s="68"/>
      <c r="Q611" s="69"/>
      <c r="R611" s="70"/>
      <c r="S611" s="70"/>
      <c r="T611" s="70"/>
      <c r="U611" s="69"/>
      <c r="V611" s="70"/>
      <c r="W611" s="69"/>
      <c r="X611" s="62"/>
      <c r="Y611" s="67"/>
      <c r="Z611" s="69"/>
      <c r="AA611" s="19"/>
      <c r="AB611" s="24"/>
    </row>
    <row r="612" spans="2:28" ht="15.75" hidden="1" customHeight="1" outlineLevel="1">
      <c r="B612" s="55"/>
      <c r="C612" s="21"/>
      <c r="D612" s="21"/>
      <c r="F612" s="64">
        <f>PVAMU!$F$27</f>
        <v>0</v>
      </c>
      <c r="G612" s="64">
        <f>PVAMU!$G$27</f>
        <v>25903</v>
      </c>
      <c r="H612" s="64">
        <f>PVAMU!$H$27</f>
        <v>0</v>
      </c>
      <c r="I612" s="64">
        <f>PVAMU!$I$27</f>
        <v>0</v>
      </c>
      <c r="J612" s="64">
        <f>PVAMU!$J$27</f>
        <v>0</v>
      </c>
      <c r="K612" s="64">
        <f>PVAMU!$K$27</f>
        <v>0</v>
      </c>
      <c r="L612" s="65">
        <f>PVAMU!$L$27</f>
        <v>25903</v>
      </c>
      <c r="N612" s="66"/>
      <c r="O612" s="67"/>
      <c r="P612" s="68"/>
      <c r="Q612" s="69"/>
      <c r="R612" s="70"/>
      <c r="S612" s="70"/>
      <c r="T612" s="70"/>
      <c r="U612" s="69"/>
      <c r="V612" s="70"/>
      <c r="W612" s="69"/>
      <c r="X612" s="62"/>
      <c r="Y612" s="67"/>
      <c r="Z612" s="69"/>
      <c r="AA612" s="19"/>
      <c r="AB612" s="24"/>
    </row>
    <row r="613" spans="2:28" ht="15.75" hidden="1" customHeight="1" outlineLevel="1">
      <c r="B613" s="55"/>
      <c r="C613" s="21"/>
      <c r="D613" s="21"/>
      <c r="F613" s="64">
        <f>'S-A'!$F$27</f>
        <v>183860</v>
      </c>
      <c r="G613" s="64">
        <f>'S-A'!$G$27</f>
        <v>17640</v>
      </c>
      <c r="H613" s="64">
        <f>'S-A'!$H$27</f>
        <v>0</v>
      </c>
      <c r="I613" s="64">
        <f>'S-A'!$I$27</f>
        <v>51336</v>
      </c>
      <c r="J613" s="64">
        <f>'S-A'!$J$27</f>
        <v>6713</v>
      </c>
      <c r="K613" s="64">
        <f>'S-A'!$K$27</f>
        <v>21199</v>
      </c>
      <c r="L613" s="65">
        <f>'S-A'!$L$27</f>
        <v>280748</v>
      </c>
      <c r="N613" s="66"/>
      <c r="O613" s="67"/>
      <c r="P613" s="68"/>
      <c r="Q613" s="69"/>
      <c r="R613" s="70"/>
      <c r="S613" s="70"/>
      <c r="T613" s="70"/>
      <c r="U613" s="69"/>
      <c r="V613" s="70"/>
      <c r="W613" s="69"/>
      <c r="X613" s="62"/>
      <c r="Y613" s="67"/>
      <c r="Z613" s="69"/>
      <c r="AA613" s="19"/>
      <c r="AB613" s="24"/>
    </row>
    <row r="614" spans="2:28" ht="15.75" hidden="1" customHeight="1" outlineLevel="1">
      <c r="B614" s="55"/>
      <c r="C614" s="21"/>
      <c r="D614" s="21"/>
      <c r="F614" s="64">
        <f>SFA!$F$27</f>
        <v>82264</v>
      </c>
      <c r="G614" s="64">
        <f>SFA!$G$27</f>
        <v>12198</v>
      </c>
      <c r="H614" s="64">
        <f>SFA!$H$27</f>
        <v>0</v>
      </c>
      <c r="I614" s="64">
        <f>SFA!$I$27</f>
        <v>17862</v>
      </c>
      <c r="J614" s="64">
        <f>SFA!$J$27</f>
        <v>0</v>
      </c>
      <c r="K614" s="64">
        <f>SFA!$K$27</f>
        <v>0</v>
      </c>
      <c r="L614" s="65">
        <f>SFA!$L$27</f>
        <v>112324</v>
      </c>
      <c r="N614" s="66"/>
      <c r="O614" s="67"/>
      <c r="P614" s="68"/>
      <c r="Q614" s="69"/>
      <c r="R614" s="70"/>
      <c r="S614" s="70"/>
      <c r="T614" s="70"/>
      <c r="U614" s="69"/>
      <c r="V614" s="70"/>
      <c r="W614" s="69"/>
      <c r="X614" s="62"/>
      <c r="Y614" s="67"/>
      <c r="Z614" s="69"/>
      <c r="AA614" s="19"/>
      <c r="AB614" s="24"/>
    </row>
    <row r="615" spans="2:28" ht="15.75" hidden="1" customHeight="1" outlineLevel="1">
      <c r="B615" s="55"/>
      <c r="C615" s="21"/>
      <c r="D615" s="21"/>
      <c r="F615" s="64">
        <f>SHSU!$F$27</f>
        <v>229593</v>
      </c>
      <c r="G615" s="64">
        <f>SHSU!$G$27</f>
        <v>0</v>
      </c>
      <c r="H615" s="64">
        <f>SHSU!$H$27</f>
        <v>0</v>
      </c>
      <c r="I615" s="64">
        <f>SHSU!$I$27</f>
        <v>7127</v>
      </c>
      <c r="J615" s="64">
        <f>SHSU!$J$27</f>
        <v>17480</v>
      </c>
      <c r="K615" s="64">
        <f>SHSU!$K$27</f>
        <v>0</v>
      </c>
      <c r="L615" s="65">
        <f>SHSU!$L$27</f>
        <v>254200</v>
      </c>
      <c r="N615" s="66"/>
      <c r="O615" s="67"/>
      <c r="P615" s="68"/>
      <c r="Q615" s="69"/>
      <c r="R615" s="70"/>
      <c r="S615" s="70"/>
      <c r="T615" s="70"/>
      <c r="U615" s="69"/>
      <c r="V615" s="70"/>
      <c r="W615" s="69"/>
      <c r="X615" s="62"/>
      <c r="Y615" s="67"/>
      <c r="Z615" s="69"/>
      <c r="AA615" s="19"/>
      <c r="AB615" s="24"/>
    </row>
    <row r="616" spans="2:28" ht="15.75" hidden="1" customHeight="1" outlineLevel="1">
      <c r="B616" s="55"/>
      <c r="C616" s="21"/>
      <c r="D616" s="21"/>
      <c r="F616" s="64">
        <f>SRSU!$F$27</f>
        <v>0</v>
      </c>
      <c r="G616" s="64">
        <f>SRSU!$G$27</f>
        <v>0</v>
      </c>
      <c r="H616" s="64">
        <f>SRSU!$H$27</f>
        <v>0</v>
      </c>
      <c r="I616" s="64">
        <f>SRSU!$I$27</f>
        <v>0</v>
      </c>
      <c r="J616" s="64">
        <f>SRSU!$J$27</f>
        <v>0</v>
      </c>
      <c r="K616" s="64">
        <f>SRSU!$K$27</f>
        <v>0</v>
      </c>
      <c r="L616" s="65">
        <f>SRSU!$L$27</f>
        <v>0</v>
      </c>
      <c r="N616" s="66"/>
      <c r="O616" s="67"/>
      <c r="P616" s="68"/>
      <c r="Q616" s="69"/>
      <c r="R616" s="70"/>
      <c r="S616" s="70"/>
      <c r="T616" s="70"/>
      <c r="U616" s="69"/>
      <c r="V616" s="70"/>
      <c r="W616" s="69"/>
      <c r="X616" s="62"/>
      <c r="Y616" s="67"/>
      <c r="Z616" s="69"/>
      <c r="AA616" s="19"/>
      <c r="AB616" s="24"/>
    </row>
    <row r="617" spans="2:28" ht="15.75" hidden="1" customHeight="1" outlineLevel="1">
      <c r="B617" s="55"/>
      <c r="C617" s="21"/>
      <c r="D617" s="21"/>
      <c r="F617" s="64">
        <f>TAMIU!$F$27</f>
        <v>0</v>
      </c>
      <c r="G617" s="64">
        <f>TAMIU!$G$27</f>
        <v>0</v>
      </c>
      <c r="H617" s="64">
        <f>TAMIU!$H$27</f>
        <v>0</v>
      </c>
      <c r="I617" s="64">
        <f>TAMIU!$I$27</f>
        <v>1440</v>
      </c>
      <c r="J617" s="64">
        <f>TAMIU!$J$27</f>
        <v>0</v>
      </c>
      <c r="K617" s="64">
        <f>TAMIU!$K$27</f>
        <v>0</v>
      </c>
      <c r="L617" s="65">
        <f>TAMIU!$L$27</f>
        <v>1440</v>
      </c>
      <c r="N617" s="66"/>
      <c r="O617" s="67"/>
      <c r="P617" s="68"/>
      <c r="Q617" s="69"/>
      <c r="R617" s="70"/>
      <c r="S617" s="70"/>
      <c r="T617" s="70"/>
      <c r="U617" s="69"/>
      <c r="V617" s="70"/>
      <c r="W617" s="69"/>
      <c r="X617" s="62"/>
      <c r="Y617" s="67"/>
      <c r="Z617" s="69"/>
      <c r="AA617" s="19"/>
      <c r="AB617" s="24"/>
    </row>
    <row r="618" spans="2:28" ht="15.75" hidden="1" customHeight="1" outlineLevel="1">
      <c r="B618" s="55"/>
      <c r="C618" s="21"/>
      <c r="D618" s="21"/>
      <c r="F618" s="64">
        <f>TAMUC!$F$27</f>
        <v>0</v>
      </c>
      <c r="G618" s="64">
        <f>TAMUC!$G$27</f>
        <v>0</v>
      </c>
      <c r="H618" s="64">
        <f>TAMUC!$H$27</f>
        <v>0</v>
      </c>
      <c r="I618" s="64">
        <f>TAMUC!$I$27</f>
        <v>571</v>
      </c>
      <c r="J618" s="64">
        <f>TAMUC!$J$27</f>
        <v>0</v>
      </c>
      <c r="K618" s="64">
        <f>TAMUC!$K$27</f>
        <v>28662</v>
      </c>
      <c r="L618" s="65">
        <f>TAMUC!$L$27</f>
        <v>29233</v>
      </c>
      <c r="N618" s="66"/>
      <c r="O618" s="67"/>
      <c r="P618" s="68"/>
      <c r="Q618" s="69"/>
      <c r="R618" s="70"/>
      <c r="S618" s="70"/>
      <c r="T618" s="70"/>
      <c r="U618" s="69"/>
      <c r="V618" s="70"/>
      <c r="W618" s="69"/>
      <c r="X618" s="62"/>
      <c r="Y618" s="67"/>
      <c r="Z618" s="69"/>
      <c r="AA618" s="19"/>
      <c r="AB618" s="24"/>
    </row>
    <row r="619" spans="2:28" ht="15.75" hidden="1" customHeight="1" outlineLevel="1">
      <c r="B619" s="55"/>
      <c r="C619" s="21"/>
      <c r="D619" s="21"/>
      <c r="F619" s="64">
        <f>TAMUCC!$F$27</f>
        <v>0</v>
      </c>
      <c r="G619" s="64">
        <f>TAMUCC!$G$27</f>
        <v>9844</v>
      </c>
      <c r="H619" s="64">
        <f>TAMUCC!$H$27</f>
        <v>0</v>
      </c>
      <c r="I619" s="64">
        <f>TAMUCC!$I$27</f>
        <v>25479</v>
      </c>
      <c r="J619" s="64">
        <f>TAMUCC!$J$27</f>
        <v>0</v>
      </c>
      <c r="K619" s="64">
        <f>TAMUCC!$K$27</f>
        <v>0</v>
      </c>
      <c r="L619" s="65">
        <f>TAMUCC!$L$27</f>
        <v>35323</v>
      </c>
      <c r="N619" s="66"/>
      <c r="O619" s="67"/>
      <c r="P619" s="68"/>
      <c r="Q619" s="69"/>
      <c r="R619" s="70"/>
      <c r="S619" s="70"/>
      <c r="T619" s="70"/>
      <c r="U619" s="69"/>
      <c r="V619" s="70"/>
      <c r="W619" s="69"/>
      <c r="X619" s="62"/>
      <c r="Y619" s="67"/>
      <c r="Z619" s="69"/>
      <c r="AA619" s="19"/>
      <c r="AB619" s="24"/>
    </row>
    <row r="620" spans="2:28" ht="15.75" hidden="1" customHeight="1" outlineLevel="1">
      <c r="B620" s="55"/>
      <c r="C620" s="21"/>
      <c r="D620" s="21"/>
      <c r="F620" s="64">
        <f>TAMUComb!$F$27</f>
        <v>5537082</v>
      </c>
      <c r="G620" s="64">
        <f>TAMUComb!$G$27</f>
        <v>452288</v>
      </c>
      <c r="H620" s="64">
        <f>TAMUComb!$H$27</f>
        <v>2887</v>
      </c>
      <c r="I620" s="64">
        <f>TAMUComb!$I$27</f>
        <v>1313065</v>
      </c>
      <c r="J620" s="64">
        <f>TAMUComb!$J$27</f>
        <v>14000</v>
      </c>
      <c r="K620" s="64">
        <f>TAMUComb!$K$27</f>
        <v>803516</v>
      </c>
      <c r="L620" s="65">
        <f>TAMUComb!$L$27</f>
        <v>8122838</v>
      </c>
      <c r="N620" s="66"/>
      <c r="O620" s="67"/>
      <c r="P620" s="68"/>
      <c r="Q620" s="69"/>
      <c r="R620" s="70"/>
      <c r="S620" s="70"/>
      <c r="T620" s="70"/>
      <c r="U620" s="69"/>
      <c r="V620" s="70"/>
      <c r="W620" s="69"/>
      <c r="X620" s="62"/>
      <c r="Y620" s="67"/>
      <c r="Z620" s="69"/>
      <c r="AA620" s="19"/>
      <c r="AB620" s="24"/>
    </row>
    <row r="621" spans="2:28" ht="15.75" hidden="1" customHeight="1" outlineLevel="1">
      <c r="B621" s="55"/>
      <c r="C621" s="21"/>
      <c r="D621" s="21"/>
      <c r="F621" s="64">
        <f>TAMUCT!$F$27</f>
        <v>0</v>
      </c>
      <c r="G621" s="64">
        <f>TAMUCT!$G$27</f>
        <v>0</v>
      </c>
      <c r="H621" s="64">
        <f>TAMUCT!$H$27</f>
        <v>0</v>
      </c>
      <c r="I621" s="64">
        <f>TAMUCT!$I$27</f>
        <v>23611</v>
      </c>
      <c r="J621" s="64">
        <f>TAMUCT!$J$27</f>
        <v>0</v>
      </c>
      <c r="K621" s="64">
        <f>TAMUCT!$K$27</f>
        <v>743</v>
      </c>
      <c r="L621" s="65">
        <f>TAMUCT!$L$27</f>
        <v>24354</v>
      </c>
      <c r="N621" s="66"/>
      <c r="O621" s="67"/>
      <c r="P621" s="68"/>
      <c r="Q621" s="69"/>
      <c r="R621" s="70"/>
      <c r="S621" s="70"/>
      <c r="T621" s="70"/>
      <c r="U621" s="69"/>
      <c r="V621" s="70"/>
      <c r="W621" s="69"/>
      <c r="X621" s="62"/>
      <c r="Y621" s="67"/>
      <c r="Z621" s="69"/>
      <c r="AA621" s="19"/>
      <c r="AB621" s="24"/>
    </row>
    <row r="622" spans="2:28" ht="15.75" hidden="1" customHeight="1" outlineLevel="1">
      <c r="B622" s="55"/>
      <c r="C622" s="21"/>
      <c r="D622" s="21"/>
      <c r="F622" s="64">
        <f>TAMUG!$F$27</f>
        <v>0</v>
      </c>
      <c r="G622" s="64">
        <f>TAMUG!$G$27</f>
        <v>0</v>
      </c>
      <c r="H622" s="64">
        <f>TAMUG!$H$27</f>
        <v>0</v>
      </c>
      <c r="I622" s="64">
        <f>TAMUG!$I$27</f>
        <v>0</v>
      </c>
      <c r="J622" s="64">
        <f>TAMUG!$J$27</f>
        <v>0</v>
      </c>
      <c r="K622" s="64">
        <f>TAMUG!$K$27</f>
        <v>0</v>
      </c>
      <c r="L622" s="65">
        <f>TAMUG!$L$27</f>
        <v>0</v>
      </c>
      <c r="N622" s="66"/>
      <c r="O622" s="67"/>
      <c r="P622" s="68"/>
      <c r="Q622" s="69"/>
      <c r="R622" s="70"/>
      <c r="S622" s="70"/>
      <c r="T622" s="70"/>
      <c r="U622" s="69"/>
      <c r="V622" s="70"/>
      <c r="W622" s="69"/>
      <c r="X622" s="62"/>
      <c r="Y622" s="67"/>
      <c r="Z622" s="69"/>
      <c r="AA622" s="19"/>
      <c r="AB622" s="24"/>
    </row>
    <row r="623" spans="2:28" ht="15.75" hidden="1" customHeight="1" outlineLevel="1">
      <c r="B623" s="55"/>
      <c r="C623" s="21"/>
      <c r="D623" s="21"/>
      <c r="F623" s="64">
        <f>TAMUK!$F$27</f>
        <v>0</v>
      </c>
      <c r="G623" s="64">
        <f>TAMUK!$G$27</f>
        <v>0</v>
      </c>
      <c r="H623" s="64">
        <f>TAMUK!$H$27</f>
        <v>0</v>
      </c>
      <c r="I623" s="64">
        <f>TAMUK!$I$27</f>
        <v>0</v>
      </c>
      <c r="J623" s="64">
        <f>TAMUK!$J$27</f>
        <v>0</v>
      </c>
      <c r="K623" s="64">
        <f>TAMUK!$K$27</f>
        <v>0</v>
      </c>
      <c r="L623" s="65">
        <f>TAMUK!$L$27</f>
        <v>0</v>
      </c>
      <c r="N623" s="66"/>
      <c r="O623" s="67"/>
      <c r="P623" s="68"/>
      <c r="Q623" s="69"/>
      <c r="R623" s="70"/>
      <c r="S623" s="70"/>
      <c r="T623" s="70"/>
      <c r="U623" s="69"/>
      <c r="V623" s="70"/>
      <c r="W623" s="69"/>
      <c r="X623" s="62"/>
      <c r="Y623" s="67"/>
      <c r="Z623" s="69"/>
      <c r="AA623" s="19"/>
      <c r="AB623" s="24"/>
    </row>
    <row r="624" spans="2:28" ht="15.75" hidden="1" customHeight="1" outlineLevel="1">
      <c r="B624" s="55"/>
      <c r="C624" s="21"/>
      <c r="D624" s="21"/>
      <c r="F624" s="64">
        <f>TAMUSA!$F$27</f>
        <v>0</v>
      </c>
      <c r="G624" s="64">
        <f>TAMUSA!$G$27</f>
        <v>0</v>
      </c>
      <c r="H624" s="64">
        <f>TAMUSA!$H$27</f>
        <v>0</v>
      </c>
      <c r="I624" s="64">
        <f>TAMUSA!$I$27</f>
        <v>0</v>
      </c>
      <c r="J624" s="64">
        <f>TAMUSA!$J$27</f>
        <v>0</v>
      </c>
      <c r="K624" s="64">
        <f>TAMUSA!$K$27</f>
        <v>0</v>
      </c>
      <c r="L624" s="65">
        <f>TAMUSA!$L$27</f>
        <v>0</v>
      </c>
      <c r="N624" s="66"/>
      <c r="O624" s="67"/>
      <c r="P624" s="68"/>
      <c r="Q624" s="69"/>
      <c r="R624" s="70"/>
      <c r="S624" s="70"/>
      <c r="T624" s="70"/>
      <c r="U624" s="69"/>
      <c r="V624" s="70"/>
      <c r="W624" s="69"/>
      <c r="X624" s="62"/>
      <c r="Y624" s="67"/>
      <c r="Z624" s="69"/>
      <c r="AA624" s="19"/>
      <c r="AB624" s="24"/>
    </row>
    <row r="625" spans="2:28" ht="15.75" hidden="1" customHeight="1" outlineLevel="1">
      <c r="B625" s="55"/>
      <c r="C625" s="21"/>
      <c r="D625" s="21"/>
      <c r="F625" s="64">
        <f>TAMUT!$F$27</f>
        <v>0</v>
      </c>
      <c r="G625" s="64">
        <f>TAMUT!$G$27</f>
        <v>0</v>
      </c>
      <c r="H625" s="64">
        <f>TAMUT!$H$27</f>
        <v>0</v>
      </c>
      <c r="I625" s="64">
        <f>TAMUT!$I$27</f>
        <v>0</v>
      </c>
      <c r="J625" s="64">
        <f>TAMUT!$J$27</f>
        <v>0</v>
      </c>
      <c r="K625" s="64">
        <f>TAMUT!$K$27</f>
        <v>0</v>
      </c>
      <c r="L625" s="65">
        <f>TAMUT!$L$27</f>
        <v>0</v>
      </c>
      <c r="N625" s="66"/>
      <c r="O625" s="67"/>
      <c r="P625" s="68"/>
      <c r="Q625" s="69"/>
      <c r="R625" s="70"/>
      <c r="S625" s="70"/>
      <c r="T625" s="70"/>
      <c r="U625" s="69"/>
      <c r="V625" s="70"/>
      <c r="W625" s="69"/>
      <c r="X625" s="62"/>
      <c r="Y625" s="67"/>
      <c r="Z625" s="69"/>
      <c r="AA625" s="19"/>
      <c r="AB625" s="24"/>
    </row>
    <row r="626" spans="2:28" ht="15.75" hidden="1" customHeight="1" outlineLevel="1">
      <c r="B626" s="55"/>
      <c r="C626" s="21"/>
      <c r="D626" s="21"/>
      <c r="F626" s="64">
        <f>TARLST!$F$27</f>
        <v>0</v>
      </c>
      <c r="G626" s="64">
        <f>TARLST!$G$27</f>
        <v>0</v>
      </c>
      <c r="H626" s="64">
        <f>TARLST!$H$27</f>
        <v>0</v>
      </c>
      <c r="I626" s="64">
        <f>TARLST!$I$27</f>
        <v>256</v>
      </c>
      <c r="J626" s="64">
        <f>TARLST!$J$27</f>
        <v>0</v>
      </c>
      <c r="K626" s="64">
        <f>TARLST!$K$27</f>
        <v>0</v>
      </c>
      <c r="L626" s="65">
        <f>TARLST!$L$27</f>
        <v>256</v>
      </c>
      <c r="N626" s="66"/>
      <c r="O626" s="67"/>
      <c r="P626" s="68"/>
      <c r="Q626" s="69"/>
      <c r="R626" s="70"/>
      <c r="S626" s="70"/>
      <c r="T626" s="70"/>
      <c r="U626" s="69"/>
      <c r="V626" s="70"/>
      <c r="W626" s="69"/>
      <c r="X626" s="62"/>
      <c r="Y626" s="67"/>
      <c r="Z626" s="69"/>
      <c r="AA626" s="19"/>
      <c r="AB626" s="24"/>
    </row>
    <row r="627" spans="2:28" ht="15.75" hidden="1" customHeight="1" outlineLevel="1">
      <c r="B627" s="55"/>
      <c r="C627" s="21"/>
      <c r="D627" s="21"/>
      <c r="F627" s="64">
        <f>TSU!$F$27</f>
        <v>31982</v>
      </c>
      <c r="G627" s="64">
        <f>TSU!$G$27</f>
        <v>0</v>
      </c>
      <c r="H627" s="64">
        <f>TSU!$H$27</f>
        <v>0</v>
      </c>
      <c r="I627" s="64">
        <f>TSU!$I$27</f>
        <v>0</v>
      </c>
      <c r="J627" s="64">
        <f>TSU!$J$27</f>
        <v>0</v>
      </c>
      <c r="K627" s="64">
        <f>TSU!$K$27</f>
        <v>0</v>
      </c>
      <c r="L627" s="65">
        <f>TSU!$L$27</f>
        <v>31982</v>
      </c>
      <c r="N627" s="66"/>
      <c r="O627" s="67"/>
      <c r="P627" s="68"/>
      <c r="Q627" s="69"/>
      <c r="R627" s="70"/>
      <c r="S627" s="70"/>
      <c r="T627" s="70"/>
      <c r="U627" s="69"/>
      <c r="V627" s="70"/>
      <c r="W627" s="69"/>
      <c r="X627" s="62"/>
      <c r="Y627" s="67"/>
      <c r="Z627" s="69"/>
      <c r="AA627" s="19"/>
      <c r="AB627" s="24"/>
    </row>
    <row r="628" spans="2:28" ht="15.75" hidden="1" customHeight="1" outlineLevel="1">
      <c r="B628" s="55"/>
      <c r="C628" s="21"/>
      <c r="D628" s="21"/>
      <c r="F628" s="64">
        <f>TTU!$F$27</f>
        <v>766172</v>
      </c>
      <c r="G628" s="64">
        <f>TTU!$G$27</f>
        <v>3409095</v>
      </c>
      <c r="H628" s="64">
        <f>TTU!$H$27</f>
        <v>12081</v>
      </c>
      <c r="I628" s="64">
        <f>TTU!$I$27</f>
        <v>252292</v>
      </c>
      <c r="J628" s="64">
        <f>TTU!$J$27</f>
        <v>62162</v>
      </c>
      <c r="K628" s="64">
        <f>TTU!$K$27</f>
        <v>105231</v>
      </c>
      <c r="L628" s="65">
        <f>TTU!$L$27</f>
        <v>4607033</v>
      </c>
      <c r="N628" s="66"/>
      <c r="O628" s="67"/>
      <c r="P628" s="68"/>
      <c r="Q628" s="69"/>
      <c r="R628" s="70"/>
      <c r="S628" s="70"/>
      <c r="T628" s="70"/>
      <c r="U628" s="69"/>
      <c r="V628" s="70"/>
      <c r="W628" s="69"/>
      <c r="X628" s="62"/>
      <c r="Y628" s="67"/>
      <c r="Z628" s="69"/>
      <c r="AA628" s="19"/>
      <c r="AB628" s="24"/>
    </row>
    <row r="629" spans="2:28" ht="15.75" hidden="1" customHeight="1" outlineLevel="1">
      <c r="B629" s="55"/>
      <c r="C629" s="21"/>
      <c r="D629" s="21"/>
      <c r="F629" s="64">
        <f>TWU!$F$27</f>
        <v>0</v>
      </c>
      <c r="G629" s="64">
        <f>TWU!$G$27</f>
        <v>4101</v>
      </c>
      <c r="H629" s="64">
        <f>TWU!$H$27</f>
        <v>0</v>
      </c>
      <c r="I629" s="64">
        <f>TWU!$I$27</f>
        <v>15386</v>
      </c>
      <c r="J629" s="64">
        <f>TWU!$J$27</f>
        <v>0</v>
      </c>
      <c r="K629" s="64">
        <f>TWU!$K$27</f>
        <v>0</v>
      </c>
      <c r="L629" s="65">
        <f>TWU!$L$27</f>
        <v>19487</v>
      </c>
      <c r="N629" s="66"/>
      <c r="O629" s="67"/>
      <c r="P629" s="68"/>
      <c r="Q629" s="69"/>
      <c r="R629" s="70"/>
      <c r="S629" s="70"/>
      <c r="T629" s="70"/>
      <c r="U629" s="69"/>
      <c r="V629" s="70"/>
      <c r="W629" s="69"/>
      <c r="X629" s="62"/>
      <c r="Y629" s="67"/>
      <c r="Z629" s="69"/>
      <c r="AA629" s="19"/>
      <c r="AB629" s="24"/>
    </row>
    <row r="630" spans="2:28" ht="15.75" hidden="1" customHeight="1" outlineLevel="1">
      <c r="B630" s="55"/>
      <c r="C630" s="21"/>
      <c r="D630" s="21"/>
      <c r="F630" s="64">
        <f>TXST!$F$27</f>
        <v>110352</v>
      </c>
      <c r="G630" s="64">
        <f>TXST!$G$27</f>
        <v>500</v>
      </c>
      <c r="H630" s="64">
        <f>TXST!$H$27</f>
        <v>0</v>
      </c>
      <c r="I630" s="64">
        <f>TXST!$I$27</f>
        <v>298102</v>
      </c>
      <c r="J630" s="64">
        <f>TXST!$J$27</f>
        <v>0</v>
      </c>
      <c r="K630" s="64">
        <f>TXST!$K$27</f>
        <v>34501</v>
      </c>
      <c r="L630" s="65">
        <f>TXST!$L$27</f>
        <v>443455</v>
      </c>
      <c r="N630" s="66"/>
      <c r="O630" s="67"/>
      <c r="P630" s="68"/>
      <c r="Q630" s="69"/>
      <c r="R630" s="70"/>
      <c r="S630" s="70"/>
      <c r="T630" s="70"/>
      <c r="U630" s="69"/>
      <c r="V630" s="70"/>
      <c r="W630" s="69"/>
      <c r="X630" s="62"/>
      <c r="Y630" s="67"/>
      <c r="Z630" s="69"/>
      <c r="AA630" s="19"/>
      <c r="AB630" s="24"/>
    </row>
    <row r="631" spans="2:28" ht="15.75" hidden="1" customHeight="1" outlineLevel="1">
      <c r="B631" s="55"/>
      <c r="C631" s="21"/>
      <c r="D631" s="21"/>
      <c r="F631" s="64">
        <f>TYL!$F$27</f>
        <v>92617</v>
      </c>
      <c r="G631" s="64">
        <f>TYL!$G$27</f>
        <v>6606</v>
      </c>
      <c r="H631" s="64">
        <f>TYL!$H$27</f>
        <v>0</v>
      </c>
      <c r="I631" s="64">
        <f>TYL!$I$27</f>
        <v>420</v>
      </c>
      <c r="J631" s="64">
        <f>TYL!$J$27</f>
        <v>0</v>
      </c>
      <c r="K631" s="64">
        <f>TYL!$K$27</f>
        <v>0</v>
      </c>
      <c r="L631" s="65">
        <f>TYL!$L$27</f>
        <v>99643</v>
      </c>
      <c r="N631" s="66"/>
      <c r="O631" s="67"/>
      <c r="P631" s="68"/>
      <c r="Q631" s="69"/>
      <c r="R631" s="70"/>
      <c r="S631" s="70"/>
      <c r="T631" s="70"/>
      <c r="U631" s="69"/>
      <c r="V631" s="70"/>
      <c r="W631" s="69"/>
      <c r="X631" s="62"/>
      <c r="Y631" s="67"/>
      <c r="Z631" s="69"/>
      <c r="AA631" s="19"/>
      <c r="AB631" s="24"/>
    </row>
    <row r="632" spans="2:28" ht="15.75" hidden="1" customHeight="1" outlineLevel="1">
      <c r="B632" s="55"/>
      <c r="C632" s="21"/>
      <c r="D632" s="21"/>
      <c r="F632" s="64">
        <f>UH!$F$27</f>
        <v>1876458</v>
      </c>
      <c r="G632" s="64">
        <f>UH!$G$27</f>
        <v>139998</v>
      </c>
      <c r="H632" s="64">
        <f>UH!$H$27</f>
        <v>51529</v>
      </c>
      <c r="I632" s="64">
        <f>UH!$I$27</f>
        <v>581983</v>
      </c>
      <c r="J632" s="64">
        <f>UH!$J$27</f>
        <v>12023</v>
      </c>
      <c r="K632" s="64">
        <f>UH!$K$27</f>
        <v>84858</v>
      </c>
      <c r="L632" s="65">
        <f>UH!$L$27</f>
        <v>2746849</v>
      </c>
      <c r="N632" s="66"/>
      <c r="O632" s="67"/>
      <c r="P632" s="68"/>
      <c r="Q632" s="69"/>
      <c r="R632" s="70"/>
      <c r="S632" s="70"/>
      <c r="T632" s="70"/>
      <c r="U632" s="69"/>
      <c r="V632" s="70"/>
      <c r="W632" s="69"/>
      <c r="X632" s="62"/>
      <c r="Y632" s="67"/>
      <c r="Z632" s="69"/>
      <c r="AA632" s="19"/>
      <c r="AB632" s="24"/>
    </row>
    <row r="633" spans="2:28" ht="15.75" hidden="1" customHeight="1" outlineLevel="1">
      <c r="B633" s="55"/>
      <c r="C633" s="21"/>
      <c r="D633" s="21"/>
      <c r="F633" s="64">
        <f>UHCL!$F$27</f>
        <v>0</v>
      </c>
      <c r="G633" s="64">
        <f>UHCL!$G$27</f>
        <v>0</v>
      </c>
      <c r="H633" s="64">
        <f>UHCL!$H$27</f>
        <v>0</v>
      </c>
      <c r="I633" s="64">
        <f>UHCL!$I$27</f>
        <v>0</v>
      </c>
      <c r="J633" s="64">
        <f>UHCL!$J$27</f>
        <v>0</v>
      </c>
      <c r="K633" s="64">
        <f>UHCL!$K$27</f>
        <v>0</v>
      </c>
      <c r="L633" s="65">
        <f>UHCL!$L$27</f>
        <v>0</v>
      </c>
      <c r="N633" s="66"/>
      <c r="O633" s="67"/>
      <c r="P633" s="68"/>
      <c r="Q633" s="69"/>
      <c r="R633" s="70"/>
      <c r="S633" s="70"/>
      <c r="T633" s="70"/>
      <c r="U633" s="69"/>
      <c r="V633" s="70"/>
      <c r="W633" s="69"/>
      <c r="X633" s="62"/>
      <c r="Y633" s="67"/>
      <c r="Z633" s="69"/>
      <c r="AA633" s="19"/>
      <c r="AB633" s="24"/>
    </row>
    <row r="634" spans="2:28" ht="15.75" hidden="1" customHeight="1" outlineLevel="1">
      <c r="B634" s="55"/>
      <c r="C634" s="21"/>
      <c r="D634" s="21"/>
      <c r="F634" s="64">
        <f>UHD!$F$27</f>
        <v>111332</v>
      </c>
      <c r="G634" s="64">
        <f>UHD!$G$27</f>
        <v>0</v>
      </c>
      <c r="H634" s="64">
        <f>UHD!$H$27</f>
        <v>0</v>
      </c>
      <c r="I634" s="64">
        <f>UHD!$I$27</f>
        <v>7621</v>
      </c>
      <c r="J634" s="64">
        <f>UHD!$J$27</f>
        <v>0</v>
      </c>
      <c r="K634" s="64">
        <f>UHD!$K$27</f>
        <v>0</v>
      </c>
      <c r="L634" s="65">
        <f>UHD!$L$27</f>
        <v>118953</v>
      </c>
      <c r="N634" s="66"/>
      <c r="O634" s="67"/>
      <c r="P634" s="68"/>
      <c r="Q634" s="69"/>
      <c r="R634" s="70"/>
      <c r="S634" s="70"/>
      <c r="T634" s="70"/>
      <c r="U634" s="69"/>
      <c r="V634" s="70"/>
      <c r="W634" s="69"/>
      <c r="X634" s="62"/>
      <c r="Y634" s="67"/>
      <c r="Z634" s="69"/>
      <c r="AA634" s="19"/>
      <c r="AB634" s="24"/>
    </row>
    <row r="635" spans="2:28" ht="15.75" hidden="1" customHeight="1" outlineLevel="1">
      <c r="B635" s="55"/>
      <c r="C635" s="21"/>
      <c r="D635" s="21"/>
      <c r="F635" s="64">
        <f>UHV!$F$27</f>
        <v>0</v>
      </c>
      <c r="G635" s="64">
        <f>UHV!$G$27</f>
        <v>0</v>
      </c>
      <c r="H635" s="64">
        <f>UHV!$H$27</f>
        <v>0</v>
      </c>
      <c r="I635" s="64">
        <f>UHV!$I$27</f>
        <v>0</v>
      </c>
      <c r="J635" s="64">
        <f>UHV!$J$27</f>
        <v>0</v>
      </c>
      <c r="K635" s="64">
        <f>UHV!$K$27</f>
        <v>0</v>
      </c>
      <c r="L635" s="65">
        <f>UHV!$L$27</f>
        <v>0</v>
      </c>
      <c r="N635" s="66"/>
      <c r="O635" s="67"/>
      <c r="P635" s="68"/>
      <c r="Q635" s="69"/>
      <c r="R635" s="70"/>
      <c r="S635" s="70"/>
      <c r="T635" s="70"/>
      <c r="U635" s="69"/>
      <c r="V635" s="70"/>
      <c r="W635" s="69"/>
      <c r="X635" s="62"/>
      <c r="Y635" s="67"/>
      <c r="Z635" s="69"/>
      <c r="AA635" s="19"/>
      <c r="AB635" s="24"/>
    </row>
    <row r="636" spans="2:28" ht="15.75" hidden="1" customHeight="1" outlineLevel="1">
      <c r="B636" s="55"/>
      <c r="C636" s="21"/>
      <c r="D636" s="21"/>
      <c r="F636" s="64">
        <f>UNT!$F$27</f>
        <v>113392</v>
      </c>
      <c r="G636" s="64">
        <f>UNT!$G$27</f>
        <v>37584</v>
      </c>
      <c r="H636" s="64">
        <f>UNT!$H$27</f>
        <v>0</v>
      </c>
      <c r="I636" s="64">
        <f>UNT!$I$27</f>
        <v>189121</v>
      </c>
      <c r="J636" s="64">
        <f>UNT!$J$27</f>
        <v>0</v>
      </c>
      <c r="K636" s="64">
        <f>UNT!$K$27</f>
        <v>21521</v>
      </c>
      <c r="L636" s="65">
        <f>UNT!$L$27</f>
        <v>361618</v>
      </c>
      <c r="N636" s="66"/>
      <c r="O636" s="67"/>
      <c r="P636" s="68"/>
      <c r="Q636" s="69"/>
      <c r="R636" s="70"/>
      <c r="S636" s="70"/>
      <c r="T636" s="70"/>
      <c r="U636" s="69"/>
      <c r="V636" s="70"/>
      <c r="W636" s="69"/>
      <c r="X636" s="62"/>
      <c r="Y636" s="67"/>
      <c r="Z636" s="69"/>
      <c r="AA636" s="19"/>
      <c r="AB636" s="24"/>
    </row>
    <row r="637" spans="2:28" ht="15.75" hidden="1" customHeight="1" outlineLevel="1">
      <c r="B637" s="55"/>
      <c r="C637" s="21"/>
      <c r="D637" s="21"/>
      <c r="F637" s="64">
        <f>UNTD!$F$27</f>
        <v>0</v>
      </c>
      <c r="G637" s="64">
        <f>UNTD!$G$27</f>
        <v>0</v>
      </c>
      <c r="H637" s="64">
        <f>UNTD!$H$27</f>
        <v>0</v>
      </c>
      <c r="I637" s="64">
        <f>UNTD!$I$27</f>
        <v>0</v>
      </c>
      <c r="J637" s="64">
        <f>UNTD!$J$27</f>
        <v>0</v>
      </c>
      <c r="K637" s="64">
        <f>UNTD!$K$27</f>
        <v>0</v>
      </c>
      <c r="L637" s="65">
        <f>UNTD!$L$27</f>
        <v>0</v>
      </c>
      <c r="N637" s="66"/>
      <c r="O637" s="67"/>
      <c r="P637" s="68"/>
      <c r="Q637" s="69"/>
      <c r="R637" s="70"/>
      <c r="S637" s="70"/>
      <c r="T637" s="70"/>
      <c r="U637" s="69"/>
      <c r="V637" s="70"/>
      <c r="W637" s="69"/>
      <c r="X637" s="62"/>
      <c r="Y637" s="67"/>
      <c r="Z637" s="69"/>
      <c r="AA637" s="19"/>
      <c r="AB637" s="24"/>
    </row>
    <row r="638" spans="2:28" ht="15.75" hidden="1" customHeight="1" outlineLevel="1">
      <c r="B638" s="55"/>
      <c r="C638" s="21"/>
      <c r="D638" s="21"/>
      <c r="F638" s="64">
        <f>WTAMU!$F$27</f>
        <v>93121</v>
      </c>
      <c r="G638" s="64">
        <f>WTAMU!$G$27</f>
        <v>0</v>
      </c>
      <c r="H638" s="64">
        <f>WTAMU!$H$27</f>
        <v>0</v>
      </c>
      <c r="I638" s="64">
        <f>WTAMU!$I$27</f>
        <v>2666</v>
      </c>
      <c r="J638" s="64">
        <f>WTAMU!$J$27</f>
        <v>0</v>
      </c>
      <c r="K638" s="64">
        <f>WTAMU!$K$27</f>
        <v>0</v>
      </c>
      <c r="L638" s="65">
        <f>WTAMU!$L$27</f>
        <v>95787</v>
      </c>
      <c r="N638" s="66"/>
      <c r="O638" s="67"/>
      <c r="P638" s="68"/>
      <c r="Q638" s="69"/>
      <c r="R638" s="70"/>
      <c r="S638" s="70"/>
      <c r="T638" s="70"/>
      <c r="U638" s="69"/>
      <c r="V638" s="70"/>
      <c r="W638" s="69"/>
      <c r="X638" s="62"/>
      <c r="Y638" s="67"/>
      <c r="Z638" s="69"/>
      <c r="AA638" s="19"/>
      <c r="AB638" s="24"/>
    </row>
    <row r="639" spans="2:28" ht="15.75" customHeight="1" collapsed="1">
      <c r="B639" s="55" t="s">
        <v>27</v>
      </c>
      <c r="C639" s="21"/>
      <c r="D639" s="21"/>
      <c r="F639" s="64">
        <f t="shared" ref="F639:L639" si="5">SUM(F603:F638)</f>
        <v>17845579</v>
      </c>
      <c r="G639" s="64">
        <f t="shared" si="5"/>
        <v>5473684</v>
      </c>
      <c r="H639" s="64">
        <f t="shared" si="5"/>
        <v>122126</v>
      </c>
      <c r="I639" s="64">
        <f t="shared" si="5"/>
        <v>3963943</v>
      </c>
      <c r="J639" s="64">
        <f t="shared" si="5"/>
        <v>732966</v>
      </c>
      <c r="K639" s="64">
        <f t="shared" si="5"/>
        <v>4752777</v>
      </c>
      <c r="L639" s="65">
        <f t="shared" si="5"/>
        <v>32891075</v>
      </c>
      <c r="N639" s="66"/>
      <c r="O639" s="73"/>
      <c r="P639" s="68"/>
      <c r="Q639" s="69"/>
      <c r="R639" s="70"/>
      <c r="S639" s="70"/>
      <c r="T639" s="70"/>
      <c r="U639" s="69"/>
      <c r="V639" s="70"/>
      <c r="W639" s="69"/>
      <c r="X639" s="62"/>
      <c r="Y639" s="67"/>
      <c r="Z639" s="69"/>
      <c r="AA639" s="19"/>
      <c r="AB639" s="24">
        <f>SUM(C639:L639)</f>
        <v>65782150</v>
      </c>
    </row>
    <row r="640" spans="2:28" ht="15.75" hidden="1" customHeight="1" outlineLevel="1">
      <c r="B640" s="55"/>
      <c r="C640" s="21"/>
      <c r="D640" s="21"/>
      <c r="F640" s="64">
        <f>ARL!$F$28</f>
        <v>456176</v>
      </c>
      <c r="G640" s="64">
        <f>ARL!$G$28</f>
        <v>61688</v>
      </c>
      <c r="H640" s="64">
        <f>ARL!$H$28</f>
        <v>54513</v>
      </c>
      <c r="I640" s="64">
        <f>ARL!$I$28</f>
        <v>1765027</v>
      </c>
      <c r="J640" s="64">
        <f>ARL!$J$28</f>
        <v>279622</v>
      </c>
      <c r="K640" s="64">
        <f>ARL!$K$28</f>
        <v>506697</v>
      </c>
      <c r="L640" s="65">
        <f>ARL!$L$28</f>
        <v>3123723</v>
      </c>
      <c r="N640" s="66"/>
      <c r="O640" s="175">
        <f>ARL!$O$28</f>
        <v>0</v>
      </c>
      <c r="P640" s="68"/>
      <c r="Q640" s="69"/>
      <c r="R640" s="70"/>
      <c r="S640" s="70"/>
      <c r="T640" s="70"/>
      <c r="U640" s="69"/>
      <c r="V640" s="70"/>
      <c r="W640" s="69"/>
      <c r="X640" s="62"/>
      <c r="Y640" s="67"/>
      <c r="Z640" s="69"/>
      <c r="AA640" s="19"/>
      <c r="AB640" s="24"/>
    </row>
    <row r="641" spans="2:28" ht="15.75" hidden="1" customHeight="1" outlineLevel="1">
      <c r="B641" s="55"/>
      <c r="C641" s="21"/>
      <c r="D641" s="21"/>
      <c r="F641" s="64">
        <f>ASU!$F$28</f>
        <v>0</v>
      </c>
      <c r="G641" s="64">
        <f>ASU!$G$28</f>
        <v>15596</v>
      </c>
      <c r="H641" s="64">
        <f>ASU!$H$28</f>
        <v>0</v>
      </c>
      <c r="I641" s="64">
        <f>ASU!$I$28</f>
        <v>0</v>
      </c>
      <c r="J641" s="64">
        <f>ASU!$J$28</f>
        <v>0</v>
      </c>
      <c r="K641" s="64">
        <f>ASU!$K$28</f>
        <v>0</v>
      </c>
      <c r="L641" s="65">
        <f>ASU!$L$28</f>
        <v>15596</v>
      </c>
      <c r="N641" s="66"/>
      <c r="O641" s="175">
        <f>ASU!$O$28</f>
        <v>0</v>
      </c>
      <c r="P641" s="68"/>
      <c r="Q641" s="69"/>
      <c r="R641" s="70"/>
      <c r="S641" s="70"/>
      <c r="T641" s="70"/>
      <c r="U641" s="69"/>
      <c r="V641" s="70"/>
      <c r="W641" s="69"/>
      <c r="X641" s="62"/>
      <c r="Y641" s="67"/>
      <c r="Z641" s="69"/>
      <c r="AA641" s="19"/>
      <c r="AB641" s="24"/>
    </row>
    <row r="642" spans="2:28" ht="15.75" hidden="1" customHeight="1" outlineLevel="1">
      <c r="B642" s="55"/>
      <c r="C642" s="21"/>
      <c r="D642" s="21"/>
      <c r="F642" s="64">
        <f>'AUS1'!$F$28</f>
        <v>15413544</v>
      </c>
      <c r="G642" s="64">
        <f>'AUS1'!$G$28</f>
        <v>-1422</v>
      </c>
      <c r="H642" s="64">
        <f>'AUS1'!$H$28</f>
        <v>2234511</v>
      </c>
      <c r="I642" s="64">
        <f>'AUS1'!$I$28</f>
        <v>974691</v>
      </c>
      <c r="J642" s="64">
        <f>'AUS1'!$J$28</f>
        <v>1776517</v>
      </c>
      <c r="K642" s="64">
        <f>'AUS1'!$K$28</f>
        <v>440495</v>
      </c>
      <c r="L642" s="65">
        <f>'AUS1'!$L$28</f>
        <v>20838336</v>
      </c>
      <c r="N642" s="66"/>
      <c r="O642" s="175">
        <f>'AUS1'!$O$28</f>
        <v>0</v>
      </c>
      <c r="P642" s="68"/>
      <c r="Q642" s="69"/>
      <c r="R642" s="70"/>
      <c r="S642" s="70"/>
      <c r="T642" s="70"/>
      <c r="U642" s="69"/>
      <c r="V642" s="70"/>
      <c r="W642" s="69"/>
      <c r="X642" s="62"/>
      <c r="Y642" s="67"/>
      <c r="Z642" s="69"/>
      <c r="AA642" s="19"/>
      <c r="AB642" s="24"/>
    </row>
    <row r="643" spans="2:28" ht="15.75" hidden="1" customHeight="1" outlineLevel="1">
      <c r="B643" s="55"/>
      <c r="C643" s="21"/>
      <c r="D643" s="21"/>
      <c r="F643" s="64">
        <f>'RGV1'!$F$28</f>
        <v>0</v>
      </c>
      <c r="G643" s="64">
        <f>'RGV1'!$G$28</f>
        <v>0</v>
      </c>
      <c r="H643" s="64">
        <f>'RGV1'!$H$28</f>
        <v>0</v>
      </c>
      <c r="I643" s="64">
        <f>'RGV1'!$I$28</f>
        <v>0</v>
      </c>
      <c r="J643" s="64">
        <f>'RGV1'!$J$28</f>
        <v>0</v>
      </c>
      <c r="K643" s="64">
        <f>'RGV1'!$K$28</f>
        <v>0</v>
      </c>
      <c r="L643" s="65">
        <f>'RGV1'!$L$28</f>
        <v>0</v>
      </c>
      <c r="N643" s="66"/>
      <c r="O643" s="175">
        <f>'RGV1'!$O$28</f>
        <v>0</v>
      </c>
      <c r="P643" s="68"/>
      <c r="Q643" s="69"/>
      <c r="R643" s="70"/>
      <c r="S643" s="70"/>
      <c r="T643" s="70"/>
      <c r="U643" s="69"/>
      <c r="V643" s="70"/>
      <c r="W643" s="69"/>
      <c r="X643" s="62"/>
      <c r="Y643" s="67"/>
      <c r="Z643" s="69"/>
      <c r="AA643" s="19"/>
      <c r="AB643" s="24"/>
    </row>
    <row r="644" spans="2:28" ht="15.75" hidden="1" customHeight="1" outlineLevel="1">
      <c r="B644" s="55"/>
      <c r="C644" s="21"/>
      <c r="D644" s="21"/>
      <c r="F644" s="64">
        <f>DAL!$F$28</f>
        <v>8369729</v>
      </c>
      <c r="G644" s="64">
        <f>DAL!$G$28</f>
        <v>3730656</v>
      </c>
      <c r="H644" s="64">
        <f>DAL!$H$28</f>
        <v>396480</v>
      </c>
      <c r="I644" s="64">
        <f>DAL!$I$28</f>
        <v>7970463</v>
      </c>
      <c r="J644" s="64">
        <f>DAL!$J$28</f>
        <v>148378</v>
      </c>
      <c r="K644" s="64">
        <f>DAL!$K$28</f>
        <v>5038775</v>
      </c>
      <c r="L644" s="65">
        <f>DAL!$L$28</f>
        <v>25654481</v>
      </c>
      <c r="N644" s="66"/>
      <c r="O644" s="175">
        <f>DAL!$O$28</f>
        <v>0</v>
      </c>
      <c r="P644" s="68"/>
      <c r="Q644" s="69"/>
      <c r="R644" s="70"/>
      <c r="S644" s="70"/>
      <c r="T644" s="70"/>
      <c r="U644" s="69"/>
      <c r="V644" s="70"/>
      <c r="W644" s="69"/>
      <c r="X644" s="62"/>
      <c r="Y644" s="67"/>
      <c r="Z644" s="69"/>
      <c r="AA644" s="19"/>
      <c r="AB644" s="24"/>
    </row>
    <row r="645" spans="2:28" ht="15.75" hidden="1" customHeight="1" outlineLevel="1">
      <c r="B645" s="55"/>
      <c r="C645" s="21"/>
      <c r="D645" s="21"/>
      <c r="F645" s="64">
        <f>'E-P'!$F$28</f>
        <v>1411940</v>
      </c>
      <c r="G645" s="64">
        <f>'E-P'!$G$28</f>
        <v>1080165</v>
      </c>
      <c r="H645" s="64">
        <f>'E-P'!$H$28</f>
        <v>100018</v>
      </c>
      <c r="I645" s="64">
        <f>'E-P'!$I$28</f>
        <v>827866</v>
      </c>
      <c r="J645" s="64">
        <f>'E-P'!$J$28</f>
        <v>12761</v>
      </c>
      <c r="K645" s="64">
        <f>'E-P'!$K$28</f>
        <v>2641554</v>
      </c>
      <c r="L645" s="65">
        <f>'E-P'!$L$28</f>
        <v>6074304</v>
      </c>
      <c r="N645" s="66"/>
      <c r="O645" s="175">
        <f>'E-P'!$O$28</f>
        <v>0</v>
      </c>
      <c r="P645" s="68"/>
      <c r="Q645" s="69"/>
      <c r="R645" s="70"/>
      <c r="S645" s="70"/>
      <c r="T645" s="70"/>
      <c r="U645" s="69"/>
      <c r="V645" s="70"/>
      <c r="W645" s="69"/>
      <c r="X645" s="62"/>
      <c r="Y645" s="67"/>
      <c r="Z645" s="69"/>
      <c r="AA645" s="19"/>
      <c r="AB645" s="24"/>
    </row>
    <row r="646" spans="2:28" ht="15.75" hidden="1" customHeight="1" outlineLevel="1">
      <c r="B646" s="55"/>
      <c r="C646" s="21"/>
      <c r="D646" s="21"/>
      <c r="F646" s="64">
        <f>LU!$F$28</f>
        <v>0</v>
      </c>
      <c r="G646" s="64">
        <f>LU!$G$28</f>
        <v>0</v>
      </c>
      <c r="H646" s="64">
        <f>LU!$H$28</f>
        <v>0</v>
      </c>
      <c r="I646" s="64">
        <f>LU!$I$28</f>
        <v>32437</v>
      </c>
      <c r="J646" s="64">
        <f>LU!$J$28</f>
        <v>0</v>
      </c>
      <c r="K646" s="64">
        <f>LU!$K$28</f>
        <v>0</v>
      </c>
      <c r="L646" s="65">
        <f>LU!$L$28</f>
        <v>32437</v>
      </c>
      <c r="N646" s="66"/>
      <c r="O646" s="175">
        <f>LU!$O$28</f>
        <v>0</v>
      </c>
      <c r="P646" s="68"/>
      <c r="Q646" s="69"/>
      <c r="R646" s="70"/>
      <c r="S646" s="70"/>
      <c r="T646" s="70"/>
      <c r="U646" s="69"/>
      <c r="V646" s="70"/>
      <c r="W646" s="69"/>
      <c r="X646" s="62"/>
      <c r="Y646" s="67"/>
      <c r="Z646" s="69"/>
      <c r="AA646" s="19"/>
      <c r="AB646" s="24"/>
    </row>
    <row r="647" spans="2:28" ht="15.75" hidden="1" customHeight="1" outlineLevel="1">
      <c r="B647" s="55"/>
      <c r="C647" s="21"/>
      <c r="D647" s="21"/>
      <c r="F647" s="64">
        <f>MidWST!$F$28</f>
        <v>223171</v>
      </c>
      <c r="G647" s="64">
        <f>MidWST!$G$28</f>
        <v>0</v>
      </c>
      <c r="H647" s="64">
        <f>MidWST!$H$28</f>
        <v>0</v>
      </c>
      <c r="I647" s="64">
        <f>MidWST!$I$28</f>
        <v>0</v>
      </c>
      <c r="J647" s="64">
        <f>MidWST!$J$28</f>
        <v>0</v>
      </c>
      <c r="K647" s="64">
        <f>MidWST!$K$28</f>
        <v>4203</v>
      </c>
      <c r="L647" s="65">
        <f>MidWST!$L$28</f>
        <v>227374</v>
      </c>
      <c r="N647" s="66"/>
      <c r="O647" s="175">
        <f>MidWST!$O$28</f>
        <v>0</v>
      </c>
      <c r="P647" s="68"/>
      <c r="Q647" s="69"/>
      <c r="R647" s="70"/>
      <c r="S647" s="70"/>
      <c r="T647" s="70"/>
      <c r="U647" s="69"/>
      <c r="V647" s="70"/>
      <c r="W647" s="69"/>
      <c r="X647" s="62"/>
      <c r="Y647" s="67"/>
      <c r="Z647" s="69"/>
      <c r="AA647" s="19"/>
      <c r="AB647" s="24"/>
    </row>
    <row r="648" spans="2:28" ht="15.75" hidden="1" customHeight="1" outlineLevel="1">
      <c r="B648" s="55"/>
      <c r="C648" s="21"/>
      <c r="D648" s="21"/>
      <c r="F648" s="64">
        <f>'P-B'!$F$28</f>
        <v>0</v>
      </c>
      <c r="G648" s="64">
        <f>'P-B'!$G$28</f>
        <v>0</v>
      </c>
      <c r="H648" s="64">
        <f>'P-B'!$H$28</f>
        <v>0</v>
      </c>
      <c r="I648" s="64">
        <f>'P-B'!$I$28</f>
        <v>0</v>
      </c>
      <c r="J648" s="64">
        <f>'P-B'!$J$28</f>
        <v>0</v>
      </c>
      <c r="K648" s="64">
        <f>'P-B'!$K$28</f>
        <v>0</v>
      </c>
      <c r="L648" s="65">
        <f>'P-B'!$L$28</f>
        <v>0</v>
      </c>
      <c r="N648" s="66"/>
      <c r="O648" s="175">
        <f>'P-B'!$O$28</f>
        <v>0</v>
      </c>
      <c r="P648" s="68"/>
      <c r="Q648" s="69"/>
      <c r="R648" s="70"/>
      <c r="S648" s="70"/>
      <c r="T648" s="70"/>
      <c r="U648" s="69"/>
      <c r="V648" s="70"/>
      <c r="W648" s="69"/>
      <c r="X648" s="62"/>
      <c r="Y648" s="67"/>
      <c r="Z648" s="69"/>
      <c r="AA648" s="19"/>
      <c r="AB648" s="24"/>
    </row>
    <row r="649" spans="2:28" ht="15.75" hidden="1" customHeight="1" outlineLevel="1">
      <c r="B649" s="55"/>
      <c r="C649" s="21"/>
      <c r="D649" s="21"/>
      <c r="F649" s="64">
        <f>PVAMU!$F$28</f>
        <v>90</v>
      </c>
      <c r="G649" s="64">
        <f>PVAMU!$G$28</f>
        <v>650</v>
      </c>
      <c r="H649" s="64">
        <f>PVAMU!$H$28</f>
        <v>0</v>
      </c>
      <c r="I649" s="64">
        <f>PVAMU!$I$28</f>
        <v>0</v>
      </c>
      <c r="J649" s="64">
        <f>PVAMU!$J$28</f>
        <v>0</v>
      </c>
      <c r="K649" s="64">
        <f>PVAMU!$K$28</f>
        <v>2286</v>
      </c>
      <c r="L649" s="65">
        <f>PVAMU!$L$28</f>
        <v>3026</v>
      </c>
      <c r="N649" s="66"/>
      <c r="O649" s="175">
        <f>PVAMU!$O$28</f>
        <v>0</v>
      </c>
      <c r="P649" s="68"/>
      <c r="Q649" s="69"/>
      <c r="R649" s="70"/>
      <c r="S649" s="70"/>
      <c r="T649" s="70"/>
      <c r="U649" s="69"/>
      <c r="V649" s="70"/>
      <c r="W649" s="69"/>
      <c r="X649" s="62"/>
      <c r="Y649" s="67"/>
      <c r="Z649" s="69"/>
      <c r="AA649" s="19"/>
      <c r="AB649" s="24"/>
    </row>
    <row r="650" spans="2:28" ht="15.75" hidden="1" customHeight="1" outlineLevel="1">
      <c r="B650" s="55"/>
      <c r="C650" s="21"/>
      <c r="D650" s="21"/>
      <c r="F650" s="64">
        <f>'S-A'!$F$28</f>
        <v>136661</v>
      </c>
      <c r="G650" s="64">
        <f>'S-A'!$G$28</f>
        <v>0</v>
      </c>
      <c r="H650" s="64">
        <f>'S-A'!$H$28</f>
        <v>0</v>
      </c>
      <c r="I650" s="64">
        <f>'S-A'!$I$28</f>
        <v>0</v>
      </c>
      <c r="J650" s="64">
        <f>'S-A'!$J$28</f>
        <v>0</v>
      </c>
      <c r="K650" s="64">
        <f>'S-A'!$K$28</f>
        <v>9508</v>
      </c>
      <c r="L650" s="65">
        <f>'S-A'!$L$28</f>
        <v>146169</v>
      </c>
      <c r="N650" s="66"/>
      <c r="O650" s="175">
        <f>'S-A'!$O$28</f>
        <v>0</v>
      </c>
      <c r="P650" s="68"/>
      <c r="Q650" s="69"/>
      <c r="R650" s="70"/>
      <c r="S650" s="70"/>
      <c r="T650" s="70"/>
      <c r="U650" s="69"/>
      <c r="V650" s="70"/>
      <c r="W650" s="69"/>
      <c r="X650" s="62"/>
      <c r="Y650" s="67"/>
      <c r="Z650" s="69"/>
      <c r="AA650" s="19"/>
      <c r="AB650" s="24"/>
    </row>
    <row r="651" spans="2:28" ht="15.75" hidden="1" customHeight="1" outlineLevel="1">
      <c r="B651" s="55"/>
      <c r="C651" s="21"/>
      <c r="D651" s="21"/>
      <c r="F651" s="64">
        <f>SFA!$F$28</f>
        <v>0</v>
      </c>
      <c r="G651" s="64">
        <f>SFA!$G$28</f>
        <v>84438</v>
      </c>
      <c r="H651" s="64">
        <f>SFA!$H$28</f>
        <v>0</v>
      </c>
      <c r="I651" s="64">
        <f>SFA!$I$28</f>
        <v>10409</v>
      </c>
      <c r="J651" s="64">
        <f>SFA!$J$28</f>
        <v>0</v>
      </c>
      <c r="K651" s="64">
        <f>SFA!$K$28</f>
        <v>4000</v>
      </c>
      <c r="L651" s="65">
        <f>SFA!$L$28</f>
        <v>98847</v>
      </c>
      <c r="N651" s="66"/>
      <c r="O651" s="175">
        <f>SFA!$O$28</f>
        <v>0</v>
      </c>
      <c r="P651" s="68"/>
      <c r="Q651" s="69"/>
      <c r="R651" s="70"/>
      <c r="S651" s="70"/>
      <c r="T651" s="70"/>
      <c r="U651" s="69"/>
      <c r="V651" s="70"/>
      <c r="W651" s="69"/>
      <c r="X651" s="62"/>
      <c r="Y651" s="67"/>
      <c r="Z651" s="69"/>
      <c r="AA651" s="19"/>
      <c r="AB651" s="24"/>
    </row>
    <row r="652" spans="2:28" ht="15.75" hidden="1" customHeight="1" outlineLevel="1">
      <c r="B652" s="55"/>
      <c r="C652" s="21"/>
      <c r="D652" s="21"/>
      <c r="F652" s="64">
        <f>SHSU!$F$28</f>
        <v>0</v>
      </c>
      <c r="G652" s="64">
        <f>SHSU!$G$28</f>
        <v>0</v>
      </c>
      <c r="H652" s="64">
        <f>SHSU!$H$28</f>
        <v>189530</v>
      </c>
      <c r="I652" s="64">
        <f>SHSU!$I$28</f>
        <v>3753</v>
      </c>
      <c r="J652" s="64">
        <f>SHSU!$J$28</f>
        <v>0</v>
      </c>
      <c r="K652" s="64">
        <f>SHSU!$K$28</f>
        <v>0</v>
      </c>
      <c r="L652" s="65">
        <f>SHSU!$L$28</f>
        <v>193283</v>
      </c>
      <c r="N652" s="66"/>
      <c r="O652" s="175">
        <f>SHSU!$O$28</f>
        <v>0</v>
      </c>
      <c r="P652" s="68"/>
      <c r="Q652" s="69"/>
      <c r="R652" s="70"/>
      <c r="S652" s="70"/>
      <c r="T652" s="70"/>
      <c r="U652" s="69"/>
      <c r="V652" s="70"/>
      <c r="W652" s="69"/>
      <c r="X652" s="62"/>
      <c r="Y652" s="67"/>
      <c r="Z652" s="69"/>
      <c r="AA652" s="19"/>
      <c r="AB652" s="24"/>
    </row>
    <row r="653" spans="2:28" ht="15.75" hidden="1" customHeight="1" outlineLevel="1">
      <c r="B653" s="55"/>
      <c r="C653" s="21"/>
      <c r="D653" s="21"/>
      <c r="F653" s="64">
        <f>SRSU!$F$28</f>
        <v>0</v>
      </c>
      <c r="G653" s="64">
        <f>SRSU!$G$28</f>
        <v>0</v>
      </c>
      <c r="H653" s="64">
        <f>SRSU!$H$28</f>
        <v>0</v>
      </c>
      <c r="I653" s="64">
        <f>SRSU!$I$28</f>
        <v>0</v>
      </c>
      <c r="J653" s="64">
        <f>SRSU!$J$28</f>
        <v>0</v>
      </c>
      <c r="K653" s="64">
        <f>SRSU!$K$28</f>
        <v>0</v>
      </c>
      <c r="L653" s="65">
        <f>SRSU!$L$28</f>
        <v>0</v>
      </c>
      <c r="N653" s="66"/>
      <c r="O653" s="175">
        <f>SRSU!$O$28</f>
        <v>0</v>
      </c>
      <c r="P653" s="68"/>
      <c r="Q653" s="69"/>
      <c r="R653" s="70"/>
      <c r="S653" s="70"/>
      <c r="T653" s="70"/>
      <c r="U653" s="69"/>
      <c r="V653" s="70"/>
      <c r="W653" s="69"/>
      <c r="X653" s="62"/>
      <c r="Y653" s="67"/>
      <c r="Z653" s="69"/>
      <c r="AA653" s="19"/>
      <c r="AB653" s="24"/>
    </row>
    <row r="654" spans="2:28" ht="15.75" hidden="1" customHeight="1" outlineLevel="1">
      <c r="B654" s="55"/>
      <c r="C654" s="21"/>
      <c r="D654" s="21"/>
      <c r="F654" s="64">
        <f>TAMIU!$F$28</f>
        <v>1339433</v>
      </c>
      <c r="G654" s="64">
        <f>TAMIU!$G$28</f>
        <v>88206</v>
      </c>
      <c r="H654" s="64">
        <f>TAMIU!$H$28</f>
        <v>0</v>
      </c>
      <c r="I654" s="64">
        <f>TAMIU!$I$28</f>
        <v>26420</v>
      </c>
      <c r="J654" s="64">
        <f>TAMIU!$J$28</f>
        <v>0</v>
      </c>
      <c r="K654" s="64">
        <f>TAMIU!$K$28</f>
        <v>569930</v>
      </c>
      <c r="L654" s="65">
        <f>TAMIU!$L$28</f>
        <v>2023989</v>
      </c>
      <c r="N654" s="66"/>
      <c r="O654" s="175">
        <f>TAMIU!$O$28</f>
        <v>0</v>
      </c>
      <c r="P654" s="68"/>
      <c r="Q654" s="69"/>
      <c r="R654" s="70"/>
      <c r="S654" s="70"/>
      <c r="T654" s="70"/>
      <c r="U654" s="69"/>
      <c r="V654" s="70"/>
      <c r="W654" s="69"/>
      <c r="X654" s="62"/>
      <c r="Y654" s="67"/>
      <c r="Z654" s="69"/>
      <c r="AA654" s="19"/>
      <c r="AB654" s="24"/>
    </row>
    <row r="655" spans="2:28" ht="15.75" hidden="1" customHeight="1" outlineLevel="1">
      <c r="B655" s="55"/>
      <c r="C655" s="21"/>
      <c r="D655" s="21"/>
      <c r="F655" s="64">
        <f>TAMUC!$F$28</f>
        <v>0</v>
      </c>
      <c r="G655" s="64">
        <f>TAMUC!$G$28</f>
        <v>0</v>
      </c>
      <c r="H655" s="64">
        <f>TAMUC!$H$28</f>
        <v>0</v>
      </c>
      <c r="I655" s="64">
        <f>TAMUC!$I$28</f>
        <v>0</v>
      </c>
      <c r="J655" s="64">
        <f>TAMUC!$J$28</f>
        <v>0</v>
      </c>
      <c r="K655" s="64">
        <f>TAMUC!$K$28</f>
        <v>0</v>
      </c>
      <c r="L655" s="65">
        <f>TAMUC!$L$28</f>
        <v>0</v>
      </c>
      <c r="N655" s="66"/>
      <c r="O655" s="175">
        <f>TAMUC!$O$28</f>
        <v>0</v>
      </c>
      <c r="P655" s="68"/>
      <c r="Q655" s="69"/>
      <c r="R655" s="70"/>
      <c r="S655" s="70"/>
      <c r="T655" s="70"/>
      <c r="U655" s="69"/>
      <c r="V655" s="70"/>
      <c r="W655" s="69"/>
      <c r="X655" s="62"/>
      <c r="Y655" s="67"/>
      <c r="Z655" s="69"/>
      <c r="AA655" s="19"/>
      <c r="AB655" s="24"/>
    </row>
    <row r="656" spans="2:28" ht="15.75" hidden="1" customHeight="1" outlineLevel="1">
      <c r="B656" s="55"/>
      <c r="C656" s="21"/>
      <c r="D656" s="21"/>
      <c r="F656" s="64">
        <f>TAMUCC!$F$28</f>
        <v>0</v>
      </c>
      <c r="G656" s="64">
        <f>TAMUCC!$G$28</f>
        <v>0</v>
      </c>
      <c r="H656" s="64">
        <f>TAMUCC!$H$28</f>
        <v>19455</v>
      </c>
      <c r="I656" s="64">
        <f>TAMUCC!$I$28</f>
        <v>18543</v>
      </c>
      <c r="J656" s="64">
        <f>TAMUCC!$J$28</f>
        <v>0</v>
      </c>
      <c r="K656" s="64">
        <f>TAMUCC!$K$28</f>
        <v>0</v>
      </c>
      <c r="L656" s="65">
        <f>TAMUCC!$L$28</f>
        <v>37998</v>
      </c>
      <c r="N656" s="66"/>
      <c r="O656" s="175">
        <f>TAMUCC!$O$28</f>
        <v>0</v>
      </c>
      <c r="P656" s="68"/>
      <c r="Q656" s="69"/>
      <c r="R656" s="70"/>
      <c r="S656" s="70"/>
      <c r="T656" s="70"/>
      <c r="U656" s="69"/>
      <c r="V656" s="70"/>
      <c r="W656" s="69"/>
      <c r="X656" s="62"/>
      <c r="Y656" s="67"/>
      <c r="Z656" s="69"/>
      <c r="AA656" s="19"/>
      <c r="AB656" s="24"/>
    </row>
    <row r="657" spans="2:28" ht="15.75" hidden="1" customHeight="1" outlineLevel="1">
      <c r="B657" s="55"/>
      <c r="C657" s="21"/>
      <c r="D657" s="21"/>
      <c r="F657" s="64">
        <f>TAMUComb!$F$28</f>
        <v>14191976</v>
      </c>
      <c r="G657" s="64">
        <f>TAMUComb!$G$28</f>
        <v>1782609</v>
      </c>
      <c r="H657" s="64">
        <f>TAMUComb!$H$28</f>
        <v>882978</v>
      </c>
      <c r="I657" s="64">
        <f>TAMUComb!$I$28</f>
        <v>5753101</v>
      </c>
      <c r="J657" s="64">
        <f>TAMUComb!$J$28</f>
        <v>2189078</v>
      </c>
      <c r="K657" s="64">
        <f>TAMUComb!$K$28</f>
        <v>1681641</v>
      </c>
      <c r="L657" s="65">
        <f>TAMUComb!$L$28</f>
        <v>26481383</v>
      </c>
      <c r="N657" s="70">
        <f>TAMUComb!$N$28</f>
        <v>0</v>
      </c>
      <c r="O657" s="175">
        <f>TAMUComb!$O$28</f>
        <v>0</v>
      </c>
      <c r="P657" s="68"/>
      <c r="Q657" s="69"/>
      <c r="R657" s="70"/>
      <c r="S657" s="70"/>
      <c r="T657" s="70"/>
      <c r="U657" s="69"/>
      <c r="V657" s="70"/>
      <c r="W657" s="69"/>
      <c r="X657" s="62"/>
      <c r="Y657" s="67"/>
      <c r="Z657" s="69"/>
      <c r="AA657" s="19"/>
      <c r="AB657" s="24"/>
    </row>
    <row r="658" spans="2:28" ht="15.75" hidden="1" customHeight="1" outlineLevel="1">
      <c r="B658" s="55"/>
      <c r="C658" s="21"/>
      <c r="D658" s="21"/>
      <c r="F658" s="64">
        <f>TAMUCT!$F$28</f>
        <v>0</v>
      </c>
      <c r="G658" s="64">
        <f>TAMUCT!$G$28</f>
        <v>0</v>
      </c>
      <c r="H658" s="64">
        <f>TAMUCT!$H$28</f>
        <v>0</v>
      </c>
      <c r="I658" s="64">
        <f>TAMUCT!$I$28</f>
        <v>0</v>
      </c>
      <c r="J658" s="64">
        <f>TAMUCT!$J$28</f>
        <v>0</v>
      </c>
      <c r="K658" s="64">
        <f>TAMUCT!$K$28</f>
        <v>0</v>
      </c>
      <c r="L658" s="65">
        <f>TAMUCT!$L$28</f>
        <v>0</v>
      </c>
      <c r="N658" s="66"/>
      <c r="O658" s="175">
        <f>TAMUCT!$O$28</f>
        <v>0</v>
      </c>
      <c r="P658" s="68"/>
      <c r="Q658" s="69"/>
      <c r="R658" s="70"/>
      <c r="S658" s="70"/>
      <c r="T658" s="70"/>
      <c r="U658" s="69"/>
      <c r="V658" s="70"/>
      <c r="W658" s="69"/>
      <c r="X658" s="62"/>
      <c r="Y658" s="67"/>
      <c r="Z658" s="69"/>
      <c r="AA658" s="19"/>
      <c r="AB658" s="24"/>
    </row>
    <row r="659" spans="2:28" ht="15.75" hidden="1" customHeight="1" outlineLevel="1">
      <c r="B659" s="55"/>
      <c r="C659" s="21"/>
      <c r="D659" s="21"/>
      <c r="F659" s="64">
        <f>TAMUG!$F$28</f>
        <v>0</v>
      </c>
      <c r="G659" s="64">
        <f>TAMUG!$G$28</f>
        <v>0</v>
      </c>
      <c r="H659" s="64">
        <f>TAMUG!$H$28</f>
        <v>0</v>
      </c>
      <c r="I659" s="64">
        <f>TAMUG!$I$28</f>
        <v>0</v>
      </c>
      <c r="J659" s="64">
        <f>TAMUG!$J$28</f>
        <v>0</v>
      </c>
      <c r="K659" s="64">
        <f>TAMUG!$K$28</f>
        <v>0</v>
      </c>
      <c r="L659" s="65">
        <f>TAMUG!$L$28</f>
        <v>0</v>
      </c>
      <c r="N659" s="66"/>
      <c r="O659" s="175">
        <f>TAMUG!$O$28</f>
        <v>0</v>
      </c>
      <c r="P659" s="68"/>
      <c r="Q659" s="69"/>
      <c r="R659" s="70"/>
      <c r="S659" s="70"/>
      <c r="T659" s="70"/>
      <c r="U659" s="69"/>
      <c r="V659" s="70"/>
      <c r="W659" s="69"/>
      <c r="X659" s="62"/>
      <c r="Y659" s="67"/>
      <c r="Z659" s="69"/>
      <c r="AA659" s="19"/>
      <c r="AB659" s="24"/>
    </row>
    <row r="660" spans="2:28" ht="15.75" hidden="1" customHeight="1" outlineLevel="1">
      <c r="B660" s="55"/>
      <c r="C660" s="21"/>
      <c r="D660" s="21"/>
      <c r="F660" s="64">
        <f>TAMUK!$F$28</f>
        <v>0</v>
      </c>
      <c r="G660" s="64">
        <f>TAMUK!$G$28</f>
        <v>0</v>
      </c>
      <c r="H660" s="64">
        <f>TAMUK!$H$28</f>
        <v>0</v>
      </c>
      <c r="I660" s="64">
        <f>TAMUK!$I$28</f>
        <v>0</v>
      </c>
      <c r="J660" s="64">
        <f>TAMUK!$J$28</f>
        <v>0</v>
      </c>
      <c r="K660" s="64">
        <f>TAMUK!$K$28</f>
        <v>0</v>
      </c>
      <c r="L660" s="65">
        <f>TAMUK!$L$28</f>
        <v>0</v>
      </c>
      <c r="N660" s="66"/>
      <c r="O660" s="175">
        <f>TAMUK!$O$28</f>
        <v>0</v>
      </c>
      <c r="P660" s="68"/>
      <c r="Q660" s="69"/>
      <c r="R660" s="70"/>
      <c r="S660" s="70"/>
      <c r="T660" s="70"/>
      <c r="U660" s="69"/>
      <c r="V660" s="70"/>
      <c r="W660" s="69"/>
      <c r="X660" s="62"/>
      <c r="Y660" s="67"/>
      <c r="Z660" s="69"/>
      <c r="AA660" s="19"/>
      <c r="AB660" s="24"/>
    </row>
    <row r="661" spans="2:28" ht="15.75" hidden="1" customHeight="1" outlineLevel="1">
      <c r="B661" s="55"/>
      <c r="C661" s="21"/>
      <c r="D661" s="21"/>
      <c r="F661" s="64">
        <f>TAMUSA!$F$28</f>
        <v>0</v>
      </c>
      <c r="G661" s="64">
        <f>TAMUSA!$G$28</f>
        <v>0</v>
      </c>
      <c r="H661" s="64">
        <f>TAMUSA!$H$28</f>
        <v>0</v>
      </c>
      <c r="I661" s="64">
        <f>TAMUSA!$I$28</f>
        <v>0</v>
      </c>
      <c r="J661" s="64">
        <f>TAMUSA!$J$28</f>
        <v>0</v>
      </c>
      <c r="K661" s="64">
        <f>TAMUSA!$K$28</f>
        <v>0</v>
      </c>
      <c r="L661" s="65">
        <f>TAMUSA!$L$28</f>
        <v>0</v>
      </c>
      <c r="N661" s="66"/>
      <c r="O661" s="175">
        <f>TAMUSA!$O$28</f>
        <v>0</v>
      </c>
      <c r="P661" s="68"/>
      <c r="Q661" s="69"/>
      <c r="R661" s="70"/>
      <c r="S661" s="70"/>
      <c r="T661" s="70"/>
      <c r="U661" s="69"/>
      <c r="V661" s="70"/>
      <c r="W661" s="69"/>
      <c r="X661" s="62"/>
      <c r="Y661" s="67"/>
      <c r="Z661" s="69"/>
      <c r="AA661" s="19"/>
      <c r="AB661" s="24"/>
    </row>
    <row r="662" spans="2:28" ht="15.75" hidden="1" customHeight="1" outlineLevel="1">
      <c r="B662" s="55"/>
      <c r="C662" s="21"/>
      <c r="D662" s="21"/>
      <c r="F662" s="64">
        <f>TAMUT!$F$28</f>
        <v>0</v>
      </c>
      <c r="G662" s="64">
        <f>TAMUT!$G$28</f>
        <v>0</v>
      </c>
      <c r="H662" s="64">
        <f>TAMUT!$H$28</f>
        <v>0</v>
      </c>
      <c r="I662" s="64">
        <f>TAMUT!$I$28</f>
        <v>0</v>
      </c>
      <c r="J662" s="64">
        <f>TAMUT!$J$28</f>
        <v>0</v>
      </c>
      <c r="K662" s="64">
        <f>TAMUT!$K$28</f>
        <v>0</v>
      </c>
      <c r="L662" s="65">
        <f>TAMUT!$L$28</f>
        <v>0</v>
      </c>
      <c r="N662" s="66"/>
      <c r="O662" s="175">
        <f>TAMUT!$O$28</f>
        <v>0</v>
      </c>
      <c r="P662" s="68"/>
      <c r="Q662" s="69"/>
      <c r="R662" s="70"/>
      <c r="S662" s="70"/>
      <c r="T662" s="70"/>
      <c r="U662" s="69"/>
      <c r="V662" s="70"/>
      <c r="W662" s="69"/>
      <c r="X662" s="62"/>
      <c r="Y662" s="67"/>
      <c r="Z662" s="69"/>
      <c r="AA662" s="19"/>
      <c r="AB662" s="24"/>
    </row>
    <row r="663" spans="2:28" ht="15.75" hidden="1" customHeight="1" outlineLevel="1">
      <c r="B663" s="55"/>
      <c r="C663" s="21"/>
      <c r="D663" s="21"/>
      <c r="F663" s="64">
        <f>TARLST!$F$28</f>
        <v>0</v>
      </c>
      <c r="G663" s="64">
        <f>TARLST!$G$28</f>
        <v>0</v>
      </c>
      <c r="H663" s="64">
        <f>TARLST!$H$28</f>
        <v>0</v>
      </c>
      <c r="I663" s="64">
        <f>TARLST!$I$28</f>
        <v>2607</v>
      </c>
      <c r="J663" s="64">
        <f>TARLST!$J$28</f>
        <v>0</v>
      </c>
      <c r="K663" s="64">
        <f>TARLST!$K$28</f>
        <v>0</v>
      </c>
      <c r="L663" s="65">
        <f>TARLST!$L$28</f>
        <v>2607</v>
      </c>
      <c r="N663" s="66"/>
      <c r="O663" s="175">
        <f>TARLST!$O$28</f>
        <v>0</v>
      </c>
      <c r="P663" s="68"/>
      <c r="Q663" s="69"/>
      <c r="R663" s="70"/>
      <c r="S663" s="70"/>
      <c r="T663" s="70"/>
      <c r="U663" s="69"/>
      <c r="V663" s="70"/>
      <c r="W663" s="69"/>
      <c r="X663" s="62"/>
      <c r="Y663" s="67"/>
      <c r="Z663" s="69"/>
      <c r="AA663" s="19"/>
      <c r="AB663" s="24"/>
    </row>
    <row r="664" spans="2:28" ht="15.75" hidden="1" customHeight="1" outlineLevel="1">
      <c r="B664" s="55"/>
      <c r="C664" s="21"/>
      <c r="D664" s="21"/>
      <c r="F664" s="64">
        <f>TSU!$F$28</f>
        <v>0</v>
      </c>
      <c r="G664" s="64">
        <f>TSU!$G$28</f>
        <v>0</v>
      </c>
      <c r="H664" s="64">
        <f>TSU!$H$28</f>
        <v>0</v>
      </c>
      <c r="I664" s="64">
        <f>TSU!$I$28</f>
        <v>0</v>
      </c>
      <c r="J664" s="64">
        <f>TSU!$J$28</f>
        <v>0</v>
      </c>
      <c r="K664" s="64">
        <f>TSU!$K$28</f>
        <v>0</v>
      </c>
      <c r="L664" s="65">
        <f>TSU!$L$28</f>
        <v>0</v>
      </c>
      <c r="N664" s="66"/>
      <c r="O664" s="175">
        <f>TSU!$O$28</f>
        <v>0</v>
      </c>
      <c r="P664" s="68"/>
      <c r="Q664" s="69"/>
      <c r="R664" s="70"/>
      <c r="S664" s="70"/>
      <c r="T664" s="70"/>
      <c r="U664" s="69"/>
      <c r="V664" s="70"/>
      <c r="W664" s="69"/>
      <c r="X664" s="62"/>
      <c r="Y664" s="67"/>
      <c r="Z664" s="69"/>
      <c r="AA664" s="19"/>
      <c r="AB664" s="24"/>
    </row>
    <row r="665" spans="2:28" ht="15.75" hidden="1" customHeight="1" outlineLevel="1">
      <c r="B665" s="55"/>
      <c r="C665" s="21"/>
      <c r="D665" s="21"/>
      <c r="F665" s="64">
        <f>TTU!$F$28</f>
        <v>-16</v>
      </c>
      <c r="G665" s="64">
        <f>TTU!$G$28</f>
        <v>2594833</v>
      </c>
      <c r="H665" s="64">
        <f>TTU!$H$28</f>
        <v>0</v>
      </c>
      <c r="I665" s="64">
        <f>TTU!$I$28</f>
        <v>172801</v>
      </c>
      <c r="J665" s="64">
        <f>TTU!$J$28</f>
        <v>27280</v>
      </c>
      <c r="K665" s="64">
        <f>TTU!$K$28</f>
        <v>35421</v>
      </c>
      <c r="L665" s="65">
        <f>TTU!$L$28</f>
        <v>2830319</v>
      </c>
      <c r="N665" s="66"/>
      <c r="O665" s="175">
        <f>TTU!$O$28</f>
        <v>0</v>
      </c>
      <c r="P665" s="68"/>
      <c r="Q665" s="69"/>
      <c r="R665" s="70"/>
      <c r="S665" s="70"/>
      <c r="T665" s="70"/>
      <c r="U665" s="69"/>
      <c r="V665" s="70"/>
      <c r="W665" s="69"/>
      <c r="X665" s="62"/>
      <c r="Y665" s="67"/>
      <c r="Z665" s="69"/>
      <c r="AA665" s="19"/>
      <c r="AB665" s="24"/>
    </row>
    <row r="666" spans="2:28" ht="15.75" hidden="1" customHeight="1" outlineLevel="1">
      <c r="B666" s="55"/>
      <c r="C666" s="21"/>
      <c r="D666" s="21"/>
      <c r="F666" s="64">
        <f>TWU!$F$28</f>
        <v>0</v>
      </c>
      <c r="G666" s="64">
        <f>TWU!$G$28</f>
        <v>0</v>
      </c>
      <c r="H666" s="64">
        <f>TWU!$H$28</f>
        <v>0</v>
      </c>
      <c r="I666" s="64">
        <f>TWU!$I$28</f>
        <v>0</v>
      </c>
      <c r="J666" s="64">
        <f>TWU!$J$28</f>
        <v>0</v>
      </c>
      <c r="K666" s="64">
        <f>TWU!$K$28</f>
        <v>0</v>
      </c>
      <c r="L666" s="65">
        <f>TWU!$L$28</f>
        <v>0</v>
      </c>
      <c r="N666" s="66"/>
      <c r="O666" s="175">
        <f>TWU!$O$28</f>
        <v>0</v>
      </c>
      <c r="P666" s="68"/>
      <c r="Q666" s="69"/>
      <c r="R666" s="70"/>
      <c r="S666" s="70"/>
      <c r="T666" s="70"/>
      <c r="U666" s="69"/>
      <c r="V666" s="70"/>
      <c r="W666" s="69"/>
      <c r="X666" s="62"/>
      <c r="Y666" s="67"/>
      <c r="Z666" s="69"/>
      <c r="AA666" s="19"/>
      <c r="AB666" s="24"/>
    </row>
    <row r="667" spans="2:28" ht="15.75" hidden="1" customHeight="1" outlineLevel="1">
      <c r="B667" s="55"/>
      <c r="C667" s="21"/>
      <c r="D667" s="21"/>
      <c r="F667" s="64">
        <f>TXST!$F$28</f>
        <v>63836</v>
      </c>
      <c r="G667" s="64">
        <f>TXST!$G$28</f>
        <v>403377</v>
      </c>
      <c r="H667" s="64">
        <f>TXST!$H$28</f>
        <v>217</v>
      </c>
      <c r="I667" s="64">
        <f>TXST!$I$28</f>
        <v>461481</v>
      </c>
      <c r="J667" s="64">
        <f>TXST!$J$28</f>
        <v>42754</v>
      </c>
      <c r="K667" s="64">
        <f>TXST!$K$28</f>
        <v>133622</v>
      </c>
      <c r="L667" s="65">
        <f>TXST!$L$28</f>
        <v>1105287</v>
      </c>
      <c r="N667" s="66"/>
      <c r="O667" s="175">
        <f>TXST!$O$28</f>
        <v>0</v>
      </c>
      <c r="P667" s="68"/>
      <c r="Q667" s="69"/>
      <c r="R667" s="70"/>
      <c r="S667" s="70"/>
      <c r="T667" s="70"/>
      <c r="U667" s="69"/>
      <c r="V667" s="70"/>
      <c r="W667" s="69"/>
      <c r="X667" s="62"/>
      <c r="Y667" s="67"/>
      <c r="Z667" s="69"/>
      <c r="AA667" s="19"/>
      <c r="AB667" s="24"/>
    </row>
    <row r="668" spans="2:28" ht="15.75" hidden="1" customHeight="1" outlineLevel="1">
      <c r="B668" s="55"/>
      <c r="C668" s="21"/>
      <c r="D668" s="21"/>
      <c r="F668" s="64">
        <f>TYL!$F$28</f>
        <v>24889</v>
      </c>
      <c r="G668" s="64">
        <f>TYL!$G$28</f>
        <v>4749</v>
      </c>
      <c r="H668" s="64">
        <f>TYL!$H$28</f>
        <v>12335</v>
      </c>
      <c r="I668" s="64">
        <f>TYL!$I$28</f>
        <v>9630</v>
      </c>
      <c r="J668" s="64">
        <f>TYL!$J$28</f>
        <v>21443</v>
      </c>
      <c r="K668" s="64">
        <f>TYL!$K$28</f>
        <v>45938</v>
      </c>
      <c r="L668" s="65">
        <f>TYL!$L$28</f>
        <v>118984</v>
      </c>
      <c r="N668" s="66"/>
      <c r="O668" s="175">
        <f>TYL!$O$28</f>
        <v>0</v>
      </c>
      <c r="P668" s="68"/>
      <c r="Q668" s="69"/>
      <c r="R668" s="70"/>
      <c r="S668" s="70"/>
      <c r="T668" s="70"/>
      <c r="U668" s="69"/>
      <c r="V668" s="70"/>
      <c r="W668" s="69"/>
      <c r="X668" s="62"/>
      <c r="Y668" s="67"/>
      <c r="Z668" s="69"/>
      <c r="AA668" s="19"/>
      <c r="AB668" s="24"/>
    </row>
    <row r="669" spans="2:28" ht="15.75" hidden="1" customHeight="1" outlineLevel="1">
      <c r="B669" s="55"/>
      <c r="C669" s="21"/>
      <c r="D669" s="21"/>
      <c r="F669" s="64">
        <f>UH!$F$28</f>
        <v>8391254</v>
      </c>
      <c r="G669" s="64">
        <f>UH!$G$28</f>
        <v>547421</v>
      </c>
      <c r="H669" s="64">
        <f>UH!$H$28</f>
        <v>4053653</v>
      </c>
      <c r="I669" s="64">
        <f>UH!$I$28</f>
        <v>3599441</v>
      </c>
      <c r="J669" s="64">
        <f>UH!$J$28</f>
        <v>735410</v>
      </c>
      <c r="K669" s="64">
        <f>UH!$K$28</f>
        <v>1383500</v>
      </c>
      <c r="L669" s="65">
        <f>UH!$L$28</f>
        <v>18710679</v>
      </c>
      <c r="N669" s="66"/>
      <c r="O669" s="175">
        <f>UH!$O$28</f>
        <v>0</v>
      </c>
      <c r="P669" s="68"/>
      <c r="Q669" s="69"/>
      <c r="R669" s="70"/>
      <c r="S669" s="70"/>
      <c r="T669" s="70"/>
      <c r="U669" s="69"/>
      <c r="V669" s="70"/>
      <c r="W669" s="69"/>
      <c r="X669" s="62"/>
      <c r="Y669" s="67"/>
      <c r="Z669" s="69"/>
      <c r="AA669" s="19"/>
      <c r="AB669" s="24"/>
    </row>
    <row r="670" spans="2:28" ht="15.75" hidden="1" customHeight="1" outlineLevel="1">
      <c r="B670" s="55"/>
      <c r="C670" s="21"/>
      <c r="D670" s="21"/>
      <c r="F670" s="64">
        <f>UHCL!$F$28</f>
        <v>0</v>
      </c>
      <c r="G670" s="64">
        <f>UHCL!$G$28</f>
        <v>0</v>
      </c>
      <c r="H670" s="64">
        <f>UHCL!$H$28</f>
        <v>0</v>
      </c>
      <c r="I670" s="64">
        <f>UHCL!$I$28</f>
        <v>0</v>
      </c>
      <c r="J670" s="64">
        <f>UHCL!$J$28</f>
        <v>0</v>
      </c>
      <c r="K670" s="64">
        <f>UHCL!$K$28</f>
        <v>0</v>
      </c>
      <c r="L670" s="65">
        <f>UHCL!$L$28</f>
        <v>0</v>
      </c>
      <c r="N670" s="66"/>
      <c r="O670" s="175">
        <f>UHCL!$O$28</f>
        <v>0</v>
      </c>
      <c r="P670" s="68"/>
      <c r="Q670" s="69"/>
      <c r="R670" s="70"/>
      <c r="S670" s="70"/>
      <c r="T670" s="70"/>
      <c r="U670" s="69"/>
      <c r="V670" s="70"/>
      <c r="W670" s="69"/>
      <c r="X670" s="62"/>
      <c r="Y670" s="67"/>
      <c r="Z670" s="69"/>
      <c r="AA670" s="19"/>
      <c r="AB670" s="24"/>
    </row>
    <row r="671" spans="2:28" ht="15.75" hidden="1" customHeight="1" outlineLevel="1">
      <c r="B671" s="55"/>
      <c r="C671" s="21"/>
      <c r="D671" s="21"/>
      <c r="F671" s="64">
        <f>UHD!$F$28</f>
        <v>0</v>
      </c>
      <c r="G671" s="64">
        <f>UHD!$G$28</f>
        <v>0</v>
      </c>
      <c r="H671" s="64">
        <f>UHD!$H$28</f>
        <v>4000</v>
      </c>
      <c r="I671" s="64">
        <f>UHD!$I$28</f>
        <v>0</v>
      </c>
      <c r="J671" s="64">
        <f>UHD!$J$28</f>
        <v>0</v>
      </c>
      <c r="K671" s="64">
        <f>UHD!$K$28</f>
        <v>0</v>
      </c>
      <c r="L671" s="65">
        <f>UHD!$L$28</f>
        <v>4000</v>
      </c>
      <c r="N671" s="66"/>
      <c r="O671" s="175">
        <f>UHD!$O$28</f>
        <v>0</v>
      </c>
      <c r="P671" s="68"/>
      <c r="Q671" s="69"/>
      <c r="R671" s="70"/>
      <c r="S671" s="70"/>
      <c r="T671" s="70"/>
      <c r="U671" s="69"/>
      <c r="V671" s="70"/>
      <c r="W671" s="69"/>
      <c r="X671" s="62"/>
      <c r="Y671" s="67"/>
      <c r="Z671" s="69"/>
      <c r="AA671" s="19"/>
      <c r="AB671" s="24"/>
    </row>
    <row r="672" spans="2:28" ht="15.75" hidden="1" customHeight="1" outlineLevel="1">
      <c r="B672" s="55"/>
      <c r="C672" s="21"/>
      <c r="D672" s="21"/>
      <c r="F672" s="64">
        <f>UHV!$F$28</f>
        <v>0</v>
      </c>
      <c r="G672" s="64">
        <f>UHV!$G$28</f>
        <v>0</v>
      </c>
      <c r="H672" s="64">
        <f>UHV!$H$28</f>
        <v>0</v>
      </c>
      <c r="I672" s="64">
        <f>UHV!$I$28</f>
        <v>0</v>
      </c>
      <c r="J672" s="64">
        <f>UHV!$J$28</f>
        <v>0</v>
      </c>
      <c r="K672" s="64">
        <f>UHV!$K$28</f>
        <v>0</v>
      </c>
      <c r="L672" s="65">
        <f>UHV!$L$28</f>
        <v>0</v>
      </c>
      <c r="N672" s="66"/>
      <c r="O672" s="175">
        <f>UHV!$O$28</f>
        <v>0</v>
      </c>
      <c r="P672" s="68"/>
      <c r="Q672" s="69"/>
      <c r="R672" s="70"/>
      <c r="S672" s="70"/>
      <c r="T672" s="70"/>
      <c r="U672" s="69"/>
      <c r="V672" s="70"/>
      <c r="W672" s="69"/>
      <c r="X672" s="62"/>
      <c r="Y672" s="67"/>
      <c r="Z672" s="69"/>
      <c r="AA672" s="19"/>
      <c r="AB672" s="24"/>
    </row>
    <row r="673" spans="2:28" ht="15.75" hidden="1" customHeight="1" outlineLevel="1">
      <c r="B673" s="55"/>
      <c r="C673" s="21"/>
      <c r="D673" s="21"/>
      <c r="F673" s="64">
        <f>UNT!$F$28</f>
        <v>303957</v>
      </c>
      <c r="G673" s="64">
        <f>UNT!$G$28</f>
        <v>0</v>
      </c>
      <c r="H673" s="64">
        <f>UNT!$H$28</f>
        <v>0</v>
      </c>
      <c r="I673" s="64">
        <f>UNT!$I$28</f>
        <v>71231</v>
      </c>
      <c r="J673" s="64">
        <f>UNT!$J$28</f>
        <v>153665</v>
      </c>
      <c r="K673" s="64">
        <f>UNT!$K$28</f>
        <v>0</v>
      </c>
      <c r="L673" s="65">
        <f>UNT!$L$28</f>
        <v>528853</v>
      </c>
      <c r="N673" s="66"/>
      <c r="O673" s="175">
        <f>UNT!$O$28</f>
        <v>0</v>
      </c>
      <c r="P673" s="68"/>
      <c r="Q673" s="69"/>
      <c r="R673" s="70"/>
      <c r="S673" s="70"/>
      <c r="T673" s="70"/>
      <c r="U673" s="69"/>
      <c r="V673" s="70"/>
      <c r="W673" s="69"/>
      <c r="X673" s="62"/>
      <c r="Y673" s="67"/>
      <c r="Z673" s="69"/>
      <c r="AA673" s="19"/>
      <c r="AB673" s="24"/>
    </row>
    <row r="674" spans="2:28" ht="15.75" hidden="1" customHeight="1" outlineLevel="1">
      <c r="B674" s="55"/>
      <c r="C674" s="21"/>
      <c r="D674" s="21"/>
      <c r="F674" s="64">
        <f>UNTD!$F$28</f>
        <v>0</v>
      </c>
      <c r="G674" s="64">
        <f>UNTD!$G$28</f>
        <v>0</v>
      </c>
      <c r="H674" s="64">
        <f>UNTD!$H$28</f>
        <v>0</v>
      </c>
      <c r="I674" s="64">
        <f>UNTD!$I$28</f>
        <v>0</v>
      </c>
      <c r="J674" s="64">
        <f>UNTD!$J$28</f>
        <v>0</v>
      </c>
      <c r="K674" s="64">
        <f>UNTD!$K$28</f>
        <v>0</v>
      </c>
      <c r="L674" s="65">
        <f>UNTD!$L$28</f>
        <v>0</v>
      </c>
      <c r="N674" s="66"/>
      <c r="O674" s="175">
        <f>UNTD!$O$28</f>
        <v>0</v>
      </c>
      <c r="P674" s="68"/>
      <c r="Q674" s="69"/>
      <c r="R674" s="70"/>
      <c r="S674" s="70"/>
      <c r="T674" s="70"/>
      <c r="U674" s="69"/>
      <c r="V674" s="70"/>
      <c r="W674" s="69"/>
      <c r="X674" s="62"/>
      <c r="Y674" s="67"/>
      <c r="Z674" s="69"/>
      <c r="AA674" s="19"/>
      <c r="AB674" s="24"/>
    </row>
    <row r="675" spans="2:28" ht="15.75" hidden="1" customHeight="1" outlineLevel="1">
      <c r="B675" s="55"/>
      <c r="C675" s="21"/>
      <c r="D675" s="21"/>
      <c r="F675" s="64">
        <f>WTAMU!$F$28</f>
        <v>0</v>
      </c>
      <c r="G675" s="64">
        <f>WTAMU!$G$28</f>
        <v>0</v>
      </c>
      <c r="H675" s="64">
        <f>WTAMU!$H$28</f>
        <v>0</v>
      </c>
      <c r="I675" s="64">
        <f>WTAMU!$I$28</f>
        <v>0</v>
      </c>
      <c r="J675" s="64">
        <f>WTAMU!$J$28</f>
        <v>0</v>
      </c>
      <c r="K675" s="64">
        <f>WTAMU!$K$28</f>
        <v>0</v>
      </c>
      <c r="L675" s="65">
        <f>WTAMU!$L$28</f>
        <v>0</v>
      </c>
      <c r="N675" s="66"/>
      <c r="O675" s="175">
        <f>WTAMU!$O$28</f>
        <v>0</v>
      </c>
      <c r="P675" s="68"/>
      <c r="Q675" s="69"/>
      <c r="R675" s="70"/>
      <c r="S675" s="70"/>
      <c r="T675" s="70"/>
      <c r="U675" s="69"/>
      <c r="V675" s="70"/>
      <c r="W675" s="69"/>
      <c r="X675" s="62"/>
      <c r="Y675" s="67"/>
      <c r="Z675" s="69"/>
      <c r="AA675" s="19"/>
      <c r="AB675" s="24"/>
    </row>
    <row r="676" spans="2:28" ht="15.75" customHeight="1" collapsed="1">
      <c r="B676" s="55" t="s">
        <v>28</v>
      </c>
      <c r="C676" s="21"/>
      <c r="D676" s="21"/>
      <c r="F676" s="64">
        <f t="shared" ref="F676:L676" si="6">SUM(F640:F675)</f>
        <v>50326640</v>
      </c>
      <c r="G676" s="64">
        <f t="shared" si="6"/>
        <v>10392966</v>
      </c>
      <c r="H676" s="64">
        <f t="shared" si="6"/>
        <v>7947690</v>
      </c>
      <c r="I676" s="64">
        <f t="shared" si="6"/>
        <v>21699901</v>
      </c>
      <c r="J676" s="64">
        <f t="shared" si="6"/>
        <v>5386908</v>
      </c>
      <c r="K676" s="64">
        <f t="shared" si="6"/>
        <v>12497570</v>
      </c>
      <c r="L676" s="65">
        <f t="shared" si="6"/>
        <v>108251675</v>
      </c>
      <c r="N676" s="74">
        <f>SUM(N640:N675)</f>
        <v>0</v>
      </c>
      <c r="O676" s="75">
        <f>SUM(O640:O675)</f>
        <v>0</v>
      </c>
      <c r="Q676" s="69"/>
      <c r="R676" s="70"/>
      <c r="S676" s="70"/>
      <c r="T676" s="70"/>
      <c r="U676" s="69"/>
      <c r="V676" s="70"/>
      <c r="W676" s="69"/>
      <c r="X676" s="62"/>
      <c r="Y676" s="67"/>
      <c r="Z676" s="69"/>
      <c r="AA676" s="19"/>
      <c r="AB676" s="24"/>
    </row>
    <row r="677" spans="2:28" ht="15.75" hidden="1" customHeight="1" outlineLevel="1">
      <c r="B677" s="55"/>
      <c r="C677" s="21"/>
      <c r="D677" s="21"/>
      <c r="F677" s="64">
        <f>ARL!$F$29</f>
        <v>7697002</v>
      </c>
      <c r="G677" s="64">
        <f>ARL!$G$29</f>
        <v>2466875</v>
      </c>
      <c r="H677" s="64">
        <f>ARL!$H$29</f>
        <v>54163</v>
      </c>
      <c r="I677" s="64">
        <f>ARL!$I$29</f>
        <v>3567003</v>
      </c>
      <c r="J677" s="64">
        <f>ARL!$J$29</f>
        <v>1245333</v>
      </c>
      <c r="K677" s="64">
        <f>ARL!$K$29</f>
        <v>1394388</v>
      </c>
      <c r="L677" s="65">
        <f>ARL!$L$29</f>
        <v>16424764</v>
      </c>
      <c r="N677" s="74"/>
      <c r="O677" s="170"/>
      <c r="Q677" s="69"/>
      <c r="R677" s="70"/>
      <c r="S677" s="70"/>
      <c r="T677" s="70"/>
      <c r="U677" s="69"/>
      <c r="V677" s="70"/>
      <c r="W677" s="69"/>
      <c r="X677" s="62"/>
      <c r="Y677" s="67"/>
      <c r="Z677" s="69"/>
      <c r="AA677" s="19"/>
      <c r="AB677" s="24"/>
    </row>
    <row r="678" spans="2:28" ht="15.75" hidden="1" customHeight="1" outlineLevel="1">
      <c r="B678" s="55"/>
      <c r="C678" s="21"/>
      <c r="D678" s="21"/>
      <c r="F678" s="64">
        <f>ASU!$F$29</f>
        <v>0</v>
      </c>
      <c r="G678" s="64">
        <f>ASU!$G$29</f>
        <v>5622</v>
      </c>
      <c r="H678" s="64">
        <f>ASU!$H$29</f>
        <v>0</v>
      </c>
      <c r="I678" s="64">
        <f>ASU!$I$29</f>
        <v>671</v>
      </c>
      <c r="J678" s="64">
        <f>ASU!$J$29</f>
        <v>0</v>
      </c>
      <c r="K678" s="64">
        <f>ASU!$K$29</f>
        <v>34244</v>
      </c>
      <c r="L678" s="65">
        <f>ASU!$L$29</f>
        <v>40537</v>
      </c>
      <c r="N678" s="74"/>
      <c r="O678" s="170"/>
      <c r="Q678" s="69"/>
      <c r="R678" s="70"/>
      <c r="S678" s="70"/>
      <c r="T678" s="70"/>
      <c r="U678" s="69"/>
      <c r="V678" s="70"/>
      <c r="W678" s="69"/>
      <c r="X678" s="62"/>
      <c r="Y678" s="67"/>
      <c r="Z678" s="69"/>
      <c r="AA678" s="19"/>
      <c r="AB678" s="24"/>
    </row>
    <row r="679" spans="2:28" ht="15.75" hidden="1" customHeight="1" outlineLevel="1">
      <c r="B679" s="55"/>
      <c r="C679" s="21"/>
      <c r="D679" s="21"/>
      <c r="F679" s="64">
        <f>'AUS1'!$F$29</f>
        <v>50939696</v>
      </c>
      <c r="G679" s="64">
        <f>'AUS1'!$G$29</f>
        <v>6694513</v>
      </c>
      <c r="H679" s="64">
        <f>'AUS1'!$H$29</f>
        <v>1470979</v>
      </c>
      <c r="I679" s="64">
        <f>'AUS1'!$I$29</f>
        <v>3837658</v>
      </c>
      <c r="J679" s="64">
        <f>'AUS1'!$J$29</f>
        <v>1646799</v>
      </c>
      <c r="K679" s="64">
        <f>'AUS1'!$K$29</f>
        <v>4549805</v>
      </c>
      <c r="L679" s="65">
        <f>'AUS1'!$L$29</f>
        <v>69139450</v>
      </c>
      <c r="N679" s="74"/>
      <c r="O679" s="170"/>
      <c r="Q679" s="69"/>
      <c r="R679" s="70"/>
      <c r="S679" s="70"/>
      <c r="T679" s="70"/>
      <c r="U679" s="69"/>
      <c r="V679" s="70"/>
      <c r="W679" s="69"/>
      <c r="X679" s="62"/>
      <c r="Y679" s="67"/>
      <c r="Z679" s="69"/>
      <c r="AA679" s="19"/>
      <c r="AB679" s="24"/>
    </row>
    <row r="680" spans="2:28" ht="15.75" hidden="1" customHeight="1" outlineLevel="1">
      <c r="B680" s="55"/>
      <c r="C680" s="21"/>
      <c r="D680" s="21"/>
      <c r="F680" s="64">
        <f>'RGV1'!$F$29</f>
        <v>1827534</v>
      </c>
      <c r="G680" s="64">
        <f>'RGV1'!$G$29</f>
        <v>1036122</v>
      </c>
      <c r="H680" s="64">
        <f>'RGV1'!$H$29</f>
        <v>0</v>
      </c>
      <c r="I680" s="64">
        <f>'RGV1'!$I$29</f>
        <v>403830</v>
      </c>
      <c r="J680" s="64">
        <f>'RGV1'!$J$29</f>
        <v>0</v>
      </c>
      <c r="K680" s="64">
        <f>'RGV1'!$K$29</f>
        <v>60909</v>
      </c>
      <c r="L680" s="65">
        <f>'RGV1'!$L$29</f>
        <v>3328395</v>
      </c>
      <c r="N680" s="74"/>
      <c r="O680" s="170"/>
      <c r="Q680" s="69"/>
      <c r="R680" s="70"/>
      <c r="S680" s="70"/>
      <c r="T680" s="70"/>
      <c r="U680" s="69"/>
      <c r="V680" s="70"/>
      <c r="W680" s="69"/>
      <c r="X680" s="62"/>
      <c r="Y680" s="67"/>
      <c r="Z680" s="69"/>
      <c r="AA680" s="19"/>
      <c r="AB680" s="24"/>
    </row>
    <row r="681" spans="2:28" ht="15.75" hidden="1" customHeight="1" outlineLevel="1">
      <c r="B681" s="55"/>
      <c r="C681" s="21"/>
      <c r="D681" s="21"/>
      <c r="F681" s="64">
        <f>DAL!$F$29</f>
        <v>6186068</v>
      </c>
      <c r="G681" s="64">
        <f>DAL!$G$29</f>
        <v>1429225</v>
      </c>
      <c r="H681" s="64">
        <f>DAL!$H$29</f>
        <v>731738</v>
      </c>
      <c r="I681" s="64">
        <f>DAL!$I$29</f>
        <v>2649487</v>
      </c>
      <c r="J681" s="64">
        <f>DAL!$J$29</f>
        <v>171543</v>
      </c>
      <c r="K681" s="64">
        <f>DAL!$K$29</f>
        <v>1265207</v>
      </c>
      <c r="L681" s="65">
        <f>DAL!$L$29</f>
        <v>12433268</v>
      </c>
      <c r="N681" s="74"/>
      <c r="O681" s="170"/>
      <c r="Q681" s="69"/>
      <c r="R681" s="70"/>
      <c r="S681" s="70"/>
      <c r="T681" s="70"/>
      <c r="U681" s="69"/>
      <c r="V681" s="70"/>
      <c r="W681" s="69"/>
      <c r="X681" s="62"/>
      <c r="Y681" s="67"/>
      <c r="Z681" s="69"/>
      <c r="AA681" s="19"/>
      <c r="AB681" s="24"/>
    </row>
    <row r="682" spans="2:28" ht="15.75" hidden="1" customHeight="1" outlineLevel="1">
      <c r="B682" s="55"/>
      <c r="C682" s="21"/>
      <c r="D682" s="21"/>
      <c r="F682" s="64">
        <f>'E-P'!$F$29</f>
        <v>4758990</v>
      </c>
      <c r="G682" s="64">
        <f>'E-P'!$G$29</f>
        <v>1090230</v>
      </c>
      <c r="H682" s="64">
        <f>'E-P'!$H$29</f>
        <v>51315</v>
      </c>
      <c r="I682" s="64">
        <f>'E-P'!$I$29</f>
        <v>678668</v>
      </c>
      <c r="J682" s="64">
        <f>'E-P'!$J$29</f>
        <v>0</v>
      </c>
      <c r="K682" s="64">
        <f>'E-P'!$K$29</f>
        <v>781040</v>
      </c>
      <c r="L682" s="65">
        <f>'E-P'!$L$29</f>
        <v>7360243</v>
      </c>
      <c r="N682" s="74"/>
      <c r="O682" s="170"/>
      <c r="Q682" s="69"/>
      <c r="R682" s="70"/>
      <c r="S682" s="70"/>
      <c r="T682" s="70"/>
      <c r="U682" s="69"/>
      <c r="V682" s="70"/>
      <c r="W682" s="69"/>
      <c r="X682" s="62"/>
      <c r="Y682" s="67"/>
      <c r="Z682" s="69"/>
      <c r="AA682" s="19"/>
      <c r="AB682" s="24"/>
    </row>
    <row r="683" spans="2:28" ht="15.75" hidden="1" customHeight="1" outlineLevel="1">
      <c r="B683" s="55"/>
      <c r="C683" s="21"/>
      <c r="D683" s="21"/>
      <c r="F683" s="64">
        <f>LU!$F$29</f>
        <v>100902</v>
      </c>
      <c r="G683" s="64">
        <f>LU!$G$29</f>
        <v>0</v>
      </c>
      <c r="H683" s="64">
        <f>LU!$H$29</f>
        <v>0</v>
      </c>
      <c r="I683" s="64">
        <f>LU!$I$29</f>
        <v>20283</v>
      </c>
      <c r="J683" s="64">
        <f>LU!$J$29</f>
        <v>0</v>
      </c>
      <c r="K683" s="64">
        <f>LU!$K$29</f>
        <v>49004</v>
      </c>
      <c r="L683" s="65">
        <f>LU!$L$29</f>
        <v>170189</v>
      </c>
      <c r="N683" s="74"/>
      <c r="O683" s="170"/>
      <c r="Q683" s="69"/>
      <c r="R683" s="70"/>
      <c r="S683" s="70"/>
      <c r="T683" s="70"/>
      <c r="U683" s="69"/>
      <c r="V683" s="70"/>
      <c r="W683" s="69"/>
      <c r="X683" s="62"/>
      <c r="Y683" s="67"/>
      <c r="Z683" s="69"/>
      <c r="AA683" s="19"/>
      <c r="AB683" s="24"/>
    </row>
    <row r="684" spans="2:28" ht="15.75" hidden="1" customHeight="1" outlineLevel="1">
      <c r="B684" s="55"/>
      <c r="C684" s="21"/>
      <c r="D684" s="21"/>
      <c r="F684" s="64">
        <f>MidWST!$F$29</f>
        <v>0</v>
      </c>
      <c r="G684" s="64">
        <f>MidWST!$G$29</f>
        <v>0</v>
      </c>
      <c r="H684" s="64">
        <f>MidWST!$H$29</f>
        <v>0</v>
      </c>
      <c r="I684" s="64">
        <f>MidWST!$I$29</f>
        <v>0</v>
      </c>
      <c r="J684" s="64">
        <f>MidWST!$J$29</f>
        <v>0</v>
      </c>
      <c r="K684" s="64">
        <f>MidWST!$K$29</f>
        <v>59112</v>
      </c>
      <c r="L684" s="65">
        <f>MidWST!$L$29</f>
        <v>59112</v>
      </c>
      <c r="N684" s="74"/>
      <c r="O684" s="170"/>
      <c r="Q684" s="69"/>
      <c r="R684" s="70"/>
      <c r="S684" s="70"/>
      <c r="T684" s="70"/>
      <c r="U684" s="69"/>
      <c r="V684" s="70"/>
      <c r="W684" s="69"/>
      <c r="X684" s="62"/>
      <c r="Y684" s="67"/>
      <c r="Z684" s="69"/>
      <c r="AA684" s="19"/>
      <c r="AB684" s="24"/>
    </row>
    <row r="685" spans="2:28" ht="15.75" hidden="1" customHeight="1" outlineLevel="1">
      <c r="B685" s="55"/>
      <c r="C685" s="21"/>
      <c r="D685" s="21"/>
      <c r="F685" s="64">
        <f>'P-B'!$F$29</f>
        <v>0</v>
      </c>
      <c r="G685" s="64">
        <f>'P-B'!$G$29</f>
        <v>0</v>
      </c>
      <c r="H685" s="64">
        <f>'P-B'!$H$29</f>
        <v>0</v>
      </c>
      <c r="I685" s="64">
        <f>'P-B'!$I$29</f>
        <v>0</v>
      </c>
      <c r="J685" s="64">
        <f>'P-B'!$J$29</f>
        <v>0</v>
      </c>
      <c r="K685" s="64">
        <f>'P-B'!$K$29</f>
        <v>109671</v>
      </c>
      <c r="L685" s="65">
        <f>'P-B'!$L$29</f>
        <v>109671</v>
      </c>
      <c r="N685" s="74"/>
      <c r="O685" s="170"/>
      <c r="Q685" s="69"/>
      <c r="R685" s="70"/>
      <c r="S685" s="70"/>
      <c r="T685" s="70"/>
      <c r="U685" s="69"/>
      <c r="V685" s="70"/>
      <c r="W685" s="69"/>
      <c r="X685" s="62"/>
      <c r="Y685" s="67"/>
      <c r="Z685" s="69"/>
      <c r="AA685" s="19"/>
      <c r="AB685" s="24"/>
    </row>
    <row r="686" spans="2:28" ht="15.75" hidden="1" customHeight="1" outlineLevel="1">
      <c r="B686" s="55"/>
      <c r="C686" s="21"/>
      <c r="D686" s="21"/>
      <c r="F686" s="64">
        <f>PVAMU!$F$29</f>
        <v>412537</v>
      </c>
      <c r="G686" s="64">
        <f>PVAMU!$G$29</f>
        <v>15917</v>
      </c>
      <c r="H686" s="64">
        <f>PVAMU!$H$29</f>
        <v>0</v>
      </c>
      <c r="I686" s="64">
        <f>PVAMU!$I$29</f>
        <v>1182656</v>
      </c>
      <c r="J686" s="64">
        <f>PVAMU!$J$29</f>
        <v>0</v>
      </c>
      <c r="K686" s="64">
        <f>PVAMU!$K$29</f>
        <v>39945</v>
      </c>
      <c r="L686" s="65">
        <f>PVAMU!$L$29</f>
        <v>1651055</v>
      </c>
      <c r="N686" s="74"/>
      <c r="O686" s="170"/>
      <c r="Q686" s="69"/>
      <c r="R686" s="70"/>
      <c r="S686" s="70"/>
      <c r="T686" s="70"/>
      <c r="U686" s="69"/>
      <c r="V686" s="70"/>
      <c r="W686" s="69"/>
      <c r="X686" s="62"/>
      <c r="Y686" s="67"/>
      <c r="Z686" s="69"/>
      <c r="AA686" s="19"/>
      <c r="AB686" s="24"/>
    </row>
    <row r="687" spans="2:28" ht="15.75" hidden="1" customHeight="1" outlineLevel="1">
      <c r="B687" s="55"/>
      <c r="C687" s="21"/>
      <c r="D687" s="21"/>
      <c r="F687" s="64">
        <f>'S-A'!$F$29</f>
        <v>2495789</v>
      </c>
      <c r="G687" s="64">
        <f>'S-A'!$G$29</f>
        <v>1722729</v>
      </c>
      <c r="H687" s="64">
        <f>'S-A'!$H$29</f>
        <v>1200728</v>
      </c>
      <c r="I687" s="64">
        <f>'S-A'!$I$29</f>
        <v>1089609</v>
      </c>
      <c r="J687" s="64">
        <f>'S-A'!$J$29</f>
        <v>806590</v>
      </c>
      <c r="K687" s="64">
        <f>'S-A'!$K$29</f>
        <v>982865</v>
      </c>
      <c r="L687" s="65">
        <f>'S-A'!$L$29</f>
        <v>8298310</v>
      </c>
      <c r="N687" s="74"/>
      <c r="O687" s="170"/>
      <c r="Q687" s="69"/>
      <c r="R687" s="70"/>
      <c r="S687" s="70"/>
      <c r="T687" s="70"/>
      <c r="U687" s="69"/>
      <c r="V687" s="70"/>
      <c r="W687" s="69"/>
      <c r="X687" s="62"/>
      <c r="Y687" s="67"/>
      <c r="Z687" s="69"/>
      <c r="AA687" s="19"/>
      <c r="AB687" s="24"/>
    </row>
    <row r="688" spans="2:28" ht="15.75" hidden="1" customHeight="1" outlineLevel="1">
      <c r="B688" s="55"/>
      <c r="C688" s="21"/>
      <c r="D688" s="21"/>
      <c r="F688" s="64">
        <f>SFA!$F$29</f>
        <v>0</v>
      </c>
      <c r="G688" s="64">
        <f>SFA!$G$29</f>
        <v>0</v>
      </c>
      <c r="H688" s="64">
        <f>SFA!$H$29</f>
        <v>0</v>
      </c>
      <c r="I688" s="64">
        <f>SFA!$I$29</f>
        <v>47738</v>
      </c>
      <c r="J688" s="64">
        <f>SFA!$J$29</f>
        <v>0</v>
      </c>
      <c r="K688" s="64">
        <f>SFA!$K$29</f>
        <v>16041</v>
      </c>
      <c r="L688" s="65">
        <f>SFA!$L$29</f>
        <v>63779</v>
      </c>
      <c r="N688" s="74"/>
      <c r="O688" s="170"/>
      <c r="Q688" s="69"/>
      <c r="R688" s="70"/>
      <c r="S688" s="70"/>
      <c r="T688" s="70"/>
      <c r="U688" s="69"/>
      <c r="V688" s="70"/>
      <c r="W688" s="69"/>
      <c r="X688" s="62"/>
      <c r="Y688" s="67"/>
      <c r="Z688" s="69"/>
      <c r="AA688" s="19"/>
      <c r="AB688" s="24"/>
    </row>
    <row r="689" spans="2:28" ht="15.75" hidden="1" customHeight="1" outlineLevel="1">
      <c r="B689" s="55"/>
      <c r="C689" s="21"/>
      <c r="D689" s="21"/>
      <c r="F689" s="64">
        <f>SHSU!$F$29</f>
        <v>263829</v>
      </c>
      <c r="G689" s="64">
        <f>SHSU!$G$29</f>
        <v>0</v>
      </c>
      <c r="H689" s="64">
        <f>SHSU!$H$29</f>
        <v>0</v>
      </c>
      <c r="I689" s="64">
        <f>SHSU!$I$29</f>
        <v>28440</v>
      </c>
      <c r="J689" s="64">
        <f>SHSU!$J$29</f>
        <v>520</v>
      </c>
      <c r="K689" s="64">
        <f>SHSU!$K$29</f>
        <v>62258</v>
      </c>
      <c r="L689" s="65">
        <f>SHSU!$L$29</f>
        <v>355047</v>
      </c>
      <c r="N689" s="74"/>
      <c r="O689" s="170"/>
      <c r="Q689" s="69"/>
      <c r="R689" s="70"/>
      <c r="S689" s="70"/>
      <c r="T689" s="70"/>
      <c r="U689" s="69"/>
      <c r="V689" s="70"/>
      <c r="W689" s="69"/>
      <c r="X689" s="62"/>
      <c r="Y689" s="67"/>
      <c r="Z689" s="69"/>
      <c r="AA689" s="19"/>
      <c r="AB689" s="24"/>
    </row>
    <row r="690" spans="2:28" ht="15.75" hidden="1" customHeight="1" outlineLevel="1">
      <c r="B690" s="55"/>
      <c r="C690" s="21"/>
      <c r="D690" s="21"/>
      <c r="F690" s="64">
        <f>SRSU!$F$29</f>
        <v>0</v>
      </c>
      <c r="G690" s="64">
        <f>SRSU!$G$29</f>
        <v>0</v>
      </c>
      <c r="H690" s="64">
        <f>SRSU!$H$29</f>
        <v>0</v>
      </c>
      <c r="I690" s="64">
        <f>SRSU!$I$29</f>
        <v>0</v>
      </c>
      <c r="J690" s="64">
        <f>SRSU!$J$29</f>
        <v>0</v>
      </c>
      <c r="K690" s="64">
        <f>SRSU!$K$29</f>
        <v>0</v>
      </c>
      <c r="L690" s="65">
        <f>SRSU!$L$29</f>
        <v>0</v>
      </c>
      <c r="N690" s="74"/>
      <c r="O690" s="170"/>
      <c r="Q690" s="69"/>
      <c r="R690" s="70"/>
      <c r="S690" s="70"/>
      <c r="T690" s="70"/>
      <c r="U690" s="69"/>
      <c r="V690" s="70"/>
      <c r="W690" s="69"/>
      <c r="X690" s="62"/>
      <c r="Y690" s="67"/>
      <c r="Z690" s="69"/>
      <c r="AA690" s="19"/>
      <c r="AB690" s="24"/>
    </row>
    <row r="691" spans="2:28" ht="15.75" hidden="1" customHeight="1" outlineLevel="1">
      <c r="B691" s="55"/>
      <c r="C691" s="21"/>
      <c r="D691" s="21"/>
      <c r="F691" s="64">
        <f>TAMIU!$F$29</f>
        <v>250</v>
      </c>
      <c r="G691" s="64">
        <f>TAMIU!$G$29</f>
        <v>0</v>
      </c>
      <c r="H691" s="64">
        <f>TAMIU!$H$29</f>
        <v>0</v>
      </c>
      <c r="I691" s="64">
        <f>TAMIU!$I$29</f>
        <v>10645</v>
      </c>
      <c r="J691" s="64">
        <f>TAMIU!$J$29</f>
        <v>0</v>
      </c>
      <c r="K691" s="64">
        <f>TAMIU!$K$29</f>
        <v>0</v>
      </c>
      <c r="L691" s="65">
        <f>TAMIU!$L$29</f>
        <v>10895</v>
      </c>
      <c r="N691" s="74"/>
      <c r="O691" s="170"/>
      <c r="Q691" s="69"/>
      <c r="R691" s="70"/>
      <c r="S691" s="70"/>
      <c r="T691" s="70"/>
      <c r="U691" s="69"/>
      <c r="V691" s="70"/>
      <c r="W691" s="69"/>
      <c r="X691" s="62"/>
      <c r="Y691" s="67"/>
      <c r="Z691" s="69"/>
      <c r="AA691" s="19"/>
      <c r="AB691" s="24"/>
    </row>
    <row r="692" spans="2:28" ht="15.75" hidden="1" customHeight="1" outlineLevel="1">
      <c r="B692" s="55"/>
      <c r="C692" s="21"/>
      <c r="D692" s="21"/>
      <c r="F692" s="64">
        <f>TAMUC!$F$29</f>
        <v>92056</v>
      </c>
      <c r="G692" s="64">
        <f>TAMUC!$G$29</f>
        <v>8000</v>
      </c>
      <c r="H692" s="64">
        <f>TAMUC!$H$29</f>
        <v>0</v>
      </c>
      <c r="I692" s="64">
        <f>TAMUC!$I$29</f>
        <v>29765</v>
      </c>
      <c r="J692" s="64">
        <f>TAMUC!$J$29</f>
        <v>50834</v>
      </c>
      <c r="K692" s="64">
        <f>TAMUC!$K$29</f>
        <v>16440</v>
      </c>
      <c r="L692" s="65">
        <f>TAMUC!$L$29</f>
        <v>197095</v>
      </c>
      <c r="N692" s="74"/>
      <c r="O692" s="170"/>
      <c r="Q692" s="69"/>
      <c r="R692" s="70"/>
      <c r="S692" s="70"/>
      <c r="T692" s="70"/>
      <c r="U692" s="69"/>
      <c r="V692" s="70"/>
      <c r="W692" s="69"/>
      <c r="X692" s="62"/>
      <c r="Y692" s="67"/>
      <c r="Z692" s="69"/>
      <c r="AA692" s="19"/>
      <c r="AB692" s="24"/>
    </row>
    <row r="693" spans="2:28" ht="15.75" hidden="1" customHeight="1" outlineLevel="1">
      <c r="B693" s="55"/>
      <c r="C693" s="21"/>
      <c r="D693" s="21"/>
      <c r="F693" s="64">
        <f>TAMUCC!$F$29</f>
        <v>192869</v>
      </c>
      <c r="G693" s="64">
        <f>TAMUCC!$G$29</f>
        <v>126810</v>
      </c>
      <c r="H693" s="64">
        <f>TAMUCC!$H$29</f>
        <v>0</v>
      </c>
      <c r="I693" s="64">
        <f>TAMUCC!$I$29</f>
        <v>29939</v>
      </c>
      <c r="J693" s="64">
        <f>TAMUCC!$J$29</f>
        <v>0</v>
      </c>
      <c r="K693" s="64">
        <f>TAMUCC!$K$29</f>
        <v>0</v>
      </c>
      <c r="L693" s="65">
        <f>TAMUCC!$L$29</f>
        <v>349618</v>
      </c>
      <c r="N693" s="74"/>
      <c r="O693" s="170"/>
      <c r="Q693" s="69"/>
      <c r="R693" s="70"/>
      <c r="S693" s="70"/>
      <c r="T693" s="70"/>
      <c r="U693" s="69"/>
      <c r="V693" s="70"/>
      <c r="W693" s="69"/>
      <c r="X693" s="62"/>
      <c r="Y693" s="67"/>
      <c r="Z693" s="69"/>
      <c r="AA693" s="19"/>
      <c r="AB693" s="24"/>
    </row>
    <row r="694" spans="2:28" ht="15.75" hidden="1" customHeight="1" outlineLevel="1">
      <c r="B694" s="55"/>
      <c r="C694" s="21"/>
      <c r="D694" s="21"/>
      <c r="F694" s="64">
        <f>TAMUComb!$F$29</f>
        <v>18732674</v>
      </c>
      <c r="G694" s="64">
        <f>TAMUComb!$G$29</f>
        <v>2579643</v>
      </c>
      <c r="H694" s="64">
        <f>TAMUComb!$H$29</f>
        <v>653032</v>
      </c>
      <c r="I694" s="64">
        <f>TAMUComb!$I$29</f>
        <v>14353746</v>
      </c>
      <c r="J694" s="64">
        <f>TAMUComb!$J$29</f>
        <v>1425991</v>
      </c>
      <c r="K694" s="64">
        <f>TAMUComb!$K$29</f>
        <v>10632666</v>
      </c>
      <c r="L694" s="65">
        <f>TAMUComb!$L$29</f>
        <v>48377752</v>
      </c>
      <c r="N694" s="74"/>
      <c r="O694" s="170"/>
      <c r="Q694" s="69"/>
      <c r="R694" s="70"/>
      <c r="S694" s="70"/>
      <c r="T694" s="70"/>
      <c r="U694" s="69"/>
      <c r="V694" s="70"/>
      <c r="W694" s="69"/>
      <c r="X694" s="62"/>
      <c r="Y694" s="67"/>
      <c r="Z694" s="69"/>
      <c r="AA694" s="19"/>
      <c r="AB694" s="24"/>
    </row>
    <row r="695" spans="2:28" ht="15.75" hidden="1" customHeight="1" outlineLevel="1">
      <c r="B695" s="55"/>
      <c r="C695" s="21"/>
      <c r="D695" s="21"/>
      <c r="F695" s="64">
        <f>TAMUCT!$F$29</f>
        <v>0</v>
      </c>
      <c r="G695" s="64">
        <f>TAMUCT!$G$29</f>
        <v>0</v>
      </c>
      <c r="H695" s="64">
        <f>TAMUCT!$H$29</f>
        <v>0</v>
      </c>
      <c r="I695" s="64">
        <f>TAMUCT!$I$29</f>
        <v>0</v>
      </c>
      <c r="J695" s="64">
        <f>TAMUCT!$J$29</f>
        <v>0</v>
      </c>
      <c r="K695" s="64">
        <f>TAMUCT!$K$29</f>
        <v>0</v>
      </c>
      <c r="L695" s="65">
        <f>TAMUCT!$L$29</f>
        <v>0</v>
      </c>
      <c r="N695" s="74"/>
      <c r="O695" s="170"/>
      <c r="Q695" s="69"/>
      <c r="R695" s="70"/>
      <c r="S695" s="70"/>
      <c r="T695" s="70"/>
      <c r="U695" s="69"/>
      <c r="V695" s="70"/>
      <c r="W695" s="69"/>
      <c r="X695" s="62"/>
      <c r="Y695" s="67"/>
      <c r="Z695" s="69"/>
      <c r="AA695" s="19"/>
      <c r="AB695" s="24"/>
    </row>
    <row r="696" spans="2:28" ht="15.75" hidden="1" customHeight="1" outlineLevel="1">
      <c r="B696" s="55"/>
      <c r="C696" s="21"/>
      <c r="D696" s="21"/>
      <c r="F696" s="64">
        <f>TAMUG!$F$29</f>
        <v>199036</v>
      </c>
      <c r="G696" s="64">
        <f>TAMUG!$G$29</f>
        <v>0</v>
      </c>
      <c r="H696" s="64">
        <f>TAMUG!$H$29</f>
        <v>0</v>
      </c>
      <c r="I696" s="64">
        <f>TAMUG!$I$29</f>
        <v>0</v>
      </c>
      <c r="J696" s="64">
        <f>TAMUG!$J$29</f>
        <v>0</v>
      </c>
      <c r="K696" s="64">
        <f>TAMUG!$K$29</f>
        <v>0</v>
      </c>
      <c r="L696" s="65">
        <f>TAMUG!$L$29</f>
        <v>199036</v>
      </c>
      <c r="N696" s="74"/>
      <c r="O696" s="170"/>
      <c r="Q696" s="69"/>
      <c r="R696" s="70"/>
      <c r="S696" s="70"/>
      <c r="T696" s="70"/>
      <c r="U696" s="69"/>
      <c r="V696" s="70"/>
      <c r="W696" s="69"/>
      <c r="X696" s="62"/>
      <c r="Y696" s="67"/>
      <c r="Z696" s="69"/>
      <c r="AA696" s="19"/>
      <c r="AB696" s="24"/>
    </row>
    <row r="697" spans="2:28" ht="15.75" hidden="1" customHeight="1" outlineLevel="1">
      <c r="B697" s="55"/>
      <c r="C697" s="21"/>
      <c r="D697" s="21"/>
      <c r="F697" s="64">
        <f>TAMUK!$F$29</f>
        <v>28174</v>
      </c>
      <c r="G697" s="64">
        <f>TAMUK!$G$29</f>
        <v>15388</v>
      </c>
      <c r="H697" s="64">
        <f>TAMUK!$H$29</f>
        <v>0</v>
      </c>
      <c r="I697" s="64">
        <f>TAMUK!$I$29</f>
        <v>4732</v>
      </c>
      <c r="J697" s="64">
        <f>TAMUK!$J$29</f>
        <v>0</v>
      </c>
      <c r="K697" s="64">
        <f>TAMUK!$K$29</f>
        <v>31301</v>
      </c>
      <c r="L697" s="65">
        <f>TAMUK!$L$29</f>
        <v>79595</v>
      </c>
      <c r="N697" s="74"/>
      <c r="O697" s="170"/>
      <c r="Q697" s="69"/>
      <c r="R697" s="70"/>
      <c r="S697" s="70"/>
      <c r="T697" s="70"/>
      <c r="U697" s="69"/>
      <c r="V697" s="70"/>
      <c r="W697" s="69"/>
      <c r="X697" s="62"/>
      <c r="Y697" s="67"/>
      <c r="Z697" s="69"/>
      <c r="AA697" s="19"/>
      <c r="AB697" s="24"/>
    </row>
    <row r="698" spans="2:28" ht="15.75" hidden="1" customHeight="1" outlineLevel="1">
      <c r="B698" s="55"/>
      <c r="C698" s="21"/>
      <c r="D698" s="21"/>
      <c r="F698" s="64">
        <f>TAMUSA!$F$29</f>
        <v>0</v>
      </c>
      <c r="G698" s="64">
        <f>TAMUSA!$G$29</f>
        <v>0</v>
      </c>
      <c r="H698" s="64">
        <f>TAMUSA!$H$29</f>
        <v>0</v>
      </c>
      <c r="I698" s="64">
        <f>TAMUSA!$I$29</f>
        <v>0</v>
      </c>
      <c r="J698" s="64">
        <f>TAMUSA!$J$29</f>
        <v>0</v>
      </c>
      <c r="K698" s="64">
        <f>TAMUSA!$K$29</f>
        <v>5230</v>
      </c>
      <c r="L698" s="65">
        <f>TAMUSA!$L$29</f>
        <v>5230</v>
      </c>
      <c r="N698" s="74"/>
      <c r="O698" s="170"/>
      <c r="Q698" s="69"/>
      <c r="R698" s="70"/>
      <c r="S698" s="70"/>
      <c r="T698" s="70"/>
      <c r="U698" s="69"/>
      <c r="V698" s="70"/>
      <c r="W698" s="69"/>
      <c r="X698" s="62"/>
      <c r="Y698" s="67"/>
      <c r="Z698" s="69"/>
      <c r="AA698" s="19"/>
      <c r="AB698" s="24"/>
    </row>
    <row r="699" spans="2:28" ht="15.75" hidden="1" customHeight="1" outlineLevel="1">
      <c r="B699" s="55"/>
      <c r="C699" s="21"/>
      <c r="D699" s="21"/>
      <c r="F699" s="64">
        <f>TAMUT!$F$29</f>
        <v>0</v>
      </c>
      <c r="G699" s="64">
        <f>TAMUT!$G$29</f>
        <v>0</v>
      </c>
      <c r="H699" s="64">
        <f>TAMUT!$H$29</f>
        <v>0</v>
      </c>
      <c r="I699" s="64">
        <f>TAMUT!$I$29</f>
        <v>0</v>
      </c>
      <c r="J699" s="64">
        <f>TAMUT!$J$29</f>
        <v>0</v>
      </c>
      <c r="K699" s="64">
        <f>TAMUT!$K$29</f>
        <v>0</v>
      </c>
      <c r="L699" s="65">
        <f>TAMUT!$L$29</f>
        <v>0</v>
      </c>
      <c r="N699" s="74"/>
      <c r="O699" s="170"/>
      <c r="Q699" s="69"/>
      <c r="R699" s="70"/>
      <c r="S699" s="70"/>
      <c r="T699" s="70"/>
      <c r="U699" s="69"/>
      <c r="V699" s="70"/>
      <c r="W699" s="69"/>
      <c r="X699" s="62"/>
      <c r="Y699" s="67"/>
      <c r="Z699" s="69"/>
      <c r="AA699" s="19"/>
      <c r="AB699" s="24"/>
    </row>
    <row r="700" spans="2:28" ht="15.75" hidden="1" customHeight="1" outlineLevel="1">
      <c r="B700" s="55"/>
      <c r="C700" s="21"/>
      <c r="D700" s="21"/>
      <c r="F700" s="64">
        <f>TARLST!$F$29</f>
        <v>3387</v>
      </c>
      <c r="G700" s="64">
        <f>TARLST!$G$29</f>
        <v>0</v>
      </c>
      <c r="H700" s="64">
        <f>TARLST!$H$29</f>
        <v>39241</v>
      </c>
      <c r="I700" s="64">
        <f>TARLST!$I$29</f>
        <v>1402</v>
      </c>
      <c r="J700" s="64">
        <f>TARLST!$J$29</f>
        <v>947</v>
      </c>
      <c r="K700" s="64">
        <f>TARLST!$K$29</f>
        <v>47270</v>
      </c>
      <c r="L700" s="65">
        <f>TARLST!$L$29</f>
        <v>92247</v>
      </c>
      <c r="N700" s="74"/>
      <c r="O700" s="170"/>
      <c r="Q700" s="69"/>
      <c r="R700" s="70"/>
      <c r="S700" s="70"/>
      <c r="T700" s="70"/>
      <c r="U700" s="69"/>
      <c r="V700" s="70"/>
      <c r="W700" s="69"/>
      <c r="X700" s="62"/>
      <c r="Y700" s="67"/>
      <c r="Z700" s="69"/>
      <c r="AA700" s="19"/>
      <c r="AB700" s="24"/>
    </row>
    <row r="701" spans="2:28" ht="15.75" hidden="1" customHeight="1" outlineLevel="1">
      <c r="B701" s="55"/>
      <c r="C701" s="21"/>
      <c r="D701" s="21"/>
      <c r="F701" s="64">
        <f>TSU!$F$29</f>
        <v>133928</v>
      </c>
      <c r="G701" s="64">
        <f>TSU!$G$29</f>
        <v>1460</v>
      </c>
      <c r="H701" s="64">
        <f>TSU!$H$29</f>
        <v>0</v>
      </c>
      <c r="I701" s="64">
        <f>TSU!$I$29</f>
        <v>56318</v>
      </c>
      <c r="J701" s="64">
        <f>TSU!$J$29</f>
        <v>0</v>
      </c>
      <c r="K701" s="64">
        <f>TSU!$K$29</f>
        <v>0</v>
      </c>
      <c r="L701" s="65">
        <f>TSU!$L$29</f>
        <v>191706</v>
      </c>
      <c r="N701" s="74"/>
      <c r="O701" s="170"/>
      <c r="Q701" s="69"/>
      <c r="R701" s="70"/>
      <c r="S701" s="70"/>
      <c r="T701" s="70"/>
      <c r="U701" s="69"/>
      <c r="V701" s="70"/>
      <c r="W701" s="69"/>
      <c r="X701" s="62"/>
      <c r="Y701" s="67"/>
      <c r="Z701" s="69"/>
      <c r="AA701" s="19"/>
      <c r="AB701" s="24"/>
    </row>
    <row r="702" spans="2:28" ht="15.75" hidden="1" customHeight="1" outlineLevel="1">
      <c r="B702" s="55"/>
      <c r="C702" s="21"/>
      <c r="D702" s="21"/>
      <c r="F702" s="64">
        <f>TTU!$F$29</f>
        <v>3759583</v>
      </c>
      <c r="G702" s="64">
        <f>TTU!$G$29</f>
        <v>4073740</v>
      </c>
      <c r="H702" s="64">
        <f>TTU!$H$29</f>
        <v>219035</v>
      </c>
      <c r="I702" s="64">
        <f>TTU!$I$29</f>
        <v>2526068</v>
      </c>
      <c r="J702" s="64">
        <f>TTU!$J$29</f>
        <v>2255208</v>
      </c>
      <c r="K702" s="64">
        <f>TTU!$K$29</f>
        <v>726824</v>
      </c>
      <c r="L702" s="65">
        <f>TTU!$L$29</f>
        <v>13560458</v>
      </c>
      <c r="N702" s="74"/>
      <c r="O702" s="170"/>
      <c r="Q702" s="69"/>
      <c r="R702" s="70"/>
      <c r="S702" s="70"/>
      <c r="T702" s="70"/>
      <c r="U702" s="69"/>
      <c r="V702" s="70"/>
      <c r="W702" s="69"/>
      <c r="X702" s="62"/>
      <c r="Y702" s="67"/>
      <c r="Z702" s="69"/>
      <c r="AA702" s="19"/>
      <c r="AB702" s="24"/>
    </row>
    <row r="703" spans="2:28" ht="15.75" hidden="1" customHeight="1" outlineLevel="1">
      <c r="B703" s="55"/>
      <c r="C703" s="21"/>
      <c r="D703" s="21"/>
      <c r="F703" s="64">
        <f>TWU!$F$29</f>
        <v>6990</v>
      </c>
      <c r="G703" s="64">
        <f>TWU!$G$29</f>
        <v>72399</v>
      </c>
      <c r="H703" s="64">
        <f>TWU!$H$29</f>
        <v>0</v>
      </c>
      <c r="I703" s="64">
        <f>TWU!$I$29</f>
        <v>36524</v>
      </c>
      <c r="J703" s="64">
        <f>TWU!$J$29</f>
        <v>0</v>
      </c>
      <c r="K703" s="64">
        <f>TWU!$K$29</f>
        <v>28972</v>
      </c>
      <c r="L703" s="65">
        <f>TWU!$L$29</f>
        <v>144885</v>
      </c>
      <c r="N703" s="74"/>
      <c r="O703" s="170"/>
      <c r="Q703" s="69"/>
      <c r="R703" s="70"/>
      <c r="S703" s="70"/>
      <c r="T703" s="70"/>
      <c r="U703" s="69"/>
      <c r="V703" s="70"/>
      <c r="W703" s="69"/>
      <c r="X703" s="62"/>
      <c r="Y703" s="67"/>
      <c r="Z703" s="69"/>
      <c r="AA703" s="19"/>
      <c r="AB703" s="24"/>
    </row>
    <row r="704" spans="2:28" ht="15.75" hidden="1" customHeight="1" outlineLevel="1">
      <c r="B704" s="55"/>
      <c r="C704" s="21"/>
      <c r="D704" s="21"/>
      <c r="F704" s="64">
        <f>TXST!$F$29</f>
        <v>2676305</v>
      </c>
      <c r="G704" s="64">
        <f>TXST!$G$29</f>
        <v>142221</v>
      </c>
      <c r="H704" s="64">
        <f>TXST!$H$29</f>
        <v>63261</v>
      </c>
      <c r="I704" s="64">
        <f>TXST!$I$29</f>
        <v>185196</v>
      </c>
      <c r="J704" s="64">
        <f>TXST!$J$29</f>
        <v>81980</v>
      </c>
      <c r="K704" s="64">
        <f>TXST!$K$29</f>
        <v>100344</v>
      </c>
      <c r="L704" s="65">
        <f>TXST!$L$29</f>
        <v>3249307</v>
      </c>
      <c r="N704" s="74"/>
      <c r="O704" s="170"/>
      <c r="Q704" s="69"/>
      <c r="R704" s="70"/>
      <c r="S704" s="70"/>
      <c r="T704" s="70"/>
      <c r="U704" s="69"/>
      <c r="V704" s="70"/>
      <c r="W704" s="69"/>
      <c r="X704" s="62"/>
      <c r="Y704" s="67"/>
      <c r="Z704" s="69"/>
      <c r="AA704" s="19"/>
      <c r="AB704" s="24"/>
    </row>
    <row r="705" spans="2:28" ht="15.75" hidden="1" customHeight="1" outlineLevel="1">
      <c r="B705" s="55"/>
      <c r="C705" s="21"/>
      <c r="D705" s="21"/>
      <c r="F705" s="64">
        <f>TYL!$F$29</f>
        <v>0</v>
      </c>
      <c r="G705" s="64">
        <f>TYL!$G$29</f>
        <v>0</v>
      </c>
      <c r="H705" s="64">
        <f>TYL!$H$29</f>
        <v>0</v>
      </c>
      <c r="I705" s="64">
        <f>TYL!$I$29</f>
        <v>0</v>
      </c>
      <c r="J705" s="64">
        <f>TYL!$J$29</f>
        <v>0</v>
      </c>
      <c r="K705" s="64">
        <f>TYL!$K$29</f>
        <v>0</v>
      </c>
      <c r="L705" s="65">
        <f>TYL!$L$29</f>
        <v>0</v>
      </c>
      <c r="N705" s="74"/>
      <c r="O705" s="170"/>
      <c r="Q705" s="69"/>
      <c r="R705" s="70"/>
      <c r="S705" s="70"/>
      <c r="T705" s="70"/>
      <c r="U705" s="69"/>
      <c r="V705" s="70"/>
      <c r="W705" s="69"/>
      <c r="X705" s="62"/>
      <c r="Y705" s="67"/>
      <c r="Z705" s="69"/>
      <c r="AA705" s="19"/>
      <c r="AB705" s="24"/>
    </row>
    <row r="706" spans="2:28" ht="15.75" hidden="1" customHeight="1" outlineLevel="1">
      <c r="B706" s="55"/>
      <c r="C706" s="21"/>
      <c r="D706" s="21"/>
      <c r="F706" s="64">
        <f>UH!$F$29</f>
        <v>5963672</v>
      </c>
      <c r="G706" s="64">
        <f>UH!$G$29</f>
        <v>1334459</v>
      </c>
      <c r="H706" s="64">
        <f>UH!$H$29</f>
        <v>842637</v>
      </c>
      <c r="I706" s="64">
        <f>UH!$I$29</f>
        <v>2834049</v>
      </c>
      <c r="J706" s="64">
        <f>UH!$J$29</f>
        <v>111920</v>
      </c>
      <c r="K706" s="64">
        <f>UH!$K$29</f>
        <v>2480777</v>
      </c>
      <c r="L706" s="65">
        <f>UH!$L$29</f>
        <v>13567514</v>
      </c>
      <c r="N706" s="74"/>
      <c r="O706" s="170"/>
      <c r="Q706" s="69"/>
      <c r="R706" s="70"/>
      <c r="S706" s="70"/>
      <c r="T706" s="70"/>
      <c r="U706" s="69"/>
      <c r="V706" s="70"/>
      <c r="W706" s="69"/>
      <c r="X706" s="62"/>
      <c r="Y706" s="67"/>
      <c r="Z706" s="69"/>
      <c r="AA706" s="19"/>
      <c r="AB706" s="24"/>
    </row>
    <row r="707" spans="2:28" ht="15.75" hidden="1" customHeight="1" outlineLevel="1">
      <c r="B707" s="55"/>
      <c r="C707" s="21"/>
      <c r="D707" s="21"/>
      <c r="F707" s="64">
        <f>UHCL!$F$29</f>
        <v>0</v>
      </c>
      <c r="G707" s="64">
        <f>UHCL!$G$29</f>
        <v>0</v>
      </c>
      <c r="H707" s="64">
        <f>UHCL!$H$29</f>
        <v>0</v>
      </c>
      <c r="I707" s="64">
        <f>UHCL!$I$29</f>
        <v>10847</v>
      </c>
      <c r="J707" s="64">
        <f>UHCL!$J$29</f>
        <v>0</v>
      </c>
      <c r="K707" s="64">
        <f>UHCL!$K$29</f>
        <v>32100</v>
      </c>
      <c r="L707" s="65">
        <f>UHCL!$L$29</f>
        <v>42947</v>
      </c>
      <c r="N707" s="74"/>
      <c r="O707" s="170"/>
      <c r="Q707" s="69"/>
      <c r="R707" s="70"/>
      <c r="S707" s="70"/>
      <c r="T707" s="70"/>
      <c r="U707" s="69"/>
      <c r="V707" s="70"/>
      <c r="W707" s="69"/>
      <c r="X707" s="62"/>
      <c r="Y707" s="67"/>
      <c r="Z707" s="69"/>
      <c r="AA707" s="19"/>
      <c r="AB707" s="24"/>
    </row>
    <row r="708" spans="2:28" ht="15.75" hidden="1" customHeight="1" outlineLevel="1">
      <c r="B708" s="55"/>
      <c r="C708" s="21"/>
      <c r="D708" s="21"/>
      <c r="F708" s="64">
        <f>UHD!$F$29</f>
        <v>616</v>
      </c>
      <c r="G708" s="64">
        <f>UHD!$G$29</f>
        <v>0</v>
      </c>
      <c r="H708" s="64">
        <f>UHD!$H$29</f>
        <v>0</v>
      </c>
      <c r="I708" s="64">
        <f>UHD!$I$29</f>
        <v>18346</v>
      </c>
      <c r="J708" s="64">
        <f>UHD!$J$29</f>
        <v>63072</v>
      </c>
      <c r="K708" s="64">
        <f>UHD!$K$29</f>
        <v>0</v>
      </c>
      <c r="L708" s="65">
        <f>UHD!$L$29</f>
        <v>82034</v>
      </c>
      <c r="N708" s="74"/>
      <c r="O708" s="170"/>
      <c r="Q708" s="69"/>
      <c r="R708" s="70"/>
      <c r="S708" s="70"/>
      <c r="T708" s="70"/>
      <c r="U708" s="69"/>
      <c r="V708" s="70"/>
      <c r="W708" s="69"/>
      <c r="X708" s="62"/>
      <c r="Y708" s="67"/>
      <c r="Z708" s="69"/>
      <c r="AA708" s="19"/>
      <c r="AB708" s="24"/>
    </row>
    <row r="709" spans="2:28" ht="15.75" hidden="1" customHeight="1" outlineLevel="1">
      <c r="B709" s="55"/>
      <c r="C709" s="21"/>
      <c r="D709" s="21"/>
      <c r="F709" s="64">
        <f>UHV!$F$29</f>
        <v>0</v>
      </c>
      <c r="G709" s="64">
        <f>UHV!$G$29</f>
        <v>0</v>
      </c>
      <c r="H709" s="64">
        <f>UHV!$H$29</f>
        <v>0</v>
      </c>
      <c r="I709" s="64">
        <f>UHV!$I$29</f>
        <v>0</v>
      </c>
      <c r="J709" s="64">
        <f>UHV!$J$29</f>
        <v>0</v>
      </c>
      <c r="K709" s="64">
        <f>UHV!$K$29</f>
        <v>0</v>
      </c>
      <c r="L709" s="65">
        <f>UHV!$L$29</f>
        <v>0</v>
      </c>
      <c r="N709" s="74"/>
      <c r="O709" s="170"/>
      <c r="Q709" s="69"/>
      <c r="R709" s="70"/>
      <c r="S709" s="70"/>
      <c r="T709" s="70"/>
      <c r="U709" s="69"/>
      <c r="V709" s="70"/>
      <c r="W709" s="69"/>
      <c r="X709" s="62"/>
      <c r="Y709" s="67"/>
      <c r="Z709" s="69"/>
      <c r="AA709" s="19"/>
      <c r="AB709" s="24"/>
    </row>
    <row r="710" spans="2:28" ht="15.75" hidden="1" customHeight="1" outlineLevel="1">
      <c r="B710" s="55"/>
      <c r="C710" s="21"/>
      <c r="D710" s="21"/>
      <c r="F710" s="64">
        <f>UNT!$F$29</f>
        <v>2372669</v>
      </c>
      <c r="G710" s="64">
        <f>UNT!$G$29</f>
        <v>104571</v>
      </c>
      <c r="H710" s="64">
        <f>UNT!$H$29</f>
        <v>0</v>
      </c>
      <c r="I710" s="64">
        <f>UNT!$I$29</f>
        <v>1469895</v>
      </c>
      <c r="J710" s="64">
        <f>UNT!$J$29</f>
        <v>178661</v>
      </c>
      <c r="K710" s="64">
        <f>UNT!$K$29</f>
        <v>289563</v>
      </c>
      <c r="L710" s="65">
        <f>UNT!$L$29</f>
        <v>4415359</v>
      </c>
      <c r="N710" s="74"/>
      <c r="O710" s="170"/>
      <c r="Q710" s="69"/>
      <c r="R710" s="70"/>
      <c r="S710" s="70"/>
      <c r="T710" s="70"/>
      <c r="U710" s="69"/>
      <c r="V710" s="70"/>
      <c r="W710" s="69"/>
      <c r="X710" s="62"/>
      <c r="Y710" s="67"/>
      <c r="Z710" s="69"/>
      <c r="AA710" s="19"/>
      <c r="AB710" s="24"/>
    </row>
    <row r="711" spans="2:28" ht="15.75" hidden="1" customHeight="1" outlineLevel="1">
      <c r="B711" s="55"/>
      <c r="C711" s="21"/>
      <c r="D711" s="21"/>
      <c r="F711" s="64">
        <f>UNTD!$F$29</f>
        <v>0</v>
      </c>
      <c r="G711" s="64">
        <f>UNTD!$G$29</f>
        <v>0</v>
      </c>
      <c r="H711" s="64">
        <f>UNTD!$H$29</f>
        <v>0</v>
      </c>
      <c r="I711" s="64">
        <f>UNTD!$I$29</f>
        <v>0</v>
      </c>
      <c r="J711" s="64">
        <f>UNTD!$J$29</f>
        <v>0</v>
      </c>
      <c r="K711" s="64">
        <f>UNTD!$K$29</f>
        <v>0</v>
      </c>
      <c r="L711" s="65">
        <f>UNTD!$L$29</f>
        <v>0</v>
      </c>
      <c r="N711" s="74"/>
      <c r="O711" s="170"/>
      <c r="Q711" s="69"/>
      <c r="R711" s="70"/>
      <c r="S711" s="70"/>
      <c r="T711" s="70"/>
      <c r="U711" s="69"/>
      <c r="V711" s="70"/>
      <c r="W711" s="69"/>
      <c r="X711" s="62"/>
      <c r="Y711" s="67"/>
      <c r="Z711" s="69"/>
      <c r="AA711" s="19"/>
      <c r="AB711" s="24"/>
    </row>
    <row r="712" spans="2:28" ht="15.75" hidden="1" customHeight="1" outlineLevel="1">
      <c r="B712" s="55"/>
      <c r="C712" s="21"/>
      <c r="D712" s="21"/>
      <c r="F712" s="64">
        <f>WTAMU!$F$29</f>
        <v>16591</v>
      </c>
      <c r="G712" s="64">
        <f>WTAMU!$G$29</f>
        <v>0</v>
      </c>
      <c r="H712" s="64">
        <f>WTAMU!$H$29</f>
        <v>0</v>
      </c>
      <c r="I712" s="64">
        <f>WTAMU!$I$29</f>
        <v>-2593</v>
      </c>
      <c r="J712" s="64">
        <f>WTAMU!$J$29</f>
        <v>12693</v>
      </c>
      <c r="K712" s="64">
        <f>WTAMU!$K$29</f>
        <v>32777</v>
      </c>
      <c r="L712" s="65">
        <f>WTAMU!$L$29</f>
        <v>59468</v>
      </c>
      <c r="N712" s="74"/>
      <c r="O712" s="170"/>
      <c r="Q712" s="69"/>
      <c r="R712" s="70"/>
      <c r="S712" s="70"/>
      <c r="T712" s="70"/>
      <c r="U712" s="69"/>
      <c r="V712" s="70"/>
      <c r="W712" s="69"/>
      <c r="X712" s="62"/>
      <c r="Y712" s="67"/>
      <c r="Z712" s="69"/>
      <c r="AA712" s="19"/>
      <c r="AB712" s="24"/>
    </row>
    <row r="713" spans="2:28" ht="15.75" customHeight="1" collapsed="1">
      <c r="B713" s="55" t="s">
        <v>29</v>
      </c>
      <c r="C713" s="21"/>
      <c r="D713" s="21"/>
      <c r="F713" s="64">
        <f t="shared" ref="F713:L713" si="7">SUM(F677:F712)</f>
        <v>108861147</v>
      </c>
      <c r="G713" s="64">
        <f t="shared" si="7"/>
        <v>22919924</v>
      </c>
      <c r="H713" s="64">
        <f t="shared" si="7"/>
        <v>5326129</v>
      </c>
      <c r="I713" s="64">
        <f t="shared" si="7"/>
        <v>35070922</v>
      </c>
      <c r="J713" s="64">
        <f t="shared" si="7"/>
        <v>8052091</v>
      </c>
      <c r="K713" s="64">
        <f t="shared" si="7"/>
        <v>23828753</v>
      </c>
      <c r="L713" s="65">
        <f t="shared" si="7"/>
        <v>204058966</v>
      </c>
      <c r="N713" s="66"/>
      <c r="O713" s="67"/>
      <c r="P713" s="68"/>
      <c r="Q713" s="69"/>
      <c r="R713" s="70"/>
      <c r="S713" s="70"/>
      <c r="T713" s="70"/>
      <c r="U713" s="69"/>
      <c r="V713" s="70"/>
      <c r="W713" s="69"/>
      <c r="X713" s="62"/>
      <c r="Y713" s="67"/>
      <c r="Z713" s="69"/>
      <c r="AA713" s="19"/>
      <c r="AB713" s="24"/>
    </row>
    <row r="714" spans="2:28" ht="15.75" hidden="1" customHeight="1" outlineLevel="1">
      <c r="B714" s="55"/>
      <c r="C714" s="21"/>
      <c r="D714" s="21"/>
      <c r="F714" s="64">
        <f>ARL!$F$30</f>
        <v>202060</v>
      </c>
      <c r="G714" s="64">
        <f>ARL!$G$30</f>
        <v>665975</v>
      </c>
      <c r="H714" s="64">
        <f>ARL!$H$30</f>
        <v>0</v>
      </c>
      <c r="I714" s="64">
        <f>ARL!$I$30</f>
        <v>373024</v>
      </c>
      <c r="J714" s="64">
        <f>ARL!$J$30</f>
        <v>4006</v>
      </c>
      <c r="K714" s="64">
        <f>ARL!$K$30</f>
        <v>33242</v>
      </c>
      <c r="L714" s="65">
        <f>ARL!$L$30</f>
        <v>1278307</v>
      </c>
      <c r="N714" s="66"/>
      <c r="O714" s="67"/>
      <c r="P714" s="68"/>
      <c r="Q714" s="69"/>
      <c r="R714" s="70"/>
      <c r="S714" s="70"/>
      <c r="T714" s="70"/>
      <c r="U714" s="69"/>
      <c r="V714" s="70"/>
      <c r="W714" s="69"/>
      <c r="X714" s="62"/>
      <c r="Y714" s="67"/>
      <c r="Z714" s="69"/>
      <c r="AA714" s="19"/>
      <c r="AB714" s="24"/>
    </row>
    <row r="715" spans="2:28" ht="15.75" hidden="1" customHeight="1" outlineLevel="1">
      <c r="B715" s="55"/>
      <c r="C715" s="21"/>
      <c r="D715" s="21"/>
      <c r="F715" s="64">
        <f>ASU!$F$30</f>
        <v>0</v>
      </c>
      <c r="G715" s="64">
        <f>ASU!$G$30</f>
        <v>17505</v>
      </c>
      <c r="H715" s="64">
        <f>ASU!$H$30</f>
        <v>0</v>
      </c>
      <c r="I715" s="64">
        <f>ASU!$I$30</f>
        <v>0</v>
      </c>
      <c r="J715" s="64">
        <f>ASU!$J$30</f>
        <v>0</v>
      </c>
      <c r="K715" s="64">
        <f>ASU!$K$30</f>
        <v>0</v>
      </c>
      <c r="L715" s="65">
        <f>ASU!$L$30</f>
        <v>17505</v>
      </c>
      <c r="N715" s="66"/>
      <c r="O715" s="67"/>
      <c r="P715" s="68"/>
      <c r="Q715" s="69"/>
      <c r="R715" s="70"/>
      <c r="S715" s="70"/>
      <c r="T715" s="70"/>
      <c r="U715" s="69"/>
      <c r="V715" s="70"/>
      <c r="W715" s="69"/>
      <c r="X715" s="62"/>
      <c r="Y715" s="67"/>
      <c r="Z715" s="69"/>
      <c r="AA715" s="19"/>
      <c r="AB715" s="24"/>
    </row>
    <row r="716" spans="2:28" ht="15.75" hidden="1" customHeight="1" outlineLevel="1">
      <c r="B716" s="55"/>
      <c r="C716" s="21"/>
      <c r="D716" s="21"/>
      <c r="F716" s="64">
        <f>'AUS1'!$F$30</f>
        <v>9191201</v>
      </c>
      <c r="G716" s="64">
        <f>'AUS1'!$G$30</f>
        <v>0</v>
      </c>
      <c r="H716" s="64">
        <f>'AUS1'!$H$30</f>
        <v>321529</v>
      </c>
      <c r="I716" s="64">
        <f>'AUS1'!$I$30</f>
        <v>598557</v>
      </c>
      <c r="J716" s="64">
        <f>'AUS1'!$J$30</f>
        <v>87866</v>
      </c>
      <c r="K716" s="64">
        <f>'AUS1'!$K$30</f>
        <v>819553</v>
      </c>
      <c r="L716" s="65">
        <f>'AUS1'!$L$30</f>
        <v>11018706</v>
      </c>
      <c r="N716" s="66"/>
      <c r="O716" s="67"/>
      <c r="P716" s="68"/>
      <c r="Q716" s="69"/>
      <c r="R716" s="70"/>
      <c r="S716" s="70"/>
      <c r="T716" s="70"/>
      <c r="U716" s="69"/>
      <c r="V716" s="70"/>
      <c r="W716" s="69"/>
      <c r="X716" s="62"/>
      <c r="Y716" s="67"/>
      <c r="Z716" s="69"/>
      <c r="AA716" s="19"/>
      <c r="AB716" s="24"/>
    </row>
    <row r="717" spans="2:28" ht="15.75" hidden="1" customHeight="1" outlineLevel="1">
      <c r="B717" s="55"/>
      <c r="C717" s="21"/>
      <c r="D717" s="21"/>
      <c r="F717" s="64">
        <f>'RGV1'!$F$30</f>
        <v>285176</v>
      </c>
      <c r="G717" s="64">
        <f>'RGV1'!$G$30</f>
        <v>0</v>
      </c>
      <c r="H717" s="64">
        <f>'RGV1'!$H$30</f>
        <v>0</v>
      </c>
      <c r="I717" s="64">
        <f>'RGV1'!$I$30</f>
        <v>0</v>
      </c>
      <c r="J717" s="64">
        <f>'RGV1'!$J$30</f>
        <v>0</v>
      </c>
      <c r="K717" s="64">
        <f>'RGV1'!$K$30</f>
        <v>284</v>
      </c>
      <c r="L717" s="65">
        <f>'RGV1'!$L$30</f>
        <v>285460</v>
      </c>
      <c r="N717" s="66"/>
      <c r="O717" s="67"/>
      <c r="P717" s="68"/>
      <c r="Q717" s="69"/>
      <c r="R717" s="70"/>
      <c r="S717" s="70"/>
      <c r="T717" s="70"/>
      <c r="U717" s="69"/>
      <c r="V717" s="70"/>
      <c r="W717" s="69"/>
      <c r="X717" s="62"/>
      <c r="Y717" s="67"/>
      <c r="Z717" s="69"/>
      <c r="AA717" s="19"/>
      <c r="AB717" s="24"/>
    </row>
    <row r="718" spans="2:28" ht="15.75" hidden="1" customHeight="1" outlineLevel="1">
      <c r="B718" s="55"/>
      <c r="C718" s="21"/>
      <c r="D718" s="21"/>
      <c r="F718" s="64">
        <f>DAL!$F$30</f>
        <v>269783</v>
      </c>
      <c r="G718" s="64">
        <f>DAL!$G$30</f>
        <v>506331</v>
      </c>
      <c r="H718" s="64">
        <f>DAL!$H$30</f>
        <v>11901</v>
      </c>
      <c r="I718" s="64">
        <f>DAL!$I$30</f>
        <v>87874</v>
      </c>
      <c r="J718" s="64">
        <f>DAL!$J$30</f>
        <v>0</v>
      </c>
      <c r="K718" s="64">
        <f>DAL!$K$30</f>
        <v>22033</v>
      </c>
      <c r="L718" s="65">
        <f>DAL!$L$30</f>
        <v>897922</v>
      </c>
      <c r="N718" s="66"/>
      <c r="O718" s="67"/>
      <c r="P718" s="68"/>
      <c r="Q718" s="69"/>
      <c r="R718" s="70"/>
      <c r="S718" s="70"/>
      <c r="T718" s="70"/>
      <c r="U718" s="69"/>
      <c r="V718" s="70"/>
      <c r="W718" s="69"/>
      <c r="X718" s="62"/>
      <c r="Y718" s="67"/>
      <c r="Z718" s="69"/>
      <c r="AA718" s="19"/>
      <c r="AB718" s="24"/>
    </row>
    <row r="719" spans="2:28" ht="15.75" hidden="1" customHeight="1" outlineLevel="1">
      <c r="B719" s="55"/>
      <c r="C719" s="21"/>
      <c r="D719" s="21"/>
      <c r="F719" s="64">
        <f>'E-P'!$F$30</f>
        <v>1256854</v>
      </c>
      <c r="G719" s="64">
        <f>'E-P'!$G$30</f>
        <v>1021818</v>
      </c>
      <c r="H719" s="64">
        <f>'E-P'!$H$30</f>
        <v>49284</v>
      </c>
      <c r="I719" s="64">
        <f>'E-P'!$I$30</f>
        <v>718554</v>
      </c>
      <c r="J719" s="64">
        <f>'E-P'!$J$30</f>
        <v>0</v>
      </c>
      <c r="K719" s="64">
        <f>'E-P'!$K$30</f>
        <v>654203</v>
      </c>
      <c r="L719" s="65">
        <f>'E-P'!$L$30</f>
        <v>3700713</v>
      </c>
      <c r="N719" s="66"/>
      <c r="O719" s="67"/>
      <c r="P719" s="68"/>
      <c r="Q719" s="69"/>
      <c r="R719" s="70"/>
      <c r="S719" s="70"/>
      <c r="T719" s="70"/>
      <c r="U719" s="69"/>
      <c r="V719" s="70"/>
      <c r="W719" s="69"/>
      <c r="X719" s="62"/>
      <c r="Y719" s="67"/>
      <c r="Z719" s="69"/>
      <c r="AA719" s="19"/>
      <c r="AB719" s="24"/>
    </row>
    <row r="720" spans="2:28" ht="15.75" hidden="1" customHeight="1" outlineLevel="1">
      <c r="B720" s="55"/>
      <c r="C720" s="21"/>
      <c r="D720" s="21"/>
      <c r="F720" s="64">
        <f>LU!$F$30</f>
        <v>0</v>
      </c>
      <c r="G720" s="64">
        <f>LU!$G$30</f>
        <v>0</v>
      </c>
      <c r="H720" s="64">
        <f>LU!$H$30</f>
        <v>0</v>
      </c>
      <c r="I720" s="64">
        <f>LU!$I$30</f>
        <v>0</v>
      </c>
      <c r="J720" s="64">
        <f>LU!$J$30</f>
        <v>0</v>
      </c>
      <c r="K720" s="64">
        <f>LU!$K$30</f>
        <v>0</v>
      </c>
      <c r="L720" s="65">
        <f>LU!$L$30</f>
        <v>0</v>
      </c>
      <c r="N720" s="66"/>
      <c r="O720" s="67"/>
      <c r="P720" s="68"/>
      <c r="Q720" s="69"/>
      <c r="R720" s="70"/>
      <c r="S720" s="70"/>
      <c r="T720" s="70"/>
      <c r="U720" s="69"/>
      <c r="V720" s="70"/>
      <c r="W720" s="69"/>
      <c r="X720" s="62"/>
      <c r="Y720" s="67"/>
      <c r="Z720" s="69"/>
      <c r="AA720" s="19"/>
      <c r="AB720" s="24"/>
    </row>
    <row r="721" spans="2:28" ht="15.75" hidden="1" customHeight="1" outlineLevel="1">
      <c r="B721" s="55"/>
      <c r="C721" s="21"/>
      <c r="D721" s="21"/>
      <c r="F721" s="64">
        <f>MidWST!$F$30</f>
        <v>0</v>
      </c>
      <c r="G721" s="64">
        <f>MidWST!$G$30</f>
        <v>0</v>
      </c>
      <c r="H721" s="64">
        <f>MidWST!$H$30</f>
        <v>0</v>
      </c>
      <c r="I721" s="64">
        <f>MidWST!$I$30</f>
        <v>0</v>
      </c>
      <c r="J721" s="64">
        <f>MidWST!$J$30</f>
        <v>0</v>
      </c>
      <c r="K721" s="64">
        <f>MidWST!$K$30</f>
        <v>0</v>
      </c>
      <c r="L721" s="65">
        <f>MidWST!$L$30</f>
        <v>0</v>
      </c>
      <c r="N721" s="66"/>
      <c r="O721" s="67"/>
      <c r="P721" s="68"/>
      <c r="Q721" s="69"/>
      <c r="R721" s="70"/>
      <c r="S721" s="70"/>
      <c r="T721" s="70"/>
      <c r="U721" s="69"/>
      <c r="V721" s="70"/>
      <c r="W721" s="69"/>
      <c r="X721" s="62"/>
      <c r="Y721" s="67"/>
      <c r="Z721" s="69"/>
      <c r="AA721" s="19"/>
      <c r="AB721" s="24"/>
    </row>
    <row r="722" spans="2:28" ht="15.75" hidden="1" customHeight="1" outlineLevel="1">
      <c r="B722" s="55"/>
      <c r="C722" s="21"/>
      <c r="D722" s="21"/>
      <c r="F722" s="64">
        <f>'P-B'!$F$30</f>
        <v>0</v>
      </c>
      <c r="G722" s="64">
        <f>'P-B'!$G$30</f>
        <v>0</v>
      </c>
      <c r="H722" s="64">
        <f>'P-B'!$H$30</f>
        <v>0</v>
      </c>
      <c r="I722" s="64">
        <f>'P-B'!$I$30</f>
        <v>0</v>
      </c>
      <c r="J722" s="64">
        <f>'P-B'!$J$30</f>
        <v>0</v>
      </c>
      <c r="K722" s="64">
        <f>'P-B'!$K$30</f>
        <v>0</v>
      </c>
      <c r="L722" s="65">
        <f>'P-B'!$L$30</f>
        <v>0</v>
      </c>
      <c r="N722" s="66"/>
      <c r="O722" s="67"/>
      <c r="P722" s="68"/>
      <c r="Q722" s="69"/>
      <c r="R722" s="70"/>
      <c r="S722" s="70"/>
      <c r="T722" s="70"/>
      <c r="U722" s="69"/>
      <c r="V722" s="70"/>
      <c r="W722" s="69"/>
      <c r="X722" s="62"/>
      <c r="Y722" s="67"/>
      <c r="Z722" s="69"/>
      <c r="AA722" s="19"/>
      <c r="AB722" s="24"/>
    </row>
    <row r="723" spans="2:28" ht="15.75" hidden="1" customHeight="1" outlineLevel="1">
      <c r="B723" s="55"/>
      <c r="C723" s="21"/>
      <c r="D723" s="21"/>
      <c r="F723" s="64">
        <f>PVAMU!$F$30</f>
        <v>0</v>
      </c>
      <c r="G723" s="64">
        <f>PVAMU!$G$30</f>
        <v>936614</v>
      </c>
      <c r="H723" s="64">
        <f>PVAMU!$H$30</f>
        <v>0</v>
      </c>
      <c r="I723" s="64">
        <f>PVAMU!$I$30</f>
        <v>0</v>
      </c>
      <c r="J723" s="64">
        <f>PVAMU!$J$30</f>
        <v>0</v>
      </c>
      <c r="K723" s="64">
        <f>PVAMU!$K$30</f>
        <v>82731</v>
      </c>
      <c r="L723" s="65">
        <f>PVAMU!$L$30</f>
        <v>1019345</v>
      </c>
      <c r="N723" s="66"/>
      <c r="O723" s="67"/>
      <c r="P723" s="68"/>
      <c r="Q723" s="69"/>
      <c r="R723" s="70"/>
      <c r="S723" s="70"/>
      <c r="T723" s="70"/>
      <c r="U723" s="69"/>
      <c r="V723" s="70"/>
      <c r="W723" s="69"/>
      <c r="X723" s="62"/>
      <c r="Y723" s="67"/>
      <c r="Z723" s="69"/>
      <c r="AA723" s="19"/>
      <c r="AB723" s="24"/>
    </row>
    <row r="724" spans="2:28" ht="15.75" hidden="1" customHeight="1" outlineLevel="1">
      <c r="B724" s="55"/>
      <c r="C724" s="21"/>
      <c r="D724" s="21"/>
      <c r="F724" s="64">
        <f>'S-A'!$F$30</f>
        <v>280109</v>
      </c>
      <c r="G724" s="64">
        <f>'S-A'!$G$30</f>
        <v>60471</v>
      </c>
      <c r="H724" s="64">
        <f>'S-A'!$H$30</f>
        <v>0</v>
      </c>
      <c r="I724" s="64">
        <f>'S-A'!$I$30</f>
        <v>52652</v>
      </c>
      <c r="J724" s="64">
        <f>'S-A'!$J$30</f>
        <v>0</v>
      </c>
      <c r="K724" s="64">
        <f>'S-A'!$K$30</f>
        <v>1907</v>
      </c>
      <c r="L724" s="65">
        <f>'S-A'!$L$30</f>
        <v>395139</v>
      </c>
      <c r="N724" s="66"/>
      <c r="O724" s="67"/>
      <c r="P724" s="68"/>
      <c r="Q724" s="69"/>
      <c r="R724" s="70"/>
      <c r="S724" s="70"/>
      <c r="T724" s="70"/>
      <c r="U724" s="69"/>
      <c r="V724" s="70"/>
      <c r="W724" s="69"/>
      <c r="X724" s="62"/>
      <c r="Y724" s="67"/>
      <c r="Z724" s="69"/>
      <c r="AA724" s="19"/>
      <c r="AB724" s="24"/>
    </row>
    <row r="725" spans="2:28" ht="15.75" hidden="1" customHeight="1" outlineLevel="1">
      <c r="B725" s="55"/>
      <c r="C725" s="21"/>
      <c r="D725" s="21"/>
      <c r="F725" s="64">
        <f>SFA!$F$30</f>
        <v>0</v>
      </c>
      <c r="G725" s="64">
        <f>SFA!$G$30</f>
        <v>0</v>
      </c>
      <c r="H725" s="64">
        <f>SFA!$H$30</f>
        <v>0</v>
      </c>
      <c r="I725" s="64">
        <f>SFA!$I$30</f>
        <v>750</v>
      </c>
      <c r="J725" s="64">
        <f>SFA!$J$30</f>
        <v>0</v>
      </c>
      <c r="K725" s="64">
        <f>SFA!$K$30</f>
        <v>0</v>
      </c>
      <c r="L725" s="65">
        <f>SFA!$L$30</f>
        <v>750</v>
      </c>
      <c r="N725" s="66"/>
      <c r="O725" s="67"/>
      <c r="P725" s="68"/>
      <c r="Q725" s="69"/>
      <c r="R725" s="70"/>
      <c r="S725" s="70"/>
      <c r="T725" s="70"/>
      <c r="U725" s="69"/>
      <c r="V725" s="70"/>
      <c r="W725" s="69"/>
      <c r="X725" s="62"/>
      <c r="Y725" s="67"/>
      <c r="Z725" s="69"/>
      <c r="AA725" s="19"/>
      <c r="AB725" s="24"/>
    </row>
    <row r="726" spans="2:28" ht="15.75" hidden="1" customHeight="1" outlineLevel="1">
      <c r="B726" s="55"/>
      <c r="C726" s="21"/>
      <c r="D726" s="21"/>
      <c r="F726" s="64">
        <f>SHSU!$F$30</f>
        <v>32264</v>
      </c>
      <c r="G726" s="64">
        <f>SHSU!$G$30</f>
        <v>0</v>
      </c>
      <c r="H726" s="64">
        <f>SHSU!$H$30</f>
        <v>0</v>
      </c>
      <c r="I726" s="64">
        <f>SHSU!$I$30</f>
        <v>218135</v>
      </c>
      <c r="J726" s="64">
        <f>SHSU!$J$30</f>
        <v>0</v>
      </c>
      <c r="K726" s="64">
        <f>SHSU!$K$30</f>
        <v>0</v>
      </c>
      <c r="L726" s="65">
        <f>SHSU!$L$30</f>
        <v>250399</v>
      </c>
      <c r="N726" s="66"/>
      <c r="O726" s="67"/>
      <c r="P726" s="68"/>
      <c r="Q726" s="69"/>
      <c r="R726" s="70"/>
      <c r="S726" s="70"/>
      <c r="T726" s="70"/>
      <c r="U726" s="69"/>
      <c r="V726" s="70"/>
      <c r="W726" s="69"/>
      <c r="X726" s="62"/>
      <c r="Y726" s="67"/>
      <c r="Z726" s="69"/>
      <c r="AA726" s="19"/>
      <c r="AB726" s="24"/>
    </row>
    <row r="727" spans="2:28" ht="15.75" hidden="1" customHeight="1" outlineLevel="1">
      <c r="B727" s="55"/>
      <c r="C727" s="21"/>
      <c r="D727" s="21"/>
      <c r="F727" s="64">
        <f>SRSU!$F$30</f>
        <v>0</v>
      </c>
      <c r="G727" s="64">
        <f>SRSU!$G$30</f>
        <v>0</v>
      </c>
      <c r="H727" s="64">
        <f>SRSU!$H$30</f>
        <v>0</v>
      </c>
      <c r="I727" s="64">
        <f>SRSU!$I$30</f>
        <v>0</v>
      </c>
      <c r="J727" s="64">
        <f>SRSU!$J$30</f>
        <v>0</v>
      </c>
      <c r="K727" s="64">
        <f>SRSU!$K$30</f>
        <v>0</v>
      </c>
      <c r="L727" s="65">
        <f>SRSU!$L$30</f>
        <v>0</v>
      </c>
      <c r="N727" s="66"/>
      <c r="O727" s="67"/>
      <c r="P727" s="68"/>
      <c r="Q727" s="69"/>
      <c r="R727" s="70"/>
      <c r="S727" s="70"/>
      <c r="T727" s="70"/>
      <c r="U727" s="69"/>
      <c r="V727" s="70"/>
      <c r="W727" s="69"/>
      <c r="X727" s="62"/>
      <c r="Y727" s="67"/>
      <c r="Z727" s="69"/>
      <c r="AA727" s="19"/>
      <c r="AB727" s="24"/>
    </row>
    <row r="728" spans="2:28" ht="15.75" hidden="1" customHeight="1" outlineLevel="1">
      <c r="B728" s="55"/>
      <c r="C728" s="21"/>
      <c r="D728" s="21"/>
      <c r="F728" s="64">
        <f>TAMIU!$F$30</f>
        <v>0</v>
      </c>
      <c r="G728" s="64">
        <f>TAMIU!$G$30</f>
        <v>3763</v>
      </c>
      <c r="H728" s="64">
        <f>TAMIU!$H$30</f>
        <v>0</v>
      </c>
      <c r="I728" s="64">
        <f>TAMIU!$I$30</f>
        <v>5318</v>
      </c>
      <c r="J728" s="64">
        <f>TAMIU!$J$30</f>
        <v>0</v>
      </c>
      <c r="K728" s="64">
        <f>TAMIU!$K$30</f>
        <v>2252</v>
      </c>
      <c r="L728" s="65">
        <f>TAMIU!$L$30</f>
        <v>11333</v>
      </c>
      <c r="N728" s="66"/>
      <c r="O728" s="67"/>
      <c r="P728" s="68"/>
      <c r="Q728" s="69"/>
      <c r="R728" s="70"/>
      <c r="S728" s="70"/>
      <c r="T728" s="70"/>
      <c r="U728" s="69"/>
      <c r="V728" s="70"/>
      <c r="W728" s="69"/>
      <c r="X728" s="62"/>
      <c r="Y728" s="67"/>
      <c r="Z728" s="69"/>
      <c r="AA728" s="19"/>
      <c r="AB728" s="24"/>
    </row>
    <row r="729" spans="2:28" ht="15.75" hidden="1" customHeight="1" outlineLevel="1">
      <c r="B729" s="55"/>
      <c r="C729" s="21"/>
      <c r="D729" s="21"/>
      <c r="F729" s="64">
        <f>TAMUC!$F$30</f>
        <v>0</v>
      </c>
      <c r="G729" s="64">
        <f>TAMUC!$G$30</f>
        <v>39188</v>
      </c>
      <c r="H729" s="64">
        <f>TAMUC!$H$30</f>
        <v>0</v>
      </c>
      <c r="I729" s="64">
        <f>TAMUC!$I$30</f>
        <v>14459</v>
      </c>
      <c r="J729" s="64">
        <f>TAMUC!$J$30</f>
        <v>0</v>
      </c>
      <c r="K729" s="64">
        <f>TAMUC!$K$30</f>
        <v>31309</v>
      </c>
      <c r="L729" s="65">
        <f>TAMUC!$L$30</f>
        <v>84956</v>
      </c>
      <c r="N729" s="66"/>
      <c r="O729" s="67"/>
      <c r="P729" s="68"/>
      <c r="Q729" s="69"/>
      <c r="R729" s="70"/>
      <c r="S729" s="70"/>
      <c r="T729" s="70"/>
      <c r="U729" s="69"/>
      <c r="V729" s="70"/>
      <c r="W729" s="69"/>
      <c r="X729" s="62"/>
      <c r="Y729" s="67"/>
      <c r="Z729" s="69"/>
      <c r="AA729" s="19"/>
      <c r="AB729" s="24"/>
    </row>
    <row r="730" spans="2:28" ht="15.75" hidden="1" customHeight="1" outlineLevel="1">
      <c r="B730" s="55"/>
      <c r="C730" s="21"/>
      <c r="D730" s="21"/>
      <c r="F730" s="64">
        <f>TAMUCC!$F$30</f>
        <v>0</v>
      </c>
      <c r="G730" s="64">
        <f>TAMUCC!$G$30</f>
        <v>0</v>
      </c>
      <c r="H730" s="64">
        <f>TAMUCC!$H$30</f>
        <v>0</v>
      </c>
      <c r="I730" s="64">
        <f>TAMUCC!$I$30</f>
        <v>1100</v>
      </c>
      <c r="J730" s="64">
        <f>TAMUCC!$J$30</f>
        <v>0</v>
      </c>
      <c r="K730" s="64">
        <f>TAMUCC!$K$30</f>
        <v>0</v>
      </c>
      <c r="L730" s="65">
        <f>TAMUCC!$L$30</f>
        <v>1100</v>
      </c>
      <c r="N730" s="66"/>
      <c r="O730" s="67"/>
      <c r="P730" s="68"/>
      <c r="Q730" s="69"/>
      <c r="R730" s="70"/>
      <c r="S730" s="70"/>
      <c r="T730" s="70"/>
      <c r="U730" s="69"/>
      <c r="V730" s="70"/>
      <c r="W730" s="69"/>
      <c r="X730" s="62"/>
      <c r="Y730" s="67"/>
      <c r="Z730" s="69"/>
      <c r="AA730" s="19"/>
      <c r="AB730" s="24"/>
    </row>
    <row r="731" spans="2:28" ht="15.75" hidden="1" customHeight="1" outlineLevel="1">
      <c r="B731" s="55"/>
      <c r="C731" s="21"/>
      <c r="D731" s="21"/>
      <c r="F731" s="64">
        <f>TAMUComb!$F$30</f>
        <v>951146</v>
      </c>
      <c r="G731" s="64">
        <f>TAMUComb!$G$30</f>
        <v>2708</v>
      </c>
      <c r="H731" s="64">
        <f>TAMUComb!$H$30</f>
        <v>0</v>
      </c>
      <c r="I731" s="64">
        <f>TAMUComb!$I$30</f>
        <v>1517094</v>
      </c>
      <c r="J731" s="64">
        <f>TAMUComb!$J$30</f>
        <v>0</v>
      </c>
      <c r="K731" s="64">
        <f>TAMUComb!$K$30</f>
        <v>234662</v>
      </c>
      <c r="L731" s="65">
        <f>TAMUComb!$L$30</f>
        <v>2705610</v>
      </c>
      <c r="N731" s="66"/>
      <c r="O731" s="67"/>
      <c r="P731" s="68"/>
      <c r="Q731" s="69"/>
      <c r="R731" s="70"/>
      <c r="S731" s="70"/>
      <c r="T731" s="70"/>
      <c r="U731" s="69"/>
      <c r="V731" s="70"/>
      <c r="W731" s="69"/>
      <c r="X731" s="62"/>
      <c r="Y731" s="67"/>
      <c r="Z731" s="69"/>
      <c r="AA731" s="19"/>
      <c r="AB731" s="24"/>
    </row>
    <row r="732" spans="2:28" ht="15.75" hidden="1" customHeight="1" outlineLevel="1">
      <c r="B732" s="55"/>
      <c r="C732" s="21"/>
      <c r="D732" s="21"/>
      <c r="F732" s="64">
        <f>TAMUCT!$F$30</f>
        <v>0</v>
      </c>
      <c r="G732" s="64">
        <f>TAMUCT!$G$30</f>
        <v>0</v>
      </c>
      <c r="H732" s="64">
        <f>TAMUCT!$H$30</f>
        <v>0</v>
      </c>
      <c r="I732" s="64">
        <f>TAMUCT!$I$30</f>
        <v>0</v>
      </c>
      <c r="J732" s="64">
        <f>TAMUCT!$J$30</f>
        <v>0</v>
      </c>
      <c r="K732" s="64">
        <f>TAMUCT!$K$30</f>
        <v>0</v>
      </c>
      <c r="L732" s="65">
        <f>TAMUCT!$L$30</f>
        <v>0</v>
      </c>
      <c r="N732" s="66"/>
      <c r="O732" s="67"/>
      <c r="P732" s="68"/>
      <c r="Q732" s="69"/>
      <c r="R732" s="70"/>
      <c r="S732" s="70"/>
      <c r="T732" s="70"/>
      <c r="U732" s="69"/>
      <c r="V732" s="70"/>
      <c r="W732" s="69"/>
      <c r="X732" s="62"/>
      <c r="Y732" s="67"/>
      <c r="Z732" s="69"/>
      <c r="AA732" s="19"/>
      <c r="AB732" s="24"/>
    </row>
    <row r="733" spans="2:28" ht="15.75" hidden="1" customHeight="1" outlineLevel="1">
      <c r="B733" s="55"/>
      <c r="C733" s="21"/>
      <c r="D733" s="21"/>
      <c r="F733" s="64">
        <f>TAMUG!$F$30</f>
        <v>0</v>
      </c>
      <c r="G733" s="64">
        <f>TAMUG!$G$30</f>
        <v>0</v>
      </c>
      <c r="H733" s="64">
        <f>TAMUG!$H$30</f>
        <v>0</v>
      </c>
      <c r="I733" s="64">
        <f>TAMUG!$I$30</f>
        <v>0</v>
      </c>
      <c r="J733" s="64">
        <f>TAMUG!$J$30</f>
        <v>0</v>
      </c>
      <c r="K733" s="64">
        <f>TAMUG!$K$30</f>
        <v>0</v>
      </c>
      <c r="L733" s="65">
        <f>TAMUG!$L$30</f>
        <v>0</v>
      </c>
      <c r="N733" s="66"/>
      <c r="O733" s="67"/>
      <c r="P733" s="68"/>
      <c r="Q733" s="69"/>
      <c r="R733" s="70"/>
      <c r="S733" s="70"/>
      <c r="T733" s="70"/>
      <c r="U733" s="69"/>
      <c r="V733" s="70"/>
      <c r="W733" s="69"/>
      <c r="X733" s="62"/>
      <c r="Y733" s="67"/>
      <c r="Z733" s="69"/>
      <c r="AA733" s="19"/>
      <c r="AB733" s="24"/>
    </row>
    <row r="734" spans="2:28" ht="15.75" hidden="1" customHeight="1" outlineLevel="1">
      <c r="B734" s="55"/>
      <c r="C734" s="21"/>
      <c r="D734" s="21"/>
      <c r="F734" s="64">
        <f>TAMUK!$F$30</f>
        <v>79165</v>
      </c>
      <c r="G734" s="64">
        <f>TAMUK!$G$30</f>
        <v>14344</v>
      </c>
      <c r="H734" s="64">
        <f>TAMUK!$H$30</f>
        <v>0</v>
      </c>
      <c r="I734" s="64">
        <f>TAMUK!$I$30</f>
        <v>6375</v>
      </c>
      <c r="J734" s="64">
        <f>TAMUK!$J$30</f>
        <v>0</v>
      </c>
      <c r="K734" s="64">
        <f>TAMUK!$K$30</f>
        <v>0</v>
      </c>
      <c r="L734" s="65">
        <f>TAMUK!$L$30</f>
        <v>99884</v>
      </c>
      <c r="N734" s="66"/>
      <c r="O734" s="67"/>
      <c r="P734" s="68"/>
      <c r="Q734" s="69"/>
      <c r="R734" s="70"/>
      <c r="S734" s="70"/>
      <c r="T734" s="70"/>
      <c r="U734" s="69"/>
      <c r="V734" s="70"/>
      <c r="W734" s="69"/>
      <c r="X734" s="62"/>
      <c r="Y734" s="67"/>
      <c r="Z734" s="69"/>
      <c r="AA734" s="19"/>
      <c r="AB734" s="24"/>
    </row>
    <row r="735" spans="2:28" ht="15.75" hidden="1" customHeight="1" outlineLevel="1">
      <c r="B735" s="55"/>
      <c r="C735" s="21"/>
      <c r="D735" s="21"/>
      <c r="F735" s="64">
        <f>TAMUSA!$F$30</f>
        <v>0</v>
      </c>
      <c r="G735" s="64">
        <f>TAMUSA!$G$30</f>
        <v>0</v>
      </c>
      <c r="H735" s="64">
        <f>TAMUSA!$H$30</f>
        <v>0</v>
      </c>
      <c r="I735" s="64">
        <f>TAMUSA!$I$30</f>
        <v>0</v>
      </c>
      <c r="J735" s="64">
        <f>TAMUSA!$J$30</f>
        <v>0</v>
      </c>
      <c r="K735" s="64">
        <f>TAMUSA!$K$30</f>
        <v>0</v>
      </c>
      <c r="L735" s="65">
        <f>TAMUSA!$L$30</f>
        <v>0</v>
      </c>
      <c r="N735" s="66"/>
      <c r="O735" s="67"/>
      <c r="P735" s="68"/>
      <c r="Q735" s="69"/>
      <c r="R735" s="70"/>
      <c r="S735" s="70"/>
      <c r="T735" s="70"/>
      <c r="U735" s="69"/>
      <c r="V735" s="70"/>
      <c r="W735" s="69"/>
      <c r="X735" s="62"/>
      <c r="Y735" s="67"/>
      <c r="Z735" s="69"/>
      <c r="AA735" s="19"/>
      <c r="AB735" s="24"/>
    </row>
    <row r="736" spans="2:28" ht="15.75" hidden="1" customHeight="1" outlineLevel="1">
      <c r="B736" s="55"/>
      <c r="C736" s="21"/>
      <c r="D736" s="21"/>
      <c r="F736" s="64">
        <f>TAMUT!$F$30</f>
        <v>0</v>
      </c>
      <c r="G736" s="64">
        <f>TAMUT!$G$30</f>
        <v>0</v>
      </c>
      <c r="H736" s="64">
        <f>TAMUT!$H$30</f>
        <v>0</v>
      </c>
      <c r="I736" s="64">
        <f>TAMUT!$I$30</f>
        <v>0</v>
      </c>
      <c r="J736" s="64">
        <f>TAMUT!$J$30</f>
        <v>0</v>
      </c>
      <c r="K736" s="64">
        <f>TAMUT!$K$30</f>
        <v>0</v>
      </c>
      <c r="L736" s="65">
        <f>TAMUT!$L$30</f>
        <v>0</v>
      </c>
      <c r="N736" s="66"/>
      <c r="O736" s="67"/>
      <c r="P736" s="68"/>
      <c r="Q736" s="69"/>
      <c r="R736" s="70"/>
      <c r="S736" s="70"/>
      <c r="T736" s="70"/>
      <c r="U736" s="69"/>
      <c r="V736" s="70"/>
      <c r="W736" s="69"/>
      <c r="X736" s="62"/>
      <c r="Y736" s="67"/>
      <c r="Z736" s="69"/>
      <c r="AA736" s="19"/>
      <c r="AB736" s="24"/>
    </row>
    <row r="737" spans="2:28" ht="15.75" hidden="1" customHeight="1" outlineLevel="1">
      <c r="B737" s="55"/>
      <c r="C737" s="21"/>
      <c r="D737" s="21"/>
      <c r="F737" s="64">
        <f>TARLST!$F$30</f>
        <v>0</v>
      </c>
      <c r="G737" s="64">
        <f>TARLST!$G$30</f>
        <v>0</v>
      </c>
      <c r="H737" s="64">
        <f>TARLST!$H$30</f>
        <v>0</v>
      </c>
      <c r="I737" s="64">
        <f>TARLST!$I$30</f>
        <v>0</v>
      </c>
      <c r="J737" s="64">
        <f>TARLST!$J$30</f>
        <v>0</v>
      </c>
      <c r="K737" s="64">
        <f>TARLST!$K$30</f>
        <v>0</v>
      </c>
      <c r="L737" s="65">
        <f>TARLST!$L$30</f>
        <v>0</v>
      </c>
      <c r="N737" s="66"/>
      <c r="O737" s="67"/>
      <c r="P737" s="68"/>
      <c r="Q737" s="69"/>
      <c r="R737" s="70"/>
      <c r="S737" s="70"/>
      <c r="T737" s="70"/>
      <c r="U737" s="69"/>
      <c r="V737" s="70"/>
      <c r="W737" s="69"/>
      <c r="X737" s="62"/>
      <c r="Y737" s="67"/>
      <c r="Z737" s="69"/>
      <c r="AA737" s="19"/>
      <c r="AB737" s="24"/>
    </row>
    <row r="738" spans="2:28" ht="15.75" hidden="1" customHeight="1" outlineLevel="1">
      <c r="B738" s="55"/>
      <c r="C738" s="21"/>
      <c r="D738" s="21"/>
      <c r="F738" s="64">
        <f>TSU!$F$30</f>
        <v>0</v>
      </c>
      <c r="G738" s="64">
        <f>TSU!$G$30</f>
        <v>0</v>
      </c>
      <c r="H738" s="64">
        <f>TSU!$H$30</f>
        <v>0</v>
      </c>
      <c r="I738" s="64">
        <f>TSU!$I$30</f>
        <v>0</v>
      </c>
      <c r="J738" s="64">
        <f>TSU!$J$30</f>
        <v>0</v>
      </c>
      <c r="K738" s="64">
        <f>TSU!$K$30</f>
        <v>0</v>
      </c>
      <c r="L738" s="65">
        <f>TSU!$L$30</f>
        <v>0</v>
      </c>
      <c r="N738" s="66"/>
      <c r="O738" s="67"/>
      <c r="P738" s="68"/>
      <c r="Q738" s="69"/>
      <c r="R738" s="70"/>
      <c r="S738" s="70"/>
      <c r="T738" s="70"/>
      <c r="U738" s="69"/>
      <c r="V738" s="70"/>
      <c r="W738" s="69"/>
      <c r="X738" s="62"/>
      <c r="Y738" s="67"/>
      <c r="Z738" s="69"/>
      <c r="AA738" s="19"/>
      <c r="AB738" s="24"/>
    </row>
    <row r="739" spans="2:28" ht="15.75" hidden="1" customHeight="1" outlineLevel="1">
      <c r="B739" s="55"/>
      <c r="C739" s="21"/>
      <c r="D739" s="21"/>
      <c r="F739" s="64">
        <f>TTU!$F$30</f>
        <v>343435</v>
      </c>
      <c r="G739" s="64">
        <f>TTU!$G$30</f>
        <v>5823736</v>
      </c>
      <c r="H739" s="64">
        <f>TTU!$H$30</f>
        <v>164392</v>
      </c>
      <c r="I739" s="64">
        <f>TTU!$I$30</f>
        <v>2300617</v>
      </c>
      <c r="J739" s="64">
        <f>TTU!$J$30</f>
        <v>1129133</v>
      </c>
      <c r="K739" s="64">
        <f>TTU!$K$30</f>
        <v>557494</v>
      </c>
      <c r="L739" s="65">
        <f>TTU!$L$30</f>
        <v>10318807</v>
      </c>
      <c r="N739" s="66"/>
      <c r="O739" s="67"/>
      <c r="P739" s="68"/>
      <c r="Q739" s="69"/>
      <c r="R739" s="70"/>
      <c r="S739" s="70"/>
      <c r="T739" s="70"/>
      <c r="U739" s="69"/>
      <c r="V739" s="70"/>
      <c r="W739" s="69"/>
      <c r="X739" s="62"/>
      <c r="Y739" s="67"/>
      <c r="Z739" s="69"/>
      <c r="AA739" s="19"/>
      <c r="AB739" s="24"/>
    </row>
    <row r="740" spans="2:28" ht="15.75" hidden="1" customHeight="1" outlineLevel="1">
      <c r="B740" s="55"/>
      <c r="C740" s="21"/>
      <c r="D740" s="21"/>
      <c r="F740" s="64">
        <f>TWU!$F$30</f>
        <v>100356</v>
      </c>
      <c r="G740" s="64">
        <f>TWU!$G$30</f>
        <v>31957</v>
      </c>
      <c r="H740" s="64">
        <f>TWU!$H$30</f>
        <v>0</v>
      </c>
      <c r="I740" s="64">
        <f>TWU!$I$30</f>
        <v>270737</v>
      </c>
      <c r="J740" s="64">
        <f>TWU!$J$30</f>
        <v>0</v>
      </c>
      <c r="K740" s="64">
        <f>TWU!$K$30</f>
        <v>331825</v>
      </c>
      <c r="L740" s="65">
        <f>TWU!$L$30</f>
        <v>734875</v>
      </c>
      <c r="N740" s="66"/>
      <c r="O740" s="67"/>
      <c r="P740" s="68"/>
      <c r="Q740" s="69"/>
      <c r="R740" s="70"/>
      <c r="S740" s="70"/>
      <c r="T740" s="70"/>
      <c r="U740" s="69"/>
      <c r="V740" s="70"/>
      <c r="W740" s="69"/>
      <c r="X740" s="62"/>
      <c r="Y740" s="67"/>
      <c r="Z740" s="69"/>
      <c r="AA740" s="19"/>
      <c r="AB740" s="24"/>
    </row>
    <row r="741" spans="2:28" ht="15.75" hidden="1" customHeight="1" outlineLevel="1">
      <c r="B741" s="55"/>
      <c r="C741" s="21"/>
      <c r="D741" s="21"/>
      <c r="F741" s="64">
        <f>TXST!$F$30</f>
        <v>146871</v>
      </c>
      <c r="G741" s="64">
        <f>TXST!$G$30</f>
        <v>0</v>
      </c>
      <c r="H741" s="64">
        <f>TXST!$H$30</f>
        <v>0</v>
      </c>
      <c r="I741" s="64">
        <f>TXST!$I$30</f>
        <v>83577</v>
      </c>
      <c r="J741" s="64">
        <f>TXST!$J$30</f>
        <v>0</v>
      </c>
      <c r="K741" s="64">
        <f>TXST!$K$30</f>
        <v>0</v>
      </c>
      <c r="L741" s="65">
        <f>TXST!$L$30</f>
        <v>230448</v>
      </c>
      <c r="N741" s="66"/>
      <c r="O741" s="67"/>
      <c r="P741" s="68"/>
      <c r="Q741" s="69"/>
      <c r="R741" s="70"/>
      <c r="S741" s="70"/>
      <c r="T741" s="70"/>
      <c r="U741" s="69"/>
      <c r="V741" s="70"/>
      <c r="W741" s="69"/>
      <c r="X741" s="62"/>
      <c r="Y741" s="67"/>
      <c r="Z741" s="69"/>
      <c r="AA741" s="19"/>
      <c r="AB741" s="24"/>
    </row>
    <row r="742" spans="2:28" ht="15.75" hidden="1" customHeight="1" outlineLevel="1">
      <c r="B742" s="55"/>
      <c r="C742" s="21"/>
      <c r="D742" s="21"/>
      <c r="F742" s="64">
        <f>TYL!$F$30</f>
        <v>0</v>
      </c>
      <c r="G742" s="64">
        <f>TYL!$G$30</f>
        <v>0</v>
      </c>
      <c r="H742" s="64">
        <f>TYL!$H$30</f>
        <v>0</v>
      </c>
      <c r="I742" s="64">
        <f>TYL!$I$30</f>
        <v>16575</v>
      </c>
      <c r="J742" s="64">
        <f>TYL!$J$30</f>
        <v>28281</v>
      </c>
      <c r="K742" s="64">
        <f>TYL!$K$30</f>
        <v>1537</v>
      </c>
      <c r="L742" s="65">
        <f>TYL!$L$30</f>
        <v>46393</v>
      </c>
      <c r="N742" s="66"/>
      <c r="O742" s="67"/>
      <c r="P742" s="68"/>
      <c r="Q742" s="69"/>
      <c r="R742" s="70"/>
      <c r="S742" s="70"/>
      <c r="T742" s="70"/>
      <c r="U742" s="69"/>
      <c r="V742" s="70"/>
      <c r="W742" s="69"/>
      <c r="X742" s="62"/>
      <c r="Y742" s="67"/>
      <c r="Z742" s="69"/>
      <c r="AA742" s="19"/>
      <c r="AB742" s="24"/>
    </row>
    <row r="743" spans="2:28" ht="15.75" hidden="1" customHeight="1" outlineLevel="1">
      <c r="B743" s="55"/>
      <c r="C743" s="21"/>
      <c r="D743" s="21"/>
      <c r="F743" s="64">
        <f>UH!$F$30</f>
        <v>9617841</v>
      </c>
      <c r="G743" s="64">
        <f>UH!$G$30</f>
        <v>1208064</v>
      </c>
      <c r="H743" s="64">
        <f>UH!$H$30</f>
        <v>145245</v>
      </c>
      <c r="I743" s="64">
        <f>UH!$I$30</f>
        <v>1747526</v>
      </c>
      <c r="J743" s="64">
        <f>UH!$J$30</f>
        <v>315849</v>
      </c>
      <c r="K743" s="64">
        <f>UH!$K$30</f>
        <v>644022</v>
      </c>
      <c r="L743" s="65">
        <f>UH!$L$30</f>
        <v>13678547</v>
      </c>
      <c r="N743" s="66"/>
      <c r="O743" s="67"/>
      <c r="P743" s="68"/>
      <c r="Q743" s="69"/>
      <c r="R743" s="70"/>
      <c r="S743" s="70"/>
      <c r="T743" s="70"/>
      <c r="U743" s="69"/>
      <c r="V743" s="70"/>
      <c r="W743" s="69"/>
      <c r="X743" s="62"/>
      <c r="Y743" s="67"/>
      <c r="Z743" s="69"/>
      <c r="AA743" s="19"/>
      <c r="AB743" s="24"/>
    </row>
    <row r="744" spans="2:28" ht="15.75" hidden="1" customHeight="1" outlineLevel="1">
      <c r="B744" s="55"/>
      <c r="C744" s="21"/>
      <c r="D744" s="21"/>
      <c r="F744" s="64">
        <f>UHCL!$F$30</f>
        <v>163647</v>
      </c>
      <c r="G744" s="64">
        <f>UHCL!$G$30</f>
        <v>0</v>
      </c>
      <c r="H744" s="64">
        <f>UHCL!$H$30</f>
        <v>0</v>
      </c>
      <c r="I744" s="64">
        <f>UHCL!$I$30</f>
        <v>1854</v>
      </c>
      <c r="J744" s="64">
        <f>UHCL!$J$30</f>
        <v>0</v>
      </c>
      <c r="K744" s="64">
        <f>UHCL!$K$30</f>
        <v>3178</v>
      </c>
      <c r="L744" s="65">
        <f>UHCL!$L$30</f>
        <v>168679</v>
      </c>
      <c r="N744" s="66"/>
      <c r="O744" s="67"/>
      <c r="P744" s="68"/>
      <c r="Q744" s="69"/>
      <c r="R744" s="70"/>
      <c r="S744" s="70"/>
      <c r="T744" s="70"/>
      <c r="U744" s="69"/>
      <c r="V744" s="70"/>
      <c r="W744" s="69"/>
      <c r="X744" s="62"/>
      <c r="Y744" s="67"/>
      <c r="Z744" s="69"/>
      <c r="AA744" s="19"/>
      <c r="AB744" s="24"/>
    </row>
    <row r="745" spans="2:28" ht="15.75" hidden="1" customHeight="1" outlineLevel="1">
      <c r="B745" s="55"/>
      <c r="C745" s="21"/>
      <c r="D745" s="21"/>
      <c r="F745" s="64">
        <f>UHD!$F$30</f>
        <v>0</v>
      </c>
      <c r="G745" s="64">
        <f>UHD!$G$30</f>
        <v>0</v>
      </c>
      <c r="H745" s="64">
        <f>UHD!$H$30</f>
        <v>0</v>
      </c>
      <c r="I745" s="64">
        <f>UHD!$I$30</f>
        <v>0</v>
      </c>
      <c r="J745" s="64">
        <f>UHD!$J$30</f>
        <v>0</v>
      </c>
      <c r="K745" s="64">
        <f>UHD!$K$30</f>
        <v>0</v>
      </c>
      <c r="L745" s="65">
        <f>UHD!$L$30</f>
        <v>0</v>
      </c>
      <c r="N745" s="66"/>
      <c r="O745" s="67"/>
      <c r="P745" s="68"/>
      <c r="Q745" s="69"/>
      <c r="R745" s="70"/>
      <c r="S745" s="70"/>
      <c r="T745" s="70"/>
      <c r="U745" s="69"/>
      <c r="V745" s="70"/>
      <c r="W745" s="69"/>
      <c r="X745" s="62"/>
      <c r="Y745" s="67"/>
      <c r="Z745" s="69"/>
      <c r="AA745" s="19"/>
      <c r="AB745" s="24"/>
    </row>
    <row r="746" spans="2:28" ht="15.75" hidden="1" customHeight="1" outlineLevel="1">
      <c r="B746" s="55"/>
      <c r="C746" s="21"/>
      <c r="D746" s="21"/>
      <c r="F746" s="64">
        <f>UHV!$F$30</f>
        <v>0</v>
      </c>
      <c r="G746" s="64">
        <f>UHV!$G$30</f>
        <v>0</v>
      </c>
      <c r="H746" s="64">
        <f>UHV!$H$30</f>
        <v>0</v>
      </c>
      <c r="I746" s="64">
        <f>UHV!$I$30</f>
        <v>0</v>
      </c>
      <c r="J746" s="64">
        <f>UHV!$J$30</f>
        <v>0</v>
      </c>
      <c r="K746" s="64">
        <f>UHV!$K$30</f>
        <v>0</v>
      </c>
      <c r="L746" s="65">
        <f>UHV!$L$30</f>
        <v>0</v>
      </c>
      <c r="N746" s="66"/>
      <c r="O746" s="67"/>
      <c r="P746" s="68"/>
      <c r="Q746" s="69"/>
      <c r="R746" s="70"/>
      <c r="S746" s="70"/>
      <c r="T746" s="70"/>
      <c r="U746" s="69"/>
      <c r="V746" s="70"/>
      <c r="W746" s="69"/>
      <c r="X746" s="62"/>
      <c r="Y746" s="67"/>
      <c r="Z746" s="69"/>
      <c r="AA746" s="19"/>
      <c r="AB746" s="24"/>
    </row>
    <row r="747" spans="2:28" ht="15.75" hidden="1" customHeight="1" outlineLevel="1">
      <c r="B747" s="55"/>
      <c r="C747" s="21"/>
      <c r="D747" s="21"/>
      <c r="F747" s="64">
        <f>UNT!$F$30</f>
        <v>1792381</v>
      </c>
      <c r="G747" s="64">
        <f>UNT!$G$30</f>
        <v>14350</v>
      </c>
      <c r="H747" s="64">
        <f>UNT!$H$30</f>
        <v>0</v>
      </c>
      <c r="I747" s="64">
        <f>UNT!$I$30</f>
        <v>453955</v>
      </c>
      <c r="J747" s="64">
        <f>UNT!$J$30</f>
        <v>0</v>
      </c>
      <c r="K747" s="64">
        <f>UNT!$K$30</f>
        <v>142616</v>
      </c>
      <c r="L747" s="65">
        <f>UNT!$L$30</f>
        <v>2403302</v>
      </c>
      <c r="N747" s="66"/>
      <c r="O747" s="67"/>
      <c r="P747" s="68"/>
      <c r="Q747" s="69"/>
      <c r="R747" s="70"/>
      <c r="S747" s="70"/>
      <c r="T747" s="70"/>
      <c r="U747" s="69"/>
      <c r="V747" s="70"/>
      <c r="W747" s="69"/>
      <c r="X747" s="62"/>
      <c r="Y747" s="67"/>
      <c r="Z747" s="69"/>
      <c r="AA747" s="19"/>
      <c r="AB747" s="24"/>
    </row>
    <row r="748" spans="2:28" ht="15.75" hidden="1" customHeight="1" outlineLevel="1">
      <c r="B748" s="55"/>
      <c r="C748" s="21"/>
      <c r="D748" s="21"/>
      <c r="F748" s="64">
        <f>UNTD!$F$30</f>
        <v>0</v>
      </c>
      <c r="G748" s="64">
        <f>UNTD!$G$30</f>
        <v>0</v>
      </c>
      <c r="H748" s="64">
        <f>UNTD!$H$30</f>
        <v>0</v>
      </c>
      <c r="I748" s="64">
        <f>UNTD!$I$30</f>
        <v>0</v>
      </c>
      <c r="J748" s="64">
        <f>UNTD!$J$30</f>
        <v>0</v>
      </c>
      <c r="K748" s="64">
        <f>UNTD!$K$30</f>
        <v>381</v>
      </c>
      <c r="L748" s="65">
        <f>UNTD!$L$30</f>
        <v>381</v>
      </c>
      <c r="N748" s="66"/>
      <c r="O748" s="67"/>
      <c r="P748" s="68"/>
      <c r="Q748" s="69"/>
      <c r="R748" s="70"/>
      <c r="S748" s="70"/>
      <c r="T748" s="70"/>
      <c r="U748" s="69"/>
      <c r="V748" s="70"/>
      <c r="W748" s="69"/>
      <c r="X748" s="62"/>
      <c r="Y748" s="67"/>
      <c r="Z748" s="69"/>
      <c r="AA748" s="19"/>
      <c r="AB748" s="24"/>
    </row>
    <row r="749" spans="2:28" ht="15.75" hidden="1" customHeight="1" outlineLevel="1">
      <c r="B749" s="55"/>
      <c r="C749" s="21"/>
      <c r="D749" s="21"/>
      <c r="F749" s="64">
        <f>WTAMU!$F$30</f>
        <v>0</v>
      </c>
      <c r="G749" s="64">
        <f>WTAMU!$G$30</f>
        <v>0</v>
      </c>
      <c r="H749" s="64">
        <f>WTAMU!$H$30</f>
        <v>0</v>
      </c>
      <c r="I749" s="64">
        <f>WTAMU!$I$30</f>
        <v>0</v>
      </c>
      <c r="J749" s="64">
        <f>WTAMU!$J$30</f>
        <v>0</v>
      </c>
      <c r="K749" s="64">
        <f>WTAMU!$K$30</f>
        <v>0</v>
      </c>
      <c r="L749" s="65">
        <f>WTAMU!$L$30</f>
        <v>0</v>
      </c>
      <c r="N749" s="66"/>
      <c r="O749" s="67"/>
      <c r="P749" s="68"/>
      <c r="Q749" s="69"/>
      <c r="R749" s="70"/>
      <c r="S749" s="70"/>
      <c r="T749" s="70"/>
      <c r="U749" s="69"/>
      <c r="V749" s="70"/>
      <c r="W749" s="69"/>
      <c r="X749" s="62"/>
      <c r="Y749" s="67"/>
      <c r="Z749" s="69"/>
      <c r="AA749" s="19"/>
      <c r="AB749" s="24"/>
    </row>
    <row r="750" spans="2:28" ht="15.75" customHeight="1" collapsed="1">
      <c r="B750" s="63" t="s">
        <v>30</v>
      </c>
      <c r="C750" s="21"/>
      <c r="D750" s="21"/>
      <c r="F750" s="64">
        <f t="shared" ref="F750:L750" si="8">SUM(F714:F749)</f>
        <v>24712289</v>
      </c>
      <c r="G750" s="64">
        <f t="shared" si="8"/>
        <v>10346824</v>
      </c>
      <c r="H750" s="64">
        <f t="shared" si="8"/>
        <v>692351</v>
      </c>
      <c r="I750" s="64">
        <f t="shared" si="8"/>
        <v>8468733</v>
      </c>
      <c r="J750" s="64">
        <f t="shared" si="8"/>
        <v>1565135</v>
      </c>
      <c r="K750" s="64">
        <f t="shared" si="8"/>
        <v>3563229</v>
      </c>
      <c r="L750" s="65">
        <f t="shared" si="8"/>
        <v>49348561</v>
      </c>
      <c r="N750" s="66"/>
      <c r="O750" s="67"/>
      <c r="P750" s="68"/>
      <c r="Q750" s="69"/>
      <c r="R750" s="70"/>
      <c r="S750" s="70"/>
      <c r="T750" s="70"/>
      <c r="U750" s="69"/>
      <c r="V750" s="70"/>
      <c r="W750" s="69"/>
      <c r="X750" s="62"/>
      <c r="Y750" s="67"/>
      <c r="Z750" s="69"/>
      <c r="AA750" s="19"/>
      <c r="AB750" s="24"/>
    </row>
    <row r="751" spans="2:28" ht="15.75" hidden="1" customHeight="1" outlineLevel="1">
      <c r="B751" s="63"/>
      <c r="C751" s="21"/>
      <c r="D751" s="21"/>
      <c r="F751" s="64">
        <f>ARL!$F$31</f>
        <v>193542</v>
      </c>
      <c r="G751" s="64">
        <f>ARL!$G$31</f>
        <v>115896</v>
      </c>
      <c r="H751" s="64">
        <f>ARL!$H$31</f>
        <v>0</v>
      </c>
      <c r="I751" s="64">
        <f>ARL!$I$31</f>
        <v>1062898</v>
      </c>
      <c r="J751" s="64">
        <f>ARL!$J$31</f>
        <v>13298</v>
      </c>
      <c r="K751" s="64">
        <f>ARL!$K$31</f>
        <v>183189</v>
      </c>
      <c r="L751" s="65">
        <f>ARL!$L$31</f>
        <v>1568823</v>
      </c>
      <c r="N751" s="66"/>
      <c r="O751" s="67"/>
      <c r="P751" s="68"/>
      <c r="Q751" s="69"/>
      <c r="R751" s="70"/>
      <c r="S751" s="70"/>
      <c r="T751" s="70"/>
      <c r="U751" s="69"/>
      <c r="V751" s="70"/>
      <c r="W751" s="69"/>
      <c r="X751" s="62"/>
      <c r="Y751" s="67"/>
      <c r="Z751" s="69"/>
      <c r="AA751" s="19"/>
      <c r="AB751" s="24"/>
    </row>
    <row r="752" spans="2:28" ht="15.75" hidden="1" customHeight="1" outlineLevel="1">
      <c r="B752" s="63"/>
      <c r="C752" s="21"/>
      <c r="D752" s="21"/>
      <c r="F752" s="64">
        <f>ASU!$F$31</f>
        <v>0</v>
      </c>
      <c r="G752" s="64">
        <f>ASU!$G$31</f>
        <v>11837</v>
      </c>
      <c r="H752" s="64">
        <f>ASU!$H$31</f>
        <v>0</v>
      </c>
      <c r="I752" s="64">
        <f>ASU!$I$31</f>
        <v>0</v>
      </c>
      <c r="J752" s="64">
        <f>ASU!$J$31</f>
        <v>0</v>
      </c>
      <c r="K752" s="64">
        <f>ASU!$K$31</f>
        <v>13552</v>
      </c>
      <c r="L752" s="65">
        <f>ASU!$L$31</f>
        <v>25389</v>
      </c>
      <c r="N752" s="66"/>
      <c r="O752" s="67"/>
      <c r="P752" s="68"/>
      <c r="Q752" s="69"/>
      <c r="R752" s="70"/>
      <c r="S752" s="70"/>
      <c r="T752" s="70"/>
      <c r="U752" s="69"/>
      <c r="V752" s="70"/>
      <c r="W752" s="69"/>
      <c r="X752" s="62"/>
      <c r="Y752" s="67"/>
      <c r="Z752" s="69"/>
      <c r="AA752" s="19"/>
      <c r="AB752" s="24"/>
    </row>
    <row r="753" spans="2:28" ht="15.75" hidden="1" customHeight="1" outlineLevel="1">
      <c r="B753" s="63"/>
      <c r="C753" s="21"/>
      <c r="D753" s="21"/>
      <c r="F753" s="64">
        <f>'AUS1'!$F$31</f>
        <v>11672594</v>
      </c>
      <c r="G753" s="64">
        <f>'AUS1'!$G$31</f>
        <v>316575</v>
      </c>
      <c r="H753" s="64">
        <f>'AUS1'!$H$31</f>
        <v>1378071</v>
      </c>
      <c r="I753" s="64">
        <f>'AUS1'!$I$31</f>
        <v>1799780</v>
      </c>
      <c r="J753" s="64">
        <f>'AUS1'!$J$31</f>
        <v>1717405</v>
      </c>
      <c r="K753" s="64">
        <f>'AUS1'!$K$31</f>
        <v>4761677</v>
      </c>
      <c r="L753" s="65">
        <f>'AUS1'!$L$31</f>
        <v>21646102</v>
      </c>
      <c r="N753" s="66"/>
      <c r="O753" s="67"/>
      <c r="P753" s="68"/>
      <c r="Q753" s="69"/>
      <c r="R753" s="70"/>
      <c r="S753" s="70"/>
      <c r="T753" s="70"/>
      <c r="U753" s="69"/>
      <c r="V753" s="70"/>
      <c r="W753" s="69"/>
      <c r="X753" s="62"/>
      <c r="Y753" s="67"/>
      <c r="Z753" s="69"/>
      <c r="AA753" s="19"/>
      <c r="AB753" s="24"/>
    </row>
    <row r="754" spans="2:28" ht="15.75" hidden="1" customHeight="1" outlineLevel="1">
      <c r="B754" s="63"/>
      <c r="C754" s="21"/>
      <c r="D754" s="21"/>
      <c r="F754" s="64">
        <f>'RGV1'!$F$31</f>
        <v>180176</v>
      </c>
      <c r="G754" s="64">
        <f>'RGV1'!$G$31</f>
        <v>1648</v>
      </c>
      <c r="H754" s="64">
        <f>'RGV1'!$H$31</f>
        <v>0</v>
      </c>
      <c r="I754" s="64">
        <f>'RGV1'!$I$31</f>
        <v>159521</v>
      </c>
      <c r="J754" s="64">
        <f>'RGV1'!$J$31</f>
        <v>63298</v>
      </c>
      <c r="K754" s="64">
        <f>'RGV1'!$K$31</f>
        <v>29334</v>
      </c>
      <c r="L754" s="65">
        <f>'RGV1'!$L$31</f>
        <v>433977</v>
      </c>
      <c r="N754" s="66"/>
      <c r="O754" s="67"/>
      <c r="P754" s="68"/>
      <c r="Q754" s="69"/>
      <c r="R754" s="70"/>
      <c r="S754" s="70"/>
      <c r="T754" s="70"/>
      <c r="U754" s="69"/>
      <c r="V754" s="70"/>
      <c r="W754" s="69"/>
      <c r="X754" s="62"/>
      <c r="Y754" s="67"/>
      <c r="Z754" s="69"/>
      <c r="AA754" s="19"/>
      <c r="AB754" s="24"/>
    </row>
    <row r="755" spans="2:28" ht="15.75" hidden="1" customHeight="1" outlineLevel="1">
      <c r="B755" s="63"/>
      <c r="C755" s="21"/>
      <c r="D755" s="21"/>
      <c r="F755" s="64">
        <f>DAL!$F$31</f>
        <v>884579</v>
      </c>
      <c r="G755" s="64">
        <f>DAL!$G$31</f>
        <v>386232</v>
      </c>
      <c r="H755" s="64">
        <f>DAL!$H$31</f>
        <v>39891</v>
      </c>
      <c r="I755" s="64">
        <f>DAL!$I$31</f>
        <v>726975</v>
      </c>
      <c r="J755" s="64">
        <f>DAL!$J$31</f>
        <v>45232</v>
      </c>
      <c r="K755" s="64">
        <f>DAL!$K$31</f>
        <v>858222</v>
      </c>
      <c r="L755" s="65">
        <f>DAL!$L$31</f>
        <v>2941131</v>
      </c>
      <c r="N755" s="66"/>
      <c r="O755" s="67"/>
      <c r="P755" s="68"/>
      <c r="Q755" s="69"/>
      <c r="R755" s="70"/>
      <c r="S755" s="70"/>
      <c r="T755" s="70"/>
      <c r="U755" s="69"/>
      <c r="V755" s="70"/>
      <c r="W755" s="69"/>
      <c r="X755" s="62"/>
      <c r="Y755" s="67"/>
      <c r="Z755" s="69"/>
      <c r="AA755" s="19"/>
      <c r="AB755" s="24"/>
    </row>
    <row r="756" spans="2:28" ht="15.75" hidden="1" customHeight="1" outlineLevel="1">
      <c r="B756" s="63"/>
      <c r="C756" s="21"/>
      <c r="D756" s="21"/>
      <c r="F756" s="64">
        <f>'E-P'!$F$31</f>
        <v>2406216</v>
      </c>
      <c r="G756" s="64">
        <f>'E-P'!$G$31</f>
        <v>407568</v>
      </c>
      <c r="H756" s="64">
        <f>'E-P'!$H$31</f>
        <v>318365</v>
      </c>
      <c r="I756" s="64">
        <f>'E-P'!$I$31</f>
        <v>405214</v>
      </c>
      <c r="J756" s="64">
        <f>'E-P'!$J$31</f>
        <v>22653</v>
      </c>
      <c r="K756" s="64">
        <f>'E-P'!$K$31</f>
        <v>211389</v>
      </c>
      <c r="L756" s="65">
        <f>'E-P'!$L$31</f>
        <v>3771405</v>
      </c>
      <c r="N756" s="66"/>
      <c r="O756" s="67"/>
      <c r="P756" s="68"/>
      <c r="Q756" s="69"/>
      <c r="R756" s="70"/>
      <c r="S756" s="70"/>
      <c r="T756" s="70"/>
      <c r="U756" s="69"/>
      <c r="V756" s="70"/>
      <c r="W756" s="69"/>
      <c r="X756" s="62"/>
      <c r="Y756" s="67"/>
      <c r="Z756" s="69"/>
      <c r="AA756" s="19"/>
      <c r="AB756" s="24"/>
    </row>
    <row r="757" spans="2:28" ht="15.75" hidden="1" customHeight="1" outlineLevel="1">
      <c r="B757" s="63"/>
      <c r="C757" s="21"/>
      <c r="D757" s="21"/>
      <c r="F757" s="64">
        <f>LU!$F$31</f>
        <v>0</v>
      </c>
      <c r="G757" s="64">
        <f>LU!$G$31</f>
        <v>0</v>
      </c>
      <c r="H757" s="64">
        <f>LU!$H$31</f>
        <v>0</v>
      </c>
      <c r="I757" s="64">
        <f>LU!$I$31</f>
        <v>0</v>
      </c>
      <c r="J757" s="64">
        <f>LU!$J$31</f>
        <v>0</v>
      </c>
      <c r="K757" s="64">
        <f>LU!$K$31</f>
        <v>0</v>
      </c>
      <c r="L757" s="65">
        <f>LU!$L$31</f>
        <v>0</v>
      </c>
      <c r="N757" s="66"/>
      <c r="O757" s="67"/>
      <c r="P757" s="68"/>
      <c r="Q757" s="69"/>
      <c r="R757" s="70"/>
      <c r="S757" s="70"/>
      <c r="T757" s="70"/>
      <c r="U757" s="69"/>
      <c r="V757" s="70"/>
      <c r="W757" s="69"/>
      <c r="X757" s="62"/>
      <c r="Y757" s="67"/>
      <c r="Z757" s="69"/>
      <c r="AA757" s="19"/>
      <c r="AB757" s="24"/>
    </row>
    <row r="758" spans="2:28" ht="15.75" hidden="1" customHeight="1" outlineLevel="1">
      <c r="B758" s="63"/>
      <c r="C758" s="21"/>
      <c r="D758" s="21"/>
      <c r="F758" s="64">
        <f>MidWST!$F$31</f>
        <v>0</v>
      </c>
      <c r="G758" s="64">
        <f>MidWST!$G$31</f>
        <v>0</v>
      </c>
      <c r="H758" s="64">
        <f>MidWST!$H$31</f>
        <v>0</v>
      </c>
      <c r="I758" s="64">
        <f>MidWST!$I$31</f>
        <v>0</v>
      </c>
      <c r="J758" s="64">
        <f>MidWST!$J$31</f>
        <v>0</v>
      </c>
      <c r="K758" s="64">
        <f>MidWST!$K$31</f>
        <v>0</v>
      </c>
      <c r="L758" s="65">
        <f>MidWST!$L$31</f>
        <v>0</v>
      </c>
      <c r="N758" s="66"/>
      <c r="O758" s="67"/>
      <c r="P758" s="68"/>
      <c r="Q758" s="69"/>
      <c r="R758" s="70"/>
      <c r="S758" s="70"/>
      <c r="T758" s="70"/>
      <c r="U758" s="69"/>
      <c r="V758" s="70"/>
      <c r="W758" s="69"/>
      <c r="X758" s="62"/>
      <c r="Y758" s="67"/>
      <c r="Z758" s="69"/>
      <c r="AA758" s="19"/>
      <c r="AB758" s="24"/>
    </row>
    <row r="759" spans="2:28" ht="15.75" hidden="1" customHeight="1" outlineLevel="1">
      <c r="B759" s="63"/>
      <c r="C759" s="21"/>
      <c r="D759" s="21"/>
      <c r="F759" s="64">
        <f>'P-B'!$F$31</f>
        <v>0</v>
      </c>
      <c r="G759" s="64">
        <f>'P-B'!$G$31</f>
        <v>0</v>
      </c>
      <c r="H759" s="64">
        <f>'P-B'!$H$31</f>
        <v>0</v>
      </c>
      <c r="I759" s="64">
        <f>'P-B'!$I$31</f>
        <v>0</v>
      </c>
      <c r="J759" s="64">
        <f>'P-B'!$J$31</f>
        <v>0</v>
      </c>
      <c r="K759" s="64">
        <f>'P-B'!$K$31</f>
        <v>0</v>
      </c>
      <c r="L759" s="65">
        <f>'P-B'!$L$31</f>
        <v>0</v>
      </c>
      <c r="N759" s="66"/>
      <c r="O759" s="67"/>
      <c r="P759" s="68"/>
      <c r="Q759" s="69"/>
      <c r="R759" s="70"/>
      <c r="S759" s="70"/>
      <c r="T759" s="70"/>
      <c r="U759" s="69"/>
      <c r="V759" s="70"/>
      <c r="W759" s="69"/>
      <c r="X759" s="62"/>
      <c r="Y759" s="67"/>
      <c r="Z759" s="69"/>
      <c r="AA759" s="19"/>
      <c r="AB759" s="24"/>
    </row>
    <row r="760" spans="2:28" ht="15.75" hidden="1" customHeight="1" outlineLevel="1">
      <c r="B760" s="63"/>
      <c r="C760" s="21"/>
      <c r="D760" s="21"/>
      <c r="F760" s="64">
        <f>PVAMU!$F$31</f>
        <v>34295</v>
      </c>
      <c r="G760" s="64">
        <f>PVAMU!$G$31</f>
        <v>13976</v>
      </c>
      <c r="H760" s="64">
        <f>PVAMU!$H$31</f>
        <v>0</v>
      </c>
      <c r="I760" s="64">
        <f>PVAMU!$I$31</f>
        <v>0</v>
      </c>
      <c r="J760" s="64">
        <f>PVAMU!$J$31</f>
        <v>0</v>
      </c>
      <c r="K760" s="64">
        <f>PVAMU!$K$31</f>
        <v>0</v>
      </c>
      <c r="L760" s="65">
        <f>PVAMU!$L$31</f>
        <v>48271</v>
      </c>
      <c r="N760" s="66"/>
      <c r="O760" s="67"/>
      <c r="P760" s="68"/>
      <c r="Q760" s="69"/>
      <c r="R760" s="70"/>
      <c r="S760" s="70"/>
      <c r="T760" s="70"/>
      <c r="U760" s="69"/>
      <c r="V760" s="70"/>
      <c r="W760" s="69"/>
      <c r="X760" s="62"/>
      <c r="Y760" s="67"/>
      <c r="Z760" s="69"/>
      <c r="AA760" s="19"/>
      <c r="AB760" s="24"/>
    </row>
    <row r="761" spans="2:28" ht="15.75" hidden="1" customHeight="1" outlineLevel="1">
      <c r="B761" s="63"/>
      <c r="C761" s="21"/>
      <c r="D761" s="21"/>
      <c r="F761" s="64">
        <f>'S-A'!$F$31</f>
        <v>1762049</v>
      </c>
      <c r="G761" s="64">
        <f>'S-A'!$G$31</f>
        <v>1296075</v>
      </c>
      <c r="H761" s="64">
        <f>'S-A'!$H$31</f>
        <v>283892</v>
      </c>
      <c r="I761" s="64">
        <f>'S-A'!$I$31</f>
        <v>850287</v>
      </c>
      <c r="J761" s="64">
        <f>'S-A'!$J$31</f>
        <v>98789</v>
      </c>
      <c r="K761" s="64">
        <f>'S-A'!$K$31</f>
        <v>76402</v>
      </c>
      <c r="L761" s="65">
        <f>'S-A'!$L$31</f>
        <v>4367494</v>
      </c>
      <c r="N761" s="66"/>
      <c r="O761" s="67"/>
      <c r="P761" s="68"/>
      <c r="Q761" s="69"/>
      <c r="R761" s="70"/>
      <c r="S761" s="70"/>
      <c r="T761" s="70"/>
      <c r="U761" s="69"/>
      <c r="V761" s="70"/>
      <c r="W761" s="69"/>
      <c r="X761" s="62"/>
      <c r="Y761" s="67"/>
      <c r="Z761" s="69"/>
      <c r="AA761" s="19"/>
      <c r="AB761" s="24"/>
    </row>
    <row r="762" spans="2:28" ht="15.75" hidden="1" customHeight="1" outlineLevel="1">
      <c r="B762" s="63"/>
      <c r="C762" s="21"/>
      <c r="D762" s="21"/>
      <c r="F762" s="64">
        <f>SFA!$F$31</f>
        <v>102198</v>
      </c>
      <c r="G762" s="64">
        <f>SFA!$G$31</f>
        <v>0</v>
      </c>
      <c r="H762" s="64">
        <f>SFA!$H$31</f>
        <v>0</v>
      </c>
      <c r="I762" s="64">
        <f>SFA!$I$31</f>
        <v>187913</v>
      </c>
      <c r="J762" s="64">
        <f>SFA!$J$31</f>
        <v>0</v>
      </c>
      <c r="K762" s="64">
        <f>SFA!$K$31</f>
        <v>0</v>
      </c>
      <c r="L762" s="65">
        <f>SFA!$L$31</f>
        <v>290111</v>
      </c>
      <c r="N762" s="66"/>
      <c r="O762" s="67"/>
      <c r="P762" s="68"/>
      <c r="Q762" s="69"/>
      <c r="R762" s="70"/>
      <c r="S762" s="70"/>
      <c r="T762" s="70"/>
      <c r="U762" s="69"/>
      <c r="V762" s="70"/>
      <c r="W762" s="69"/>
      <c r="X762" s="62"/>
      <c r="Y762" s="67"/>
      <c r="Z762" s="69"/>
      <c r="AA762" s="19"/>
      <c r="AB762" s="24"/>
    </row>
    <row r="763" spans="2:28" ht="15.75" hidden="1" customHeight="1" outlineLevel="1">
      <c r="B763" s="63"/>
      <c r="C763" s="21"/>
      <c r="D763" s="21"/>
      <c r="F763" s="64">
        <f>SHSU!$F$31</f>
        <v>42828</v>
      </c>
      <c r="G763" s="64">
        <f>SHSU!$G$31</f>
        <v>0</v>
      </c>
      <c r="H763" s="64">
        <f>SHSU!$H$31</f>
        <v>0</v>
      </c>
      <c r="I763" s="64">
        <f>SHSU!$I$31</f>
        <v>1425</v>
      </c>
      <c r="J763" s="64">
        <f>SHSU!$J$31</f>
        <v>0</v>
      </c>
      <c r="K763" s="64">
        <f>SHSU!$K$31</f>
        <v>8102</v>
      </c>
      <c r="L763" s="65">
        <f>SHSU!$L$31</f>
        <v>52355</v>
      </c>
      <c r="N763" s="66"/>
      <c r="O763" s="67"/>
      <c r="P763" s="68"/>
      <c r="Q763" s="69"/>
      <c r="R763" s="70"/>
      <c r="S763" s="70"/>
      <c r="T763" s="70"/>
      <c r="U763" s="69"/>
      <c r="V763" s="70"/>
      <c r="W763" s="69"/>
      <c r="X763" s="62"/>
      <c r="Y763" s="67"/>
      <c r="Z763" s="69"/>
      <c r="AA763" s="19"/>
      <c r="AB763" s="24"/>
    </row>
    <row r="764" spans="2:28" ht="15.75" hidden="1" customHeight="1" outlineLevel="1">
      <c r="B764" s="63"/>
      <c r="C764" s="21"/>
      <c r="D764" s="21"/>
      <c r="F764" s="64">
        <f>SRSU!$F$31</f>
        <v>48866</v>
      </c>
      <c r="G764" s="64">
        <f>SRSU!$G$31</f>
        <v>124682</v>
      </c>
      <c r="H764" s="64">
        <f>SRSU!$H$31</f>
        <v>0</v>
      </c>
      <c r="I764" s="64">
        <f>SRSU!$I$31</f>
        <v>300829</v>
      </c>
      <c r="J764" s="64">
        <f>SRSU!$J$31</f>
        <v>0</v>
      </c>
      <c r="K764" s="64">
        <f>SRSU!$K$31</f>
        <v>247010</v>
      </c>
      <c r="L764" s="65">
        <f>SRSU!$L$31</f>
        <v>721387</v>
      </c>
      <c r="N764" s="66"/>
      <c r="O764" s="67"/>
      <c r="P764" s="68"/>
      <c r="Q764" s="69"/>
      <c r="R764" s="70"/>
      <c r="S764" s="70"/>
      <c r="T764" s="70"/>
      <c r="U764" s="69"/>
      <c r="V764" s="70"/>
      <c r="W764" s="69"/>
      <c r="X764" s="62"/>
      <c r="Y764" s="67"/>
      <c r="Z764" s="69"/>
      <c r="AA764" s="19"/>
      <c r="AB764" s="24"/>
    </row>
    <row r="765" spans="2:28" ht="15.75" hidden="1" customHeight="1" outlineLevel="1">
      <c r="B765" s="63"/>
      <c r="C765" s="21"/>
      <c r="D765" s="21"/>
      <c r="F765" s="64">
        <f>TAMIU!$F$31</f>
        <v>0</v>
      </c>
      <c r="G765" s="64">
        <f>TAMIU!$G$31</f>
        <v>0</v>
      </c>
      <c r="H765" s="64">
        <f>TAMIU!$H$31</f>
        <v>0</v>
      </c>
      <c r="I765" s="64">
        <f>TAMIU!$I$31</f>
        <v>11775</v>
      </c>
      <c r="J765" s="64">
        <f>TAMIU!$J$31</f>
        <v>0</v>
      </c>
      <c r="K765" s="64">
        <f>TAMIU!$K$31</f>
        <v>23423</v>
      </c>
      <c r="L765" s="65">
        <f>TAMIU!$L$31</f>
        <v>35198</v>
      </c>
      <c r="N765" s="66"/>
      <c r="O765" s="67"/>
      <c r="P765" s="68"/>
      <c r="Q765" s="69"/>
      <c r="R765" s="70"/>
      <c r="S765" s="70"/>
      <c r="T765" s="70"/>
      <c r="U765" s="69"/>
      <c r="V765" s="70"/>
      <c r="W765" s="69"/>
      <c r="X765" s="62"/>
      <c r="Y765" s="67"/>
      <c r="Z765" s="69"/>
      <c r="AA765" s="19"/>
      <c r="AB765" s="24"/>
    </row>
    <row r="766" spans="2:28" ht="15.75" hidden="1" customHeight="1" outlineLevel="1">
      <c r="B766" s="63"/>
      <c r="C766" s="21"/>
      <c r="D766" s="21"/>
      <c r="F766" s="64">
        <f>TAMUC!$F$31</f>
        <v>0</v>
      </c>
      <c r="G766" s="64">
        <f>TAMUC!$G$31</f>
        <v>0</v>
      </c>
      <c r="H766" s="64">
        <f>TAMUC!$H$31</f>
        <v>0</v>
      </c>
      <c r="I766" s="64">
        <f>TAMUC!$I$31</f>
        <v>0</v>
      </c>
      <c r="J766" s="64">
        <f>TAMUC!$J$31</f>
        <v>0</v>
      </c>
      <c r="K766" s="64">
        <f>TAMUC!$K$31</f>
        <v>0</v>
      </c>
      <c r="L766" s="65">
        <f>TAMUC!$L$31</f>
        <v>0</v>
      </c>
      <c r="N766" s="66"/>
      <c r="O766" s="67"/>
      <c r="P766" s="68"/>
      <c r="Q766" s="69"/>
      <c r="R766" s="70"/>
      <c r="S766" s="70"/>
      <c r="T766" s="70"/>
      <c r="U766" s="69"/>
      <c r="V766" s="70"/>
      <c r="W766" s="69"/>
      <c r="X766" s="62"/>
      <c r="Y766" s="67"/>
      <c r="Z766" s="69"/>
      <c r="AA766" s="19"/>
      <c r="AB766" s="24"/>
    </row>
    <row r="767" spans="2:28" ht="15.75" hidden="1" customHeight="1" outlineLevel="1">
      <c r="B767" s="63"/>
      <c r="C767" s="21"/>
      <c r="D767" s="21"/>
      <c r="F767" s="64">
        <f>TAMUCC!$F$31</f>
        <v>37549</v>
      </c>
      <c r="G767" s="64">
        <f>TAMUCC!$G$31</f>
        <v>5007</v>
      </c>
      <c r="H767" s="64">
        <f>TAMUCC!$H$31</f>
        <v>0</v>
      </c>
      <c r="I767" s="64">
        <f>TAMUCC!$I$31</f>
        <v>8459</v>
      </c>
      <c r="J767" s="64">
        <f>TAMUCC!$J$31</f>
        <v>0</v>
      </c>
      <c r="K767" s="64">
        <f>TAMUCC!$K$31</f>
        <v>39656</v>
      </c>
      <c r="L767" s="65">
        <f>TAMUCC!$L$31</f>
        <v>90671</v>
      </c>
      <c r="N767" s="66"/>
      <c r="O767" s="67"/>
      <c r="P767" s="68"/>
      <c r="Q767" s="69"/>
      <c r="R767" s="70"/>
      <c r="S767" s="70"/>
      <c r="T767" s="70"/>
      <c r="U767" s="69"/>
      <c r="V767" s="70"/>
      <c r="W767" s="69"/>
      <c r="X767" s="62"/>
      <c r="Y767" s="67"/>
      <c r="Z767" s="69"/>
      <c r="AA767" s="19"/>
      <c r="AB767" s="24"/>
    </row>
    <row r="768" spans="2:28" ht="15.75" hidden="1" customHeight="1" outlineLevel="1">
      <c r="B768" s="63"/>
      <c r="C768" s="21"/>
      <c r="D768" s="21"/>
      <c r="F768" s="64">
        <f>TAMUComb!$F$31</f>
        <v>8284524</v>
      </c>
      <c r="G768" s="64">
        <f>TAMUComb!$G$31</f>
        <v>2200973</v>
      </c>
      <c r="H768" s="64">
        <f>TAMUComb!$H$31</f>
        <v>4405992</v>
      </c>
      <c r="I768" s="64">
        <f>TAMUComb!$I$31</f>
        <v>3244312</v>
      </c>
      <c r="J768" s="64">
        <f>TAMUComb!$J$31</f>
        <v>217868</v>
      </c>
      <c r="K768" s="64">
        <f>TAMUComb!$K$31</f>
        <v>4268291</v>
      </c>
      <c r="L768" s="65">
        <f>TAMUComb!$L$31</f>
        <v>22621960</v>
      </c>
      <c r="N768" s="66"/>
      <c r="O768" s="67"/>
      <c r="P768" s="68"/>
      <c r="Q768" s="69"/>
      <c r="R768" s="70"/>
      <c r="S768" s="70"/>
      <c r="T768" s="70"/>
      <c r="U768" s="69"/>
      <c r="V768" s="70"/>
      <c r="W768" s="69"/>
      <c r="X768" s="62"/>
      <c r="Y768" s="67"/>
      <c r="Z768" s="69"/>
      <c r="AA768" s="19"/>
      <c r="AB768" s="24"/>
    </row>
    <row r="769" spans="2:28" ht="15.75" hidden="1" customHeight="1" outlineLevel="1">
      <c r="B769" s="63"/>
      <c r="C769" s="21"/>
      <c r="D769" s="21"/>
      <c r="F769" s="64">
        <f>TAMUCT!$F$31</f>
        <v>0</v>
      </c>
      <c r="G769" s="64">
        <f>TAMUCT!$G$31</f>
        <v>0</v>
      </c>
      <c r="H769" s="64">
        <f>TAMUCT!$H$31</f>
        <v>76682</v>
      </c>
      <c r="I769" s="64">
        <f>TAMUCT!$I$31</f>
        <v>0</v>
      </c>
      <c r="J769" s="64">
        <f>TAMUCT!$J$31</f>
        <v>0</v>
      </c>
      <c r="K769" s="64">
        <f>TAMUCT!$K$31</f>
        <v>0</v>
      </c>
      <c r="L769" s="65">
        <f>TAMUCT!$L$31</f>
        <v>76682</v>
      </c>
      <c r="N769" s="66"/>
      <c r="O769" s="67"/>
      <c r="P769" s="68"/>
      <c r="Q769" s="69"/>
      <c r="R769" s="70"/>
      <c r="S769" s="70"/>
      <c r="T769" s="70"/>
      <c r="U769" s="69"/>
      <c r="V769" s="70"/>
      <c r="W769" s="69"/>
      <c r="X769" s="62"/>
      <c r="Y769" s="67"/>
      <c r="Z769" s="69"/>
      <c r="AA769" s="19"/>
      <c r="AB769" s="24"/>
    </row>
    <row r="770" spans="2:28" ht="15.75" hidden="1" customHeight="1" outlineLevel="1">
      <c r="B770" s="63"/>
      <c r="C770" s="21"/>
      <c r="D770" s="21"/>
      <c r="F770" s="64">
        <f>TAMUG!$F$31</f>
        <v>39695</v>
      </c>
      <c r="G770" s="64">
        <f>TAMUG!$G$31</f>
        <v>23957</v>
      </c>
      <c r="H770" s="64">
        <f>TAMUG!$H$31</f>
        <v>1075148</v>
      </c>
      <c r="I770" s="64">
        <f>TAMUG!$I$31</f>
        <v>182</v>
      </c>
      <c r="J770" s="64">
        <f>TAMUG!$J$31</f>
        <v>1712</v>
      </c>
      <c r="K770" s="64">
        <f>TAMUG!$K$31</f>
        <v>31780</v>
      </c>
      <c r="L770" s="65">
        <f>TAMUG!$L$31</f>
        <v>1172474</v>
      </c>
      <c r="N770" s="66"/>
      <c r="O770" s="67"/>
      <c r="P770" s="68"/>
      <c r="Q770" s="69"/>
      <c r="R770" s="70"/>
      <c r="S770" s="70"/>
      <c r="T770" s="70"/>
      <c r="U770" s="69"/>
      <c r="V770" s="70"/>
      <c r="W770" s="69"/>
      <c r="X770" s="62"/>
      <c r="Y770" s="67"/>
      <c r="Z770" s="69"/>
      <c r="AA770" s="19"/>
      <c r="AB770" s="24"/>
    </row>
    <row r="771" spans="2:28" ht="15.75" hidden="1" customHeight="1" outlineLevel="1">
      <c r="B771" s="63"/>
      <c r="C771" s="21"/>
      <c r="D771" s="21"/>
      <c r="F771" s="64">
        <f>TAMUK!$F$31</f>
        <v>0</v>
      </c>
      <c r="G771" s="64">
        <f>TAMUK!$G$31</f>
        <v>0</v>
      </c>
      <c r="H771" s="64">
        <f>TAMUK!$H$31</f>
        <v>0</v>
      </c>
      <c r="I771" s="64">
        <f>TAMUK!$I$31</f>
        <v>0</v>
      </c>
      <c r="J771" s="64">
        <f>TAMUK!$J$31</f>
        <v>0</v>
      </c>
      <c r="K771" s="64">
        <f>TAMUK!$K$31</f>
        <v>0</v>
      </c>
      <c r="L771" s="65">
        <f>TAMUK!$L$31</f>
        <v>0</v>
      </c>
      <c r="N771" s="66"/>
      <c r="O771" s="67"/>
      <c r="P771" s="68"/>
      <c r="Q771" s="69"/>
      <c r="R771" s="70"/>
      <c r="S771" s="70"/>
      <c r="T771" s="70"/>
      <c r="U771" s="69"/>
      <c r="V771" s="70"/>
      <c r="W771" s="69"/>
      <c r="X771" s="62"/>
      <c r="Y771" s="67"/>
      <c r="Z771" s="69"/>
      <c r="AA771" s="19"/>
      <c r="AB771" s="24"/>
    </row>
    <row r="772" spans="2:28" ht="15.75" hidden="1" customHeight="1" outlineLevel="1">
      <c r="B772" s="63"/>
      <c r="C772" s="21"/>
      <c r="D772" s="21"/>
      <c r="F772" s="64">
        <f>TAMUSA!$F$31</f>
        <v>828</v>
      </c>
      <c r="G772" s="64">
        <f>TAMUSA!$G$31</f>
        <v>0</v>
      </c>
      <c r="H772" s="64">
        <f>TAMUSA!$H$31</f>
        <v>0</v>
      </c>
      <c r="I772" s="64">
        <f>TAMUSA!$I$31</f>
        <v>0</v>
      </c>
      <c r="J772" s="64">
        <f>TAMUSA!$J$31</f>
        <v>0</v>
      </c>
      <c r="K772" s="64">
        <f>TAMUSA!$K$31</f>
        <v>0</v>
      </c>
      <c r="L772" s="65">
        <f>TAMUSA!$L$31</f>
        <v>828</v>
      </c>
      <c r="N772" s="66"/>
      <c r="O772" s="67"/>
      <c r="P772" s="68"/>
      <c r="Q772" s="69"/>
      <c r="R772" s="70"/>
      <c r="S772" s="70"/>
      <c r="T772" s="70"/>
      <c r="U772" s="69"/>
      <c r="V772" s="70"/>
      <c r="W772" s="69"/>
      <c r="X772" s="62"/>
      <c r="Y772" s="67"/>
      <c r="Z772" s="69"/>
      <c r="AA772" s="19"/>
      <c r="AB772" s="24"/>
    </row>
    <row r="773" spans="2:28" ht="15.75" hidden="1" customHeight="1" outlineLevel="1">
      <c r="B773" s="63"/>
      <c r="C773" s="21"/>
      <c r="D773" s="21"/>
      <c r="F773" s="64">
        <f>TAMUT!$F$31</f>
        <v>0</v>
      </c>
      <c r="G773" s="64">
        <f>TAMUT!$G$31</f>
        <v>0</v>
      </c>
      <c r="H773" s="64">
        <f>TAMUT!$H$31</f>
        <v>0</v>
      </c>
      <c r="I773" s="64">
        <f>TAMUT!$I$31</f>
        <v>3770</v>
      </c>
      <c r="J773" s="64">
        <f>TAMUT!$J$31</f>
        <v>0</v>
      </c>
      <c r="K773" s="64">
        <f>TAMUT!$K$31</f>
        <v>0</v>
      </c>
      <c r="L773" s="65">
        <f>TAMUT!$L$31</f>
        <v>3770</v>
      </c>
      <c r="N773" s="66"/>
      <c r="O773" s="67"/>
      <c r="P773" s="68"/>
      <c r="Q773" s="69"/>
      <c r="R773" s="70"/>
      <c r="S773" s="70"/>
      <c r="T773" s="70"/>
      <c r="U773" s="69"/>
      <c r="V773" s="70"/>
      <c r="W773" s="69"/>
      <c r="X773" s="62"/>
      <c r="Y773" s="67"/>
      <c r="Z773" s="69"/>
      <c r="AA773" s="19"/>
      <c r="AB773" s="24"/>
    </row>
    <row r="774" spans="2:28" ht="15.75" hidden="1" customHeight="1" outlineLevel="1">
      <c r="B774" s="63"/>
      <c r="C774" s="21"/>
      <c r="D774" s="21"/>
      <c r="F774" s="64">
        <f>TARLST!$F$31</f>
        <v>0</v>
      </c>
      <c r="G774" s="64">
        <f>TARLST!$G$31</f>
        <v>0</v>
      </c>
      <c r="H774" s="64">
        <f>TARLST!$H$31</f>
        <v>4925</v>
      </c>
      <c r="I774" s="64">
        <f>TARLST!$I$31</f>
        <v>199</v>
      </c>
      <c r="J774" s="64">
        <f>TARLST!$J$31</f>
        <v>0</v>
      </c>
      <c r="K774" s="64">
        <f>TARLST!$K$31</f>
        <v>0</v>
      </c>
      <c r="L774" s="65">
        <f>TARLST!$L$31</f>
        <v>5124</v>
      </c>
      <c r="N774" s="66"/>
      <c r="O774" s="67"/>
      <c r="P774" s="68"/>
      <c r="Q774" s="69"/>
      <c r="R774" s="70"/>
      <c r="S774" s="70"/>
      <c r="T774" s="70"/>
      <c r="U774" s="69"/>
      <c r="V774" s="70"/>
      <c r="W774" s="69"/>
      <c r="X774" s="62"/>
      <c r="Y774" s="67"/>
      <c r="Z774" s="69"/>
      <c r="AA774" s="19"/>
      <c r="AB774" s="24"/>
    </row>
    <row r="775" spans="2:28" ht="15.75" hidden="1" customHeight="1" outlineLevel="1">
      <c r="B775" s="63"/>
      <c r="C775" s="21"/>
      <c r="D775" s="21"/>
      <c r="F775" s="64">
        <f>TSU!$F$31</f>
        <v>0</v>
      </c>
      <c r="G775" s="64">
        <f>TSU!$G$31</f>
        <v>0</v>
      </c>
      <c r="H775" s="64">
        <f>TSU!$H$31</f>
        <v>0</v>
      </c>
      <c r="I775" s="64">
        <f>TSU!$I$31</f>
        <v>0</v>
      </c>
      <c r="J775" s="64">
        <f>TSU!$J$31</f>
        <v>0</v>
      </c>
      <c r="K775" s="64">
        <f>TSU!$K$31</f>
        <v>0</v>
      </c>
      <c r="L775" s="65">
        <f>TSU!$L$31</f>
        <v>0</v>
      </c>
      <c r="N775" s="66"/>
      <c r="O775" s="67"/>
      <c r="P775" s="68"/>
      <c r="Q775" s="69"/>
      <c r="R775" s="70"/>
      <c r="S775" s="70"/>
      <c r="T775" s="70"/>
      <c r="U775" s="69"/>
      <c r="V775" s="70"/>
      <c r="W775" s="69"/>
      <c r="X775" s="62"/>
      <c r="Y775" s="67"/>
      <c r="Z775" s="69"/>
      <c r="AA775" s="19"/>
      <c r="AB775" s="24"/>
    </row>
    <row r="776" spans="2:28" ht="15.75" hidden="1" customHeight="1" outlineLevel="1">
      <c r="B776" s="63"/>
      <c r="C776" s="21"/>
      <c r="D776" s="21"/>
      <c r="F776" s="64">
        <f>TTU!$F$31</f>
        <v>203889</v>
      </c>
      <c r="G776" s="64">
        <f>TTU!$G$31</f>
        <v>6793678</v>
      </c>
      <c r="H776" s="64">
        <f>TTU!$H$31</f>
        <v>486707</v>
      </c>
      <c r="I776" s="64">
        <f>TTU!$I$31</f>
        <v>1642022</v>
      </c>
      <c r="J776" s="64">
        <f>TTU!$J$31</f>
        <v>508011</v>
      </c>
      <c r="K776" s="64">
        <f>TTU!$K$31</f>
        <v>688854</v>
      </c>
      <c r="L776" s="65">
        <f>TTU!$L$31</f>
        <v>10323161</v>
      </c>
      <c r="N776" s="66"/>
      <c r="O776" s="67"/>
      <c r="P776" s="68"/>
      <c r="Q776" s="69"/>
      <c r="R776" s="70"/>
      <c r="S776" s="70"/>
      <c r="T776" s="70"/>
      <c r="U776" s="69"/>
      <c r="V776" s="70"/>
      <c r="W776" s="69"/>
      <c r="X776" s="62"/>
      <c r="Y776" s="67"/>
      <c r="Z776" s="69"/>
      <c r="AA776" s="19"/>
      <c r="AB776" s="24"/>
    </row>
    <row r="777" spans="2:28" ht="15.75" hidden="1" customHeight="1" outlineLevel="1">
      <c r="B777" s="63"/>
      <c r="C777" s="21"/>
      <c r="D777" s="21"/>
      <c r="F777" s="64">
        <f>TWU!$F$31</f>
        <v>55915</v>
      </c>
      <c r="G777" s="64">
        <f>TWU!$G$31</f>
        <v>3737</v>
      </c>
      <c r="H777" s="64">
        <f>TWU!$H$31</f>
        <v>0</v>
      </c>
      <c r="I777" s="64">
        <f>TWU!$I$31</f>
        <v>36946</v>
      </c>
      <c r="J777" s="64">
        <f>TWU!$J$31</f>
        <v>0</v>
      </c>
      <c r="K777" s="64">
        <f>TWU!$K$31</f>
        <v>0</v>
      </c>
      <c r="L777" s="65">
        <f>TWU!$L$31</f>
        <v>96598</v>
      </c>
      <c r="N777" s="66"/>
      <c r="O777" s="67"/>
      <c r="P777" s="68"/>
      <c r="Q777" s="69"/>
      <c r="R777" s="70"/>
      <c r="S777" s="70"/>
      <c r="T777" s="70"/>
      <c r="U777" s="69"/>
      <c r="V777" s="70"/>
      <c r="W777" s="69"/>
      <c r="X777" s="62"/>
      <c r="Y777" s="67"/>
      <c r="Z777" s="69"/>
      <c r="AA777" s="19"/>
      <c r="AB777" s="24"/>
    </row>
    <row r="778" spans="2:28" ht="15.75" hidden="1" customHeight="1" outlineLevel="1">
      <c r="B778" s="63"/>
      <c r="C778" s="21"/>
      <c r="D778" s="21"/>
      <c r="F778" s="64">
        <f>TXST!$F$31</f>
        <v>2109633</v>
      </c>
      <c r="G778" s="64">
        <f>TXST!$G$31</f>
        <v>315861</v>
      </c>
      <c r="H778" s="64">
        <f>TXST!$H$31</f>
        <v>79601</v>
      </c>
      <c r="I778" s="64">
        <f>TXST!$I$31</f>
        <v>483233</v>
      </c>
      <c r="J778" s="64">
        <f>TXST!$J$31</f>
        <v>188</v>
      </c>
      <c r="K778" s="64">
        <f>TXST!$K$31</f>
        <v>318929</v>
      </c>
      <c r="L778" s="65">
        <f>TXST!$L$31</f>
        <v>3307445</v>
      </c>
      <c r="N778" s="66"/>
      <c r="O778" s="67"/>
      <c r="P778" s="68"/>
      <c r="Q778" s="69"/>
      <c r="R778" s="70"/>
      <c r="S778" s="70"/>
      <c r="T778" s="70"/>
      <c r="U778" s="69"/>
      <c r="V778" s="70"/>
      <c r="W778" s="69"/>
      <c r="X778" s="62"/>
      <c r="Y778" s="67"/>
      <c r="Z778" s="69"/>
      <c r="AA778" s="19"/>
      <c r="AB778" s="24"/>
    </row>
    <row r="779" spans="2:28" ht="15.75" hidden="1" customHeight="1" outlineLevel="1">
      <c r="B779" s="63"/>
      <c r="C779" s="21"/>
      <c r="D779" s="21"/>
      <c r="F779" s="64">
        <f>TYL!$F$31</f>
        <v>0</v>
      </c>
      <c r="G779" s="64">
        <f>TYL!$G$31</f>
        <v>0</v>
      </c>
      <c r="H779" s="64">
        <f>TYL!$H$31</f>
        <v>6391</v>
      </c>
      <c r="I779" s="64">
        <f>TYL!$I$31</f>
        <v>0</v>
      </c>
      <c r="J779" s="64">
        <f>TYL!$J$31</f>
        <v>0</v>
      </c>
      <c r="K779" s="64">
        <f>TYL!$K$31</f>
        <v>0</v>
      </c>
      <c r="L779" s="65">
        <f>TYL!$L$31</f>
        <v>6391</v>
      </c>
      <c r="N779" s="66"/>
      <c r="O779" s="67"/>
      <c r="P779" s="68"/>
      <c r="Q779" s="69"/>
      <c r="R779" s="70"/>
      <c r="S779" s="70"/>
      <c r="T779" s="70"/>
      <c r="U779" s="69"/>
      <c r="V779" s="70"/>
      <c r="W779" s="69"/>
      <c r="X779" s="62"/>
      <c r="Y779" s="67"/>
      <c r="Z779" s="69"/>
      <c r="AA779" s="19"/>
      <c r="AB779" s="24"/>
    </row>
    <row r="780" spans="2:28" ht="15.75" hidden="1" customHeight="1" outlineLevel="1">
      <c r="B780" s="63"/>
      <c r="C780" s="21"/>
      <c r="D780" s="21"/>
      <c r="F780" s="64">
        <f>UH!$F$31</f>
        <v>1468991</v>
      </c>
      <c r="G780" s="64">
        <f>UH!$G$31</f>
        <v>2112729</v>
      </c>
      <c r="H780" s="64">
        <f>UH!$H$31</f>
        <v>35230</v>
      </c>
      <c r="I780" s="64">
        <f>UH!$I$31</f>
        <v>497717</v>
      </c>
      <c r="J780" s="64">
        <f>UH!$J$31</f>
        <v>174875</v>
      </c>
      <c r="K780" s="64">
        <f>UH!$K$31</f>
        <v>754123</v>
      </c>
      <c r="L780" s="65">
        <f>UH!$L$31</f>
        <v>5043665</v>
      </c>
      <c r="N780" s="66"/>
      <c r="O780" s="67"/>
      <c r="P780" s="68"/>
      <c r="Q780" s="69"/>
      <c r="R780" s="70"/>
      <c r="S780" s="70"/>
      <c r="T780" s="70"/>
      <c r="U780" s="69"/>
      <c r="V780" s="70"/>
      <c r="W780" s="69"/>
      <c r="X780" s="62"/>
      <c r="Y780" s="67"/>
      <c r="Z780" s="69"/>
      <c r="AA780" s="19"/>
      <c r="AB780" s="24"/>
    </row>
    <row r="781" spans="2:28" ht="15.75" hidden="1" customHeight="1" outlineLevel="1">
      <c r="B781" s="63"/>
      <c r="C781" s="21"/>
      <c r="D781" s="21"/>
      <c r="F781" s="64">
        <f>UHCL!$F$31</f>
        <v>22732</v>
      </c>
      <c r="G781" s="64">
        <f>UHCL!$G$31</f>
        <v>0</v>
      </c>
      <c r="H781" s="64">
        <f>UHCL!$H$31</f>
        <v>0</v>
      </c>
      <c r="I781" s="64">
        <f>UHCL!$I$31</f>
        <v>0</v>
      </c>
      <c r="J781" s="64">
        <f>UHCL!$J$31</f>
        <v>0</v>
      </c>
      <c r="K781" s="64">
        <f>UHCL!$K$31</f>
        <v>0</v>
      </c>
      <c r="L781" s="65">
        <f>UHCL!$L$31</f>
        <v>22732</v>
      </c>
      <c r="N781" s="66"/>
      <c r="O781" s="67"/>
      <c r="P781" s="68"/>
      <c r="Q781" s="69"/>
      <c r="R781" s="70"/>
      <c r="S781" s="70"/>
      <c r="T781" s="70"/>
      <c r="U781" s="69"/>
      <c r="V781" s="70"/>
      <c r="W781" s="69"/>
      <c r="X781" s="62"/>
      <c r="Y781" s="67"/>
      <c r="Z781" s="69"/>
      <c r="AA781" s="19"/>
      <c r="AB781" s="24"/>
    </row>
    <row r="782" spans="2:28" ht="15.75" hidden="1" customHeight="1" outlineLevel="1">
      <c r="B782" s="63"/>
      <c r="C782" s="21"/>
      <c r="D782" s="21"/>
      <c r="F782" s="64">
        <f>UHD!$F$31</f>
        <v>0</v>
      </c>
      <c r="G782" s="64">
        <f>UHD!$G$31</f>
        <v>0</v>
      </c>
      <c r="H782" s="64">
        <f>UHD!$H$31</f>
        <v>0</v>
      </c>
      <c r="I782" s="64">
        <f>UHD!$I$31</f>
        <v>288</v>
      </c>
      <c r="J782" s="64">
        <f>UHD!$J$31</f>
        <v>51209</v>
      </c>
      <c r="K782" s="64">
        <f>UHD!$K$31</f>
        <v>0</v>
      </c>
      <c r="L782" s="65">
        <f>UHD!$L$31</f>
        <v>51497</v>
      </c>
      <c r="N782" s="66"/>
      <c r="O782" s="67"/>
      <c r="P782" s="68"/>
      <c r="Q782" s="69"/>
      <c r="R782" s="70"/>
      <c r="S782" s="70"/>
      <c r="T782" s="70"/>
      <c r="U782" s="69"/>
      <c r="V782" s="70"/>
      <c r="W782" s="69"/>
      <c r="X782" s="62"/>
      <c r="Y782" s="67"/>
      <c r="Z782" s="69"/>
      <c r="AA782" s="19"/>
      <c r="AB782" s="24"/>
    </row>
    <row r="783" spans="2:28" ht="15.75" hidden="1" customHeight="1" outlineLevel="1">
      <c r="B783" s="63"/>
      <c r="C783" s="21"/>
      <c r="D783" s="21"/>
      <c r="F783" s="64">
        <f>UHV!$F$31</f>
        <v>0</v>
      </c>
      <c r="G783" s="64">
        <f>UHV!$G$31</f>
        <v>0</v>
      </c>
      <c r="H783" s="64">
        <f>UHV!$H$31</f>
        <v>0</v>
      </c>
      <c r="I783" s="64">
        <f>UHV!$I$31</f>
        <v>0</v>
      </c>
      <c r="J783" s="64">
        <f>UHV!$J$31</f>
        <v>0</v>
      </c>
      <c r="K783" s="64">
        <f>UHV!$K$31</f>
        <v>0</v>
      </c>
      <c r="L783" s="65">
        <f>UHV!$L$31</f>
        <v>0</v>
      </c>
      <c r="N783" s="66"/>
      <c r="O783" s="67"/>
      <c r="P783" s="68"/>
      <c r="Q783" s="69"/>
      <c r="R783" s="70"/>
      <c r="S783" s="70"/>
      <c r="T783" s="70"/>
      <c r="U783" s="69"/>
      <c r="V783" s="70"/>
      <c r="W783" s="69"/>
      <c r="X783" s="62"/>
      <c r="Y783" s="67"/>
      <c r="Z783" s="69"/>
      <c r="AA783" s="19"/>
      <c r="AB783" s="24"/>
    </row>
    <row r="784" spans="2:28" ht="15.75" hidden="1" customHeight="1" outlineLevel="1">
      <c r="B784" s="63"/>
      <c r="C784" s="21"/>
      <c r="D784" s="21"/>
      <c r="F784" s="64">
        <f>UNT!$F$31</f>
        <v>346875</v>
      </c>
      <c r="G784" s="64">
        <f>UNT!$G$31</f>
        <v>165287</v>
      </c>
      <c r="H784" s="64">
        <f>UNT!$H$31</f>
        <v>129918</v>
      </c>
      <c r="I784" s="64">
        <f>UNT!$I$31</f>
        <v>540456</v>
      </c>
      <c r="J784" s="64">
        <f>UNT!$J$31</f>
        <v>0</v>
      </c>
      <c r="K784" s="64">
        <f>UNT!$K$31</f>
        <v>40982</v>
      </c>
      <c r="L784" s="65">
        <f>UNT!$L$31</f>
        <v>1223518</v>
      </c>
      <c r="N784" s="66"/>
      <c r="O784" s="67"/>
      <c r="P784" s="68"/>
      <c r="Q784" s="69"/>
      <c r="R784" s="70"/>
      <c r="S784" s="70"/>
      <c r="T784" s="70"/>
      <c r="U784" s="69"/>
      <c r="V784" s="70"/>
      <c r="W784" s="69"/>
      <c r="X784" s="62"/>
      <c r="Y784" s="67"/>
      <c r="Z784" s="69"/>
      <c r="AA784" s="19"/>
      <c r="AB784" s="24"/>
    </row>
    <row r="785" spans="2:28" ht="15.75" hidden="1" customHeight="1" outlineLevel="1">
      <c r="B785" s="63"/>
      <c r="C785" s="21"/>
      <c r="D785" s="21"/>
      <c r="F785" s="64">
        <f>UNTD!$F$31</f>
        <v>0</v>
      </c>
      <c r="G785" s="64">
        <f>UNTD!$G$31</f>
        <v>0</v>
      </c>
      <c r="H785" s="64">
        <f>UNTD!$H$31</f>
        <v>0</v>
      </c>
      <c r="I785" s="64">
        <f>UNTD!$I$31</f>
        <v>0</v>
      </c>
      <c r="J785" s="64">
        <f>UNTD!$J$31</f>
        <v>0</v>
      </c>
      <c r="K785" s="64">
        <f>UNTD!$K$31</f>
        <v>0</v>
      </c>
      <c r="L785" s="65">
        <f>UNTD!$L$31</f>
        <v>0</v>
      </c>
      <c r="N785" s="66"/>
      <c r="O785" s="67"/>
      <c r="P785" s="68"/>
      <c r="Q785" s="69"/>
      <c r="R785" s="70"/>
      <c r="S785" s="70"/>
      <c r="T785" s="70"/>
      <c r="U785" s="69"/>
      <c r="V785" s="70"/>
      <c r="W785" s="69"/>
      <c r="X785" s="62"/>
      <c r="Y785" s="67"/>
      <c r="Z785" s="69"/>
      <c r="AA785" s="19"/>
      <c r="AB785" s="24"/>
    </row>
    <row r="786" spans="2:28" ht="15.75" hidden="1" customHeight="1" outlineLevel="1">
      <c r="B786" s="63"/>
      <c r="C786" s="21"/>
      <c r="D786" s="21"/>
      <c r="F786" s="64">
        <f>WTAMU!$F$31</f>
        <v>0</v>
      </c>
      <c r="G786" s="64">
        <f>WTAMU!$G$31</f>
        <v>0</v>
      </c>
      <c r="H786" s="64">
        <f>WTAMU!$H$31</f>
        <v>0</v>
      </c>
      <c r="I786" s="64">
        <f>WTAMU!$I$31</f>
        <v>0</v>
      </c>
      <c r="J786" s="64">
        <f>WTAMU!$J$31</f>
        <v>699</v>
      </c>
      <c r="K786" s="64">
        <f>WTAMU!$K$31</f>
        <v>0</v>
      </c>
      <c r="L786" s="65">
        <f>WTAMU!$L$31</f>
        <v>699</v>
      </c>
      <c r="N786" s="66"/>
      <c r="O786" s="67"/>
      <c r="P786" s="68"/>
      <c r="Q786" s="69"/>
      <c r="R786" s="70"/>
      <c r="S786" s="70"/>
      <c r="T786" s="70"/>
      <c r="U786" s="69"/>
      <c r="V786" s="70"/>
      <c r="W786" s="69"/>
      <c r="X786" s="62"/>
      <c r="Y786" s="67"/>
      <c r="Z786" s="69"/>
      <c r="AA786" s="19"/>
      <c r="AB786" s="24"/>
    </row>
    <row r="787" spans="2:28" ht="15.75" customHeight="1" collapsed="1">
      <c r="B787" s="63" t="s">
        <v>31</v>
      </c>
      <c r="C787" s="21"/>
      <c r="D787" s="21"/>
      <c r="F787" s="64">
        <f t="shared" ref="F787:L787" si="9">SUM(F751:F786)</f>
        <v>29897974</v>
      </c>
      <c r="G787" s="64">
        <f t="shared" si="9"/>
        <v>14295718</v>
      </c>
      <c r="H787" s="64">
        <f t="shared" si="9"/>
        <v>8320813</v>
      </c>
      <c r="I787" s="64">
        <f t="shared" si="9"/>
        <v>11964201</v>
      </c>
      <c r="J787" s="64">
        <f t="shared" si="9"/>
        <v>2915237</v>
      </c>
      <c r="K787" s="64">
        <f t="shared" si="9"/>
        <v>12554915</v>
      </c>
      <c r="L787" s="65">
        <f t="shared" si="9"/>
        <v>79948858</v>
      </c>
      <c r="N787" s="66"/>
      <c r="O787" s="67"/>
      <c r="P787" s="68"/>
      <c r="Q787" s="69"/>
      <c r="R787" s="70"/>
      <c r="S787" s="70"/>
      <c r="T787" s="70"/>
      <c r="U787" s="69"/>
      <c r="V787" s="70"/>
      <c r="W787" s="69"/>
      <c r="X787" s="62"/>
      <c r="Y787" s="67"/>
      <c r="Z787" s="69"/>
      <c r="AA787" s="19"/>
      <c r="AB787" s="24"/>
    </row>
    <row r="788" spans="2:28" ht="15.75" hidden="1" customHeight="1" outlineLevel="1">
      <c r="B788" s="63"/>
      <c r="C788" s="21"/>
      <c r="D788" s="21"/>
      <c r="F788" s="64">
        <f>ARL!$F$32</f>
        <v>0</v>
      </c>
      <c r="G788" s="64">
        <f>ARL!$G$32</f>
        <v>0</v>
      </c>
      <c r="H788" s="64">
        <f>ARL!$H$32</f>
        <v>0</v>
      </c>
      <c r="I788" s="64">
        <f>ARL!$I$32</f>
        <v>0</v>
      </c>
      <c r="J788" s="64">
        <f>ARL!$J$32</f>
        <v>0</v>
      </c>
      <c r="K788" s="64">
        <f>ARL!$K$32</f>
        <v>0</v>
      </c>
      <c r="L788" s="65">
        <f>ARL!$L$32</f>
        <v>0</v>
      </c>
      <c r="N788" s="66"/>
      <c r="O788" s="67"/>
      <c r="P788" s="68"/>
      <c r="Q788" s="69"/>
      <c r="R788" s="70"/>
      <c r="S788" s="70"/>
      <c r="T788" s="70"/>
      <c r="U788" s="69"/>
      <c r="V788" s="70"/>
      <c r="W788" s="69"/>
      <c r="X788" s="62"/>
      <c r="Y788" s="67"/>
      <c r="Z788" s="69"/>
      <c r="AA788" s="19"/>
      <c r="AB788" s="24"/>
    </row>
    <row r="789" spans="2:28" ht="15.75" hidden="1" customHeight="1" outlineLevel="1">
      <c r="B789" s="63"/>
      <c r="C789" s="21"/>
      <c r="D789" s="21"/>
      <c r="F789" s="64">
        <f>ASU!$F$32</f>
        <v>0</v>
      </c>
      <c r="G789" s="64">
        <f>ASU!$G$32</f>
        <v>239</v>
      </c>
      <c r="H789" s="64">
        <f>ASU!$H$32</f>
        <v>0</v>
      </c>
      <c r="I789" s="64">
        <f>ASU!$I$32</f>
        <v>0</v>
      </c>
      <c r="J789" s="64">
        <f>ASU!$J$32</f>
        <v>0</v>
      </c>
      <c r="K789" s="64">
        <f>ASU!$K$32</f>
        <v>0</v>
      </c>
      <c r="L789" s="65">
        <f>ASU!$L$32</f>
        <v>239</v>
      </c>
      <c r="N789" s="66"/>
      <c r="O789" s="67"/>
      <c r="P789" s="68"/>
      <c r="Q789" s="69"/>
      <c r="R789" s="70"/>
      <c r="S789" s="70"/>
      <c r="T789" s="70"/>
      <c r="U789" s="69"/>
      <c r="V789" s="70"/>
      <c r="W789" s="69"/>
      <c r="X789" s="62"/>
      <c r="Y789" s="67"/>
      <c r="Z789" s="69"/>
      <c r="AA789" s="19"/>
      <c r="AB789" s="24"/>
    </row>
    <row r="790" spans="2:28" ht="15.75" hidden="1" customHeight="1" outlineLevel="1">
      <c r="B790" s="63"/>
      <c r="C790" s="21"/>
      <c r="D790" s="21"/>
      <c r="F790" s="64">
        <f>'AUS1'!$F$32</f>
        <v>264968</v>
      </c>
      <c r="G790" s="64">
        <f>'AUS1'!$G$32</f>
        <v>0</v>
      </c>
      <c r="H790" s="64">
        <f>'AUS1'!$H$32</f>
        <v>117803</v>
      </c>
      <c r="I790" s="64">
        <f>'AUS1'!$I$32</f>
        <v>2274975</v>
      </c>
      <c r="J790" s="64">
        <f>'AUS1'!$J$32</f>
        <v>395920</v>
      </c>
      <c r="K790" s="64">
        <f>'AUS1'!$K$32</f>
        <v>966382</v>
      </c>
      <c r="L790" s="65">
        <f>'AUS1'!$L$32</f>
        <v>4020048</v>
      </c>
      <c r="N790" s="66"/>
      <c r="O790" s="67"/>
      <c r="P790" s="68"/>
      <c r="Q790" s="69"/>
      <c r="R790" s="70"/>
      <c r="S790" s="70"/>
      <c r="T790" s="70"/>
      <c r="U790" s="69"/>
      <c r="V790" s="70"/>
      <c r="W790" s="69"/>
      <c r="X790" s="62"/>
      <c r="Y790" s="67"/>
      <c r="Z790" s="69"/>
      <c r="AA790" s="19"/>
      <c r="AB790" s="24"/>
    </row>
    <row r="791" spans="2:28" ht="15.75" hidden="1" customHeight="1" outlineLevel="1">
      <c r="B791" s="63"/>
      <c r="C791" s="21"/>
      <c r="D791" s="21"/>
      <c r="F791" s="64">
        <f>'RGV1'!$F$32</f>
        <v>50270</v>
      </c>
      <c r="G791" s="64">
        <f>'RGV1'!$G$32</f>
        <v>400736</v>
      </c>
      <c r="H791" s="64">
        <f>'RGV1'!$H$32</f>
        <v>414180</v>
      </c>
      <c r="I791" s="64">
        <f>'RGV1'!$I$32</f>
        <v>860062</v>
      </c>
      <c r="J791" s="64">
        <f>'RGV1'!$J$32</f>
        <v>0</v>
      </c>
      <c r="K791" s="64">
        <f>'RGV1'!$K$32</f>
        <v>20142</v>
      </c>
      <c r="L791" s="65">
        <f>'RGV1'!$L$32</f>
        <v>1745390</v>
      </c>
      <c r="N791" s="66"/>
      <c r="O791" s="67"/>
      <c r="P791" s="68"/>
      <c r="Q791" s="69"/>
      <c r="R791" s="70"/>
      <c r="S791" s="70"/>
      <c r="T791" s="70"/>
      <c r="U791" s="69"/>
      <c r="V791" s="70"/>
      <c r="W791" s="69"/>
      <c r="X791" s="62"/>
      <c r="Y791" s="67"/>
      <c r="Z791" s="69"/>
      <c r="AA791" s="19"/>
      <c r="AB791" s="24"/>
    </row>
    <row r="792" spans="2:28" ht="15.75" hidden="1" customHeight="1" outlineLevel="1">
      <c r="B792" s="63"/>
      <c r="C792" s="21"/>
      <c r="D792" s="21"/>
      <c r="F792" s="64">
        <f>DAL!$F$32</f>
        <v>25674</v>
      </c>
      <c r="G792" s="64">
        <f>DAL!$G$32</f>
        <v>99</v>
      </c>
      <c r="H792" s="64">
        <f>DAL!$H$32</f>
        <v>796</v>
      </c>
      <c r="I792" s="64">
        <f>DAL!$I$32</f>
        <v>7036</v>
      </c>
      <c r="J792" s="64">
        <f>DAL!$J$32</f>
        <v>0</v>
      </c>
      <c r="K792" s="64">
        <f>DAL!$K$32</f>
        <v>453</v>
      </c>
      <c r="L792" s="65">
        <f>DAL!$L$32</f>
        <v>34058</v>
      </c>
      <c r="N792" s="66"/>
      <c r="O792" s="67"/>
      <c r="P792" s="68"/>
      <c r="Q792" s="69"/>
      <c r="R792" s="70"/>
      <c r="S792" s="70"/>
      <c r="T792" s="70"/>
      <c r="U792" s="69"/>
      <c r="V792" s="70"/>
      <c r="W792" s="69"/>
      <c r="X792" s="62"/>
      <c r="Y792" s="67"/>
      <c r="Z792" s="69"/>
      <c r="AA792" s="19"/>
      <c r="AB792" s="24"/>
    </row>
    <row r="793" spans="2:28" ht="15.75" hidden="1" customHeight="1" outlineLevel="1">
      <c r="B793" s="63"/>
      <c r="C793" s="21"/>
      <c r="D793" s="21"/>
      <c r="F793" s="64">
        <f>'E-P'!$F$32</f>
        <v>722853</v>
      </c>
      <c r="G793" s="64">
        <f>'E-P'!$G$32</f>
        <v>0</v>
      </c>
      <c r="H793" s="64">
        <f>'E-P'!$H$32</f>
        <v>68289</v>
      </c>
      <c r="I793" s="64">
        <f>'E-P'!$I$32</f>
        <v>562683</v>
      </c>
      <c r="J793" s="64">
        <f>'E-P'!$J$32</f>
        <v>0</v>
      </c>
      <c r="K793" s="64">
        <f>'E-P'!$K$32</f>
        <v>139631</v>
      </c>
      <c r="L793" s="65">
        <f>'E-P'!$L$32</f>
        <v>1493456</v>
      </c>
      <c r="N793" s="66"/>
      <c r="O793" s="67"/>
      <c r="P793" s="68"/>
      <c r="Q793" s="69"/>
      <c r="R793" s="70"/>
      <c r="S793" s="70"/>
      <c r="T793" s="70"/>
      <c r="U793" s="69"/>
      <c r="V793" s="70"/>
      <c r="W793" s="69"/>
      <c r="X793" s="62"/>
      <c r="Y793" s="67"/>
      <c r="Z793" s="69"/>
      <c r="AA793" s="19"/>
      <c r="AB793" s="24"/>
    </row>
    <row r="794" spans="2:28" ht="15.75" hidden="1" customHeight="1" outlineLevel="1">
      <c r="B794" s="63"/>
      <c r="C794" s="21"/>
      <c r="D794" s="21"/>
      <c r="F794" s="64">
        <f>LU!$F$32</f>
        <v>117498</v>
      </c>
      <c r="G794" s="64">
        <f>LU!$G$32</f>
        <v>0</v>
      </c>
      <c r="H794" s="64">
        <f>LU!$H$32</f>
        <v>0</v>
      </c>
      <c r="I794" s="64">
        <f>LU!$I$32</f>
        <v>28910</v>
      </c>
      <c r="J794" s="64">
        <f>LU!$J$32</f>
        <v>0</v>
      </c>
      <c r="K794" s="64">
        <f>LU!$K$32</f>
        <v>2871</v>
      </c>
      <c r="L794" s="65">
        <f>LU!$L$32</f>
        <v>149279</v>
      </c>
      <c r="N794" s="66"/>
      <c r="O794" s="67"/>
      <c r="P794" s="68"/>
      <c r="Q794" s="69"/>
      <c r="R794" s="70"/>
      <c r="S794" s="70"/>
      <c r="T794" s="70"/>
      <c r="U794" s="69"/>
      <c r="V794" s="70"/>
      <c r="W794" s="69"/>
      <c r="X794" s="62"/>
      <c r="Y794" s="67"/>
      <c r="Z794" s="69"/>
      <c r="AA794" s="19"/>
      <c r="AB794" s="24"/>
    </row>
    <row r="795" spans="2:28" ht="15.75" hidden="1" customHeight="1" outlineLevel="1">
      <c r="B795" s="63"/>
      <c r="C795" s="21"/>
      <c r="D795" s="21"/>
      <c r="F795" s="64">
        <f>MidWST!$F$32</f>
        <v>0</v>
      </c>
      <c r="G795" s="64">
        <f>MidWST!$G$32</f>
        <v>0</v>
      </c>
      <c r="H795" s="64">
        <f>MidWST!$H$32</f>
        <v>0</v>
      </c>
      <c r="I795" s="64">
        <f>MidWST!$I$32</f>
        <v>0</v>
      </c>
      <c r="J795" s="64">
        <f>MidWST!$J$32</f>
        <v>0</v>
      </c>
      <c r="K795" s="64">
        <f>MidWST!$K$32</f>
        <v>0</v>
      </c>
      <c r="L795" s="65">
        <f>MidWST!$L$32</f>
        <v>0</v>
      </c>
      <c r="N795" s="66"/>
      <c r="O795" s="67"/>
      <c r="P795" s="68"/>
      <c r="Q795" s="69"/>
      <c r="R795" s="70"/>
      <c r="S795" s="70"/>
      <c r="T795" s="70"/>
      <c r="U795" s="69"/>
      <c r="V795" s="70"/>
      <c r="W795" s="69"/>
      <c r="X795" s="62"/>
      <c r="Y795" s="67"/>
      <c r="Z795" s="69"/>
      <c r="AA795" s="19"/>
      <c r="AB795" s="24"/>
    </row>
    <row r="796" spans="2:28" ht="15.75" hidden="1" customHeight="1" outlineLevel="1">
      <c r="B796" s="63"/>
      <c r="C796" s="21"/>
      <c r="D796" s="21"/>
      <c r="F796" s="64">
        <f>'P-B'!$F$32</f>
        <v>0</v>
      </c>
      <c r="G796" s="64">
        <f>'P-B'!$G$32</f>
        <v>0</v>
      </c>
      <c r="H796" s="64">
        <f>'P-B'!$H$32</f>
        <v>208429</v>
      </c>
      <c r="I796" s="64">
        <f>'P-B'!$I$32</f>
        <v>0</v>
      </c>
      <c r="J796" s="64">
        <f>'P-B'!$J$32</f>
        <v>0</v>
      </c>
      <c r="K796" s="64">
        <f>'P-B'!$K$32</f>
        <v>13511</v>
      </c>
      <c r="L796" s="65">
        <f>'P-B'!$L$32</f>
        <v>221940</v>
      </c>
      <c r="N796" s="66"/>
      <c r="O796" s="67"/>
      <c r="P796" s="68"/>
      <c r="Q796" s="69"/>
      <c r="R796" s="70"/>
      <c r="S796" s="70"/>
      <c r="T796" s="70"/>
      <c r="U796" s="69"/>
      <c r="V796" s="70"/>
      <c r="W796" s="69"/>
      <c r="X796" s="62"/>
      <c r="Y796" s="67"/>
      <c r="Z796" s="69"/>
      <c r="AA796" s="19"/>
      <c r="AB796" s="24"/>
    </row>
    <row r="797" spans="2:28" ht="15.75" hidden="1" customHeight="1" outlineLevel="1">
      <c r="B797" s="63"/>
      <c r="C797" s="21"/>
      <c r="D797" s="21"/>
      <c r="F797" s="64">
        <f>PVAMU!$F$32</f>
        <v>38005</v>
      </c>
      <c r="G797" s="64">
        <f>PVAMU!$G$32</f>
        <v>0</v>
      </c>
      <c r="H797" s="64">
        <f>PVAMU!$H$32</f>
        <v>0</v>
      </c>
      <c r="I797" s="64">
        <f>PVAMU!$I$32</f>
        <v>0</v>
      </c>
      <c r="J797" s="64">
        <f>PVAMU!$J$32</f>
        <v>0</v>
      </c>
      <c r="K797" s="64">
        <f>PVAMU!$K$32</f>
        <v>0</v>
      </c>
      <c r="L797" s="65">
        <f>PVAMU!$L$32</f>
        <v>38005</v>
      </c>
      <c r="N797" s="66"/>
      <c r="O797" s="67"/>
      <c r="P797" s="68"/>
      <c r="Q797" s="69"/>
      <c r="R797" s="70"/>
      <c r="S797" s="70"/>
      <c r="T797" s="70"/>
      <c r="U797" s="69"/>
      <c r="V797" s="70"/>
      <c r="W797" s="69"/>
      <c r="X797" s="62"/>
      <c r="Y797" s="67"/>
      <c r="Z797" s="69"/>
      <c r="AA797" s="19"/>
      <c r="AB797" s="24"/>
    </row>
    <row r="798" spans="2:28" ht="15.75" hidden="1" customHeight="1" outlineLevel="1">
      <c r="B798" s="63"/>
      <c r="C798" s="21"/>
      <c r="D798" s="21"/>
      <c r="F798" s="64">
        <f>'S-A'!$F$32</f>
        <v>1281883</v>
      </c>
      <c r="G798" s="64">
        <f>'S-A'!$G$32</f>
        <v>989497</v>
      </c>
      <c r="H798" s="64">
        <f>'S-A'!$H$32</f>
        <v>109937</v>
      </c>
      <c r="I798" s="64">
        <f>'S-A'!$I$32</f>
        <v>3042998</v>
      </c>
      <c r="J798" s="64">
        <f>'S-A'!$J$32</f>
        <v>357852</v>
      </c>
      <c r="K798" s="64">
        <f>'S-A'!$K$32</f>
        <v>217719</v>
      </c>
      <c r="L798" s="65">
        <f>'S-A'!$L$32</f>
        <v>5999886</v>
      </c>
      <c r="N798" s="66"/>
      <c r="O798" s="67"/>
      <c r="P798" s="68"/>
      <c r="Q798" s="69"/>
      <c r="R798" s="70"/>
      <c r="S798" s="70"/>
      <c r="T798" s="70"/>
      <c r="U798" s="69"/>
      <c r="V798" s="70"/>
      <c r="W798" s="69"/>
      <c r="X798" s="62"/>
      <c r="Y798" s="67"/>
      <c r="Z798" s="69"/>
      <c r="AA798" s="19"/>
      <c r="AB798" s="24"/>
    </row>
    <row r="799" spans="2:28" ht="15.75" hidden="1" customHeight="1" outlineLevel="1">
      <c r="B799" s="63"/>
      <c r="C799" s="21"/>
      <c r="D799" s="21"/>
      <c r="F799" s="64">
        <f>SFA!$F$32</f>
        <v>0</v>
      </c>
      <c r="G799" s="64">
        <f>SFA!$G$32</f>
        <v>0</v>
      </c>
      <c r="H799" s="64">
        <f>SFA!$H$32</f>
        <v>0</v>
      </c>
      <c r="I799" s="64">
        <f>SFA!$I$32</f>
        <v>0</v>
      </c>
      <c r="J799" s="64">
        <f>SFA!$J$32</f>
        <v>0</v>
      </c>
      <c r="K799" s="64">
        <f>SFA!$K$32</f>
        <v>0</v>
      </c>
      <c r="L799" s="65">
        <f>SFA!$L$32</f>
        <v>0</v>
      </c>
      <c r="N799" s="66"/>
      <c r="O799" s="67"/>
      <c r="P799" s="68"/>
      <c r="Q799" s="69"/>
      <c r="R799" s="70"/>
      <c r="S799" s="70"/>
      <c r="T799" s="70"/>
      <c r="U799" s="69"/>
      <c r="V799" s="70"/>
      <c r="W799" s="69"/>
      <c r="X799" s="62"/>
      <c r="Y799" s="67"/>
      <c r="Z799" s="69"/>
      <c r="AA799" s="19"/>
      <c r="AB799" s="24"/>
    </row>
    <row r="800" spans="2:28" ht="15.75" hidden="1" customHeight="1" outlineLevel="1">
      <c r="B800" s="63"/>
      <c r="C800" s="21"/>
      <c r="D800" s="21"/>
      <c r="F800" s="64">
        <f>SHSU!$F$32</f>
        <v>2393</v>
      </c>
      <c r="G800" s="64">
        <f>SHSU!$G$32</f>
        <v>0</v>
      </c>
      <c r="H800" s="64">
        <f>SHSU!$H$32</f>
        <v>0</v>
      </c>
      <c r="I800" s="64">
        <f>SHSU!$I$32</f>
        <v>23202</v>
      </c>
      <c r="J800" s="64">
        <f>SHSU!$J$32</f>
        <v>0</v>
      </c>
      <c r="K800" s="64">
        <f>SHSU!$K$32</f>
        <v>0</v>
      </c>
      <c r="L800" s="65">
        <f>SHSU!$L$32</f>
        <v>25595</v>
      </c>
      <c r="N800" s="66"/>
      <c r="O800" s="67"/>
      <c r="P800" s="68"/>
      <c r="Q800" s="69"/>
      <c r="R800" s="70"/>
      <c r="S800" s="70"/>
      <c r="T800" s="70"/>
      <c r="U800" s="69"/>
      <c r="V800" s="70"/>
      <c r="W800" s="69"/>
      <c r="X800" s="62"/>
      <c r="Y800" s="67"/>
      <c r="Z800" s="69"/>
      <c r="AA800" s="19"/>
      <c r="AB800" s="24"/>
    </row>
    <row r="801" spans="2:28" ht="15.75" hidden="1" customHeight="1" outlineLevel="1">
      <c r="B801" s="63"/>
      <c r="C801" s="21"/>
      <c r="D801" s="21"/>
      <c r="F801" s="64">
        <f>SRSU!$F$32</f>
        <v>0</v>
      </c>
      <c r="G801" s="64">
        <f>SRSU!$G$32</f>
        <v>190699</v>
      </c>
      <c r="H801" s="64">
        <f>SRSU!$H$32</f>
        <v>0</v>
      </c>
      <c r="I801" s="64">
        <f>SRSU!$I$32</f>
        <v>0</v>
      </c>
      <c r="J801" s="64">
        <f>SRSU!$J$32</f>
        <v>0</v>
      </c>
      <c r="K801" s="64">
        <f>SRSU!$K$32</f>
        <v>0</v>
      </c>
      <c r="L801" s="65">
        <f>SRSU!$L$32</f>
        <v>190699</v>
      </c>
      <c r="N801" s="66"/>
      <c r="O801" s="67"/>
      <c r="P801" s="68"/>
      <c r="Q801" s="69"/>
      <c r="R801" s="70"/>
      <c r="S801" s="70"/>
      <c r="T801" s="70"/>
      <c r="U801" s="69"/>
      <c r="V801" s="70"/>
      <c r="W801" s="69"/>
      <c r="X801" s="62"/>
      <c r="Y801" s="67"/>
      <c r="Z801" s="69"/>
      <c r="AA801" s="19"/>
      <c r="AB801" s="24"/>
    </row>
    <row r="802" spans="2:28" ht="15.75" hidden="1" customHeight="1" outlineLevel="1">
      <c r="B802" s="63"/>
      <c r="C802" s="21"/>
      <c r="D802" s="21"/>
      <c r="F802" s="64">
        <f>TAMIU!$F$32</f>
        <v>0</v>
      </c>
      <c r="G802" s="64">
        <f>TAMIU!$G$32</f>
        <v>17726</v>
      </c>
      <c r="H802" s="64">
        <f>TAMIU!$H$32</f>
        <v>0</v>
      </c>
      <c r="I802" s="64">
        <f>TAMIU!$I$32</f>
        <v>123780</v>
      </c>
      <c r="J802" s="64">
        <f>TAMIU!$J$32</f>
        <v>0</v>
      </c>
      <c r="K802" s="64">
        <f>TAMIU!$K$32</f>
        <v>9221</v>
      </c>
      <c r="L802" s="65">
        <f>TAMIU!$L$32</f>
        <v>150727</v>
      </c>
      <c r="N802" s="66"/>
      <c r="O802" s="67"/>
      <c r="P802" s="68"/>
      <c r="Q802" s="69"/>
      <c r="R802" s="70"/>
      <c r="S802" s="70"/>
      <c r="T802" s="70"/>
      <c r="U802" s="69"/>
      <c r="V802" s="70"/>
      <c r="W802" s="69"/>
      <c r="X802" s="62"/>
      <c r="Y802" s="67"/>
      <c r="Z802" s="69"/>
      <c r="AA802" s="19"/>
      <c r="AB802" s="24"/>
    </row>
    <row r="803" spans="2:28" ht="15.75" hidden="1" customHeight="1" outlineLevel="1">
      <c r="B803" s="63"/>
      <c r="C803" s="21"/>
      <c r="D803" s="21"/>
      <c r="F803" s="64">
        <f>TAMUC!$F$32</f>
        <v>651813</v>
      </c>
      <c r="G803" s="64">
        <f>TAMUC!$G$32</f>
        <v>172612</v>
      </c>
      <c r="H803" s="64">
        <f>TAMUC!$H$32</f>
        <v>0</v>
      </c>
      <c r="I803" s="64">
        <f>TAMUC!$I$32</f>
        <v>145275</v>
      </c>
      <c r="J803" s="64">
        <f>TAMUC!$J$32</f>
        <v>10074</v>
      </c>
      <c r="K803" s="64">
        <f>TAMUC!$K$32</f>
        <v>4470</v>
      </c>
      <c r="L803" s="65">
        <f>TAMUC!$L$32</f>
        <v>984244</v>
      </c>
      <c r="N803" s="66"/>
      <c r="O803" s="67"/>
      <c r="P803" s="68"/>
      <c r="Q803" s="69"/>
      <c r="R803" s="70"/>
      <c r="S803" s="70"/>
      <c r="T803" s="70"/>
      <c r="U803" s="69"/>
      <c r="V803" s="70"/>
      <c r="W803" s="69"/>
      <c r="X803" s="62"/>
      <c r="Y803" s="67"/>
      <c r="Z803" s="69"/>
      <c r="AA803" s="19"/>
      <c r="AB803" s="24"/>
    </row>
    <row r="804" spans="2:28" ht="15.75" hidden="1" customHeight="1" outlineLevel="1">
      <c r="B804" s="63"/>
      <c r="C804" s="21"/>
      <c r="D804" s="21"/>
      <c r="F804" s="64">
        <f>TAMUCC!$F$32</f>
        <v>15801</v>
      </c>
      <c r="G804" s="64">
        <f>TAMUCC!$G$32</f>
        <v>58038</v>
      </c>
      <c r="H804" s="64">
        <f>TAMUCC!$H$32</f>
        <v>0</v>
      </c>
      <c r="I804" s="64">
        <f>TAMUCC!$I$32</f>
        <v>261271</v>
      </c>
      <c r="J804" s="64">
        <f>TAMUCC!$J$32</f>
        <v>0</v>
      </c>
      <c r="K804" s="64">
        <f>TAMUCC!$K$32</f>
        <v>0</v>
      </c>
      <c r="L804" s="65">
        <f>TAMUCC!$L$32</f>
        <v>335110</v>
      </c>
      <c r="N804" s="66"/>
      <c r="O804" s="67"/>
      <c r="P804" s="68"/>
      <c r="Q804" s="69"/>
      <c r="R804" s="70"/>
      <c r="S804" s="70"/>
      <c r="T804" s="70"/>
      <c r="U804" s="69"/>
      <c r="V804" s="70"/>
      <c r="W804" s="69"/>
      <c r="X804" s="62"/>
      <c r="Y804" s="67"/>
      <c r="Z804" s="69"/>
      <c r="AA804" s="19"/>
      <c r="AB804" s="24"/>
    </row>
    <row r="805" spans="2:28" ht="15.75" hidden="1" customHeight="1" outlineLevel="1">
      <c r="B805" s="63"/>
      <c r="C805" s="21"/>
      <c r="D805" s="21"/>
      <c r="F805" s="64">
        <f>TAMUComb!$F$32</f>
        <v>408159</v>
      </c>
      <c r="G805" s="64">
        <f>TAMUComb!$G$32</f>
        <v>1267016</v>
      </c>
      <c r="H805" s="64">
        <f>TAMUComb!$H$32</f>
        <v>284041</v>
      </c>
      <c r="I805" s="64">
        <f>TAMUComb!$I$32</f>
        <v>2046651</v>
      </c>
      <c r="J805" s="64">
        <f>TAMUComb!$J$32</f>
        <v>274071</v>
      </c>
      <c r="K805" s="64">
        <f>TAMUComb!$K$32</f>
        <v>302037</v>
      </c>
      <c r="L805" s="65">
        <f>TAMUComb!$L$32</f>
        <v>4581975</v>
      </c>
      <c r="N805" s="66"/>
      <c r="O805" s="67"/>
      <c r="P805" s="68"/>
      <c r="Q805" s="69"/>
      <c r="R805" s="70"/>
      <c r="S805" s="70"/>
      <c r="T805" s="70"/>
      <c r="U805" s="69"/>
      <c r="V805" s="70"/>
      <c r="W805" s="69"/>
      <c r="X805" s="62"/>
      <c r="Y805" s="67"/>
      <c r="Z805" s="69"/>
      <c r="AA805" s="19"/>
      <c r="AB805" s="24"/>
    </row>
    <row r="806" spans="2:28" ht="15.75" hidden="1" customHeight="1" outlineLevel="1">
      <c r="B806" s="63"/>
      <c r="C806" s="21"/>
      <c r="D806" s="21"/>
      <c r="F806" s="64">
        <f>TAMUCT!$F$32</f>
        <v>48738</v>
      </c>
      <c r="G806" s="64">
        <f>TAMUCT!$G$32</f>
        <v>0</v>
      </c>
      <c r="H806" s="64">
        <f>TAMUCT!$H$32</f>
        <v>0</v>
      </c>
      <c r="I806" s="64">
        <f>TAMUCT!$I$32</f>
        <v>474530</v>
      </c>
      <c r="J806" s="64">
        <f>TAMUCT!$J$32</f>
        <v>0</v>
      </c>
      <c r="K806" s="64">
        <f>TAMUCT!$K$32</f>
        <v>77867</v>
      </c>
      <c r="L806" s="65">
        <f>TAMUCT!$L$32</f>
        <v>601135</v>
      </c>
      <c r="N806" s="66"/>
      <c r="O806" s="67"/>
      <c r="P806" s="68"/>
      <c r="Q806" s="69"/>
      <c r="R806" s="70"/>
      <c r="S806" s="70"/>
      <c r="T806" s="70"/>
      <c r="U806" s="69"/>
      <c r="V806" s="70"/>
      <c r="W806" s="69"/>
      <c r="X806" s="62"/>
      <c r="Y806" s="67"/>
      <c r="Z806" s="69"/>
      <c r="AA806" s="19"/>
      <c r="AB806" s="24"/>
    </row>
    <row r="807" spans="2:28" ht="15.75" hidden="1" customHeight="1" outlineLevel="1">
      <c r="B807" s="63"/>
      <c r="C807" s="21"/>
      <c r="D807" s="21"/>
      <c r="F807" s="64">
        <f>TAMUG!$F$32</f>
        <v>0</v>
      </c>
      <c r="G807" s="64">
        <f>TAMUG!$G$32</f>
        <v>0</v>
      </c>
      <c r="H807" s="64">
        <f>TAMUG!$H$32</f>
        <v>0</v>
      </c>
      <c r="I807" s="64">
        <f>TAMUG!$I$32</f>
        <v>0</v>
      </c>
      <c r="J807" s="64">
        <f>TAMUG!$J$32</f>
        <v>0</v>
      </c>
      <c r="K807" s="64">
        <f>TAMUG!$K$32</f>
        <v>0</v>
      </c>
      <c r="L807" s="65">
        <f>TAMUG!$L$32</f>
        <v>0</v>
      </c>
      <c r="N807" s="66"/>
      <c r="O807" s="67"/>
      <c r="P807" s="68"/>
      <c r="Q807" s="69"/>
      <c r="R807" s="70"/>
      <c r="S807" s="70"/>
      <c r="T807" s="70"/>
      <c r="U807" s="69"/>
      <c r="V807" s="70"/>
      <c r="W807" s="69"/>
      <c r="X807" s="62"/>
      <c r="Y807" s="67"/>
      <c r="Z807" s="69"/>
      <c r="AA807" s="19"/>
      <c r="AB807" s="24"/>
    </row>
    <row r="808" spans="2:28" ht="15.75" hidden="1" customHeight="1" outlineLevel="1">
      <c r="B808" s="63"/>
      <c r="C808" s="21"/>
      <c r="D808" s="21"/>
      <c r="F808" s="64">
        <f>TAMUK!$F$32</f>
        <v>6859</v>
      </c>
      <c r="G808" s="64">
        <f>TAMUK!$G$32</f>
        <v>0</v>
      </c>
      <c r="H808" s="64">
        <f>TAMUK!$H$32</f>
        <v>0</v>
      </c>
      <c r="I808" s="64">
        <f>TAMUK!$I$32</f>
        <v>71112</v>
      </c>
      <c r="J808" s="64">
        <f>TAMUK!$J$32</f>
        <v>0</v>
      </c>
      <c r="K808" s="64">
        <f>TAMUK!$K$32</f>
        <v>0</v>
      </c>
      <c r="L808" s="65">
        <f>TAMUK!$L$32</f>
        <v>77971</v>
      </c>
      <c r="N808" s="66"/>
      <c r="O808" s="67"/>
      <c r="P808" s="68"/>
      <c r="Q808" s="69"/>
      <c r="R808" s="70"/>
      <c r="S808" s="70"/>
      <c r="T808" s="70"/>
      <c r="U808" s="69"/>
      <c r="V808" s="70"/>
      <c r="W808" s="69"/>
      <c r="X808" s="62"/>
      <c r="Y808" s="67"/>
      <c r="Z808" s="69"/>
      <c r="AA808" s="19"/>
      <c r="AB808" s="24"/>
    </row>
    <row r="809" spans="2:28" ht="15.75" hidden="1" customHeight="1" outlineLevel="1">
      <c r="B809" s="63"/>
      <c r="C809" s="21"/>
      <c r="D809" s="21"/>
      <c r="F809" s="64">
        <f>TAMUSA!$F$32</f>
        <v>20090</v>
      </c>
      <c r="G809" s="64">
        <f>TAMUSA!$G$32</f>
        <v>0</v>
      </c>
      <c r="H809" s="64">
        <f>TAMUSA!$H$32</f>
        <v>0</v>
      </c>
      <c r="I809" s="64">
        <f>TAMUSA!$I$32</f>
        <v>0</v>
      </c>
      <c r="J809" s="64">
        <f>TAMUSA!$J$32</f>
        <v>0</v>
      </c>
      <c r="K809" s="64">
        <f>TAMUSA!$K$32</f>
        <v>0</v>
      </c>
      <c r="L809" s="65">
        <f>TAMUSA!$L$32</f>
        <v>20090</v>
      </c>
      <c r="N809" s="66"/>
      <c r="O809" s="67"/>
      <c r="P809" s="68"/>
      <c r="Q809" s="69"/>
      <c r="R809" s="70"/>
      <c r="S809" s="70"/>
      <c r="T809" s="70"/>
      <c r="U809" s="69"/>
      <c r="V809" s="70"/>
      <c r="W809" s="69"/>
      <c r="X809" s="62"/>
      <c r="Y809" s="67"/>
      <c r="Z809" s="69"/>
      <c r="AA809" s="19"/>
      <c r="AB809" s="24"/>
    </row>
    <row r="810" spans="2:28" ht="15.75" hidden="1" customHeight="1" outlineLevel="1">
      <c r="B810" s="63"/>
      <c r="C810" s="21"/>
      <c r="D810" s="21"/>
      <c r="F810" s="64">
        <f>TAMUT!$F$32</f>
        <v>0</v>
      </c>
      <c r="G810" s="64">
        <f>TAMUT!$G$32</f>
        <v>13396</v>
      </c>
      <c r="H810" s="64">
        <f>TAMUT!$H$32</f>
        <v>0</v>
      </c>
      <c r="I810" s="64">
        <f>TAMUT!$I$32</f>
        <v>0</v>
      </c>
      <c r="J810" s="64">
        <f>TAMUT!$J$32</f>
        <v>0</v>
      </c>
      <c r="K810" s="64">
        <f>TAMUT!$K$32</f>
        <v>0</v>
      </c>
      <c r="L810" s="65">
        <f>TAMUT!$L$32</f>
        <v>13396</v>
      </c>
      <c r="N810" s="66"/>
      <c r="O810" s="67"/>
      <c r="P810" s="68"/>
      <c r="Q810" s="69"/>
      <c r="R810" s="70"/>
      <c r="S810" s="70"/>
      <c r="T810" s="70"/>
      <c r="U810" s="69"/>
      <c r="V810" s="70"/>
      <c r="W810" s="69"/>
      <c r="X810" s="62"/>
      <c r="Y810" s="67"/>
      <c r="Z810" s="69"/>
      <c r="AA810" s="19"/>
      <c r="AB810" s="24"/>
    </row>
    <row r="811" spans="2:28" ht="15.75" hidden="1" customHeight="1" outlineLevel="1">
      <c r="B811" s="63"/>
      <c r="C811" s="21"/>
      <c r="D811" s="21"/>
      <c r="F811" s="64">
        <f>TARLST!$F$32</f>
        <v>0</v>
      </c>
      <c r="G811" s="64">
        <f>TARLST!$G$32</f>
        <v>65534</v>
      </c>
      <c r="H811" s="64">
        <f>TARLST!$H$32</f>
        <v>0</v>
      </c>
      <c r="I811" s="64">
        <f>TARLST!$I$32</f>
        <v>1192123</v>
      </c>
      <c r="J811" s="64">
        <f>TARLST!$J$32</f>
        <v>0</v>
      </c>
      <c r="K811" s="64">
        <f>TARLST!$K$32</f>
        <v>0</v>
      </c>
      <c r="L811" s="65">
        <f>TARLST!$L$32</f>
        <v>1257657</v>
      </c>
      <c r="N811" s="66"/>
      <c r="O811" s="67"/>
      <c r="P811" s="68"/>
      <c r="Q811" s="69"/>
      <c r="R811" s="70"/>
      <c r="S811" s="70"/>
      <c r="T811" s="70"/>
      <c r="U811" s="69"/>
      <c r="V811" s="70"/>
      <c r="W811" s="69"/>
      <c r="X811" s="62"/>
      <c r="Y811" s="67"/>
      <c r="Z811" s="69"/>
      <c r="AA811" s="19"/>
      <c r="AB811" s="24"/>
    </row>
    <row r="812" spans="2:28" ht="15.75" hidden="1" customHeight="1" outlineLevel="1">
      <c r="B812" s="63"/>
      <c r="C812" s="21"/>
      <c r="D812" s="21"/>
      <c r="F812" s="64">
        <f>TSU!$F$32</f>
        <v>0</v>
      </c>
      <c r="G812" s="64">
        <f>TSU!$G$32</f>
        <v>0</v>
      </c>
      <c r="H812" s="64">
        <f>TSU!$H$32</f>
        <v>0</v>
      </c>
      <c r="I812" s="64">
        <f>TSU!$I$32</f>
        <v>0</v>
      </c>
      <c r="J812" s="64">
        <f>TSU!$J$32</f>
        <v>0</v>
      </c>
      <c r="K812" s="64">
        <f>TSU!$K$32</f>
        <v>0</v>
      </c>
      <c r="L812" s="65">
        <f>TSU!$L$32</f>
        <v>0</v>
      </c>
      <c r="N812" s="66"/>
      <c r="O812" s="67"/>
      <c r="P812" s="68"/>
      <c r="Q812" s="69"/>
      <c r="R812" s="70"/>
      <c r="S812" s="70"/>
      <c r="T812" s="70"/>
      <c r="U812" s="69"/>
      <c r="V812" s="70"/>
      <c r="W812" s="69"/>
      <c r="X812" s="62"/>
      <c r="Y812" s="67"/>
      <c r="Z812" s="69"/>
      <c r="AA812" s="19"/>
      <c r="AB812" s="24"/>
    </row>
    <row r="813" spans="2:28" ht="15.75" hidden="1" customHeight="1" outlineLevel="1">
      <c r="B813" s="63"/>
      <c r="C813" s="21"/>
      <c r="D813" s="21"/>
      <c r="F813" s="64">
        <f>TTU!$F$32</f>
        <v>128953</v>
      </c>
      <c r="G813" s="64">
        <f>TTU!$G$32</f>
        <v>0</v>
      </c>
      <c r="H813" s="64">
        <f>TTU!$H$32</f>
        <v>0</v>
      </c>
      <c r="I813" s="64">
        <f>TTU!$I$32</f>
        <v>596804</v>
      </c>
      <c r="J813" s="64">
        <f>TTU!$J$32</f>
        <v>0</v>
      </c>
      <c r="K813" s="64">
        <f>TTU!$K$32</f>
        <v>0</v>
      </c>
      <c r="L813" s="65">
        <f>TTU!$L$32</f>
        <v>725757</v>
      </c>
      <c r="N813" s="66"/>
      <c r="O813" s="67"/>
      <c r="P813" s="68"/>
      <c r="Q813" s="69"/>
      <c r="R813" s="70"/>
      <c r="S813" s="70"/>
      <c r="T813" s="70"/>
      <c r="U813" s="69"/>
      <c r="V813" s="70"/>
      <c r="W813" s="69"/>
      <c r="X813" s="62"/>
      <c r="Y813" s="67"/>
      <c r="Z813" s="69"/>
      <c r="AA813" s="19"/>
      <c r="AB813" s="24"/>
    </row>
    <row r="814" spans="2:28" ht="15.75" hidden="1" customHeight="1" outlineLevel="1">
      <c r="B814" s="63"/>
      <c r="C814" s="21"/>
      <c r="D814" s="21"/>
      <c r="F814" s="64">
        <f>TWU!$F$32</f>
        <v>90795</v>
      </c>
      <c r="G814" s="64">
        <f>TWU!$G$32</f>
        <v>432361</v>
      </c>
      <c r="H814" s="64">
        <f>TWU!$H$32</f>
        <v>0</v>
      </c>
      <c r="I814" s="64">
        <f>TWU!$I$32</f>
        <v>780104</v>
      </c>
      <c r="J814" s="64">
        <f>TWU!$J$32</f>
        <v>82528</v>
      </c>
      <c r="K814" s="64">
        <f>TWU!$K$32</f>
        <v>512532</v>
      </c>
      <c r="L814" s="65">
        <f>TWU!$L$32</f>
        <v>1898320</v>
      </c>
      <c r="N814" s="66"/>
      <c r="O814" s="67"/>
      <c r="P814" s="68"/>
      <c r="Q814" s="69"/>
      <c r="R814" s="70"/>
      <c r="S814" s="70"/>
      <c r="T814" s="70"/>
      <c r="U814" s="69"/>
      <c r="V814" s="70"/>
      <c r="W814" s="69"/>
      <c r="X814" s="62"/>
      <c r="Y814" s="67"/>
      <c r="Z814" s="69"/>
      <c r="AA814" s="19"/>
      <c r="AB814" s="24"/>
    </row>
    <row r="815" spans="2:28" ht="15.75" hidden="1" customHeight="1" outlineLevel="1">
      <c r="B815" s="63"/>
      <c r="C815" s="21"/>
      <c r="D815" s="21"/>
      <c r="F815" s="64">
        <f>TXST!$F$32</f>
        <v>72732</v>
      </c>
      <c r="G815" s="64">
        <f>TXST!$G$32</f>
        <v>837206</v>
      </c>
      <c r="H815" s="64">
        <f>TXST!$H$32</f>
        <v>0</v>
      </c>
      <c r="I815" s="64">
        <f>TXST!$I$32</f>
        <v>1003890</v>
      </c>
      <c r="J815" s="64">
        <f>TXST!$J$32</f>
        <v>0</v>
      </c>
      <c r="K815" s="64">
        <f>TXST!$K$32</f>
        <v>45563</v>
      </c>
      <c r="L815" s="65">
        <f>TXST!$L$32</f>
        <v>1959391</v>
      </c>
      <c r="N815" s="66"/>
      <c r="O815" s="67"/>
      <c r="P815" s="68"/>
      <c r="Q815" s="69"/>
      <c r="R815" s="70"/>
      <c r="S815" s="70"/>
      <c r="T815" s="70"/>
      <c r="U815" s="69"/>
      <c r="V815" s="70"/>
      <c r="W815" s="69"/>
      <c r="X815" s="62"/>
      <c r="Y815" s="67"/>
      <c r="Z815" s="69"/>
      <c r="AA815" s="19"/>
      <c r="AB815" s="24"/>
    </row>
    <row r="816" spans="2:28" ht="15.75" hidden="1" customHeight="1" outlineLevel="1">
      <c r="B816" s="63"/>
      <c r="C816" s="21"/>
      <c r="D816" s="21"/>
      <c r="F816" s="64">
        <f>TYL!$F$32</f>
        <v>49108</v>
      </c>
      <c r="G816" s="64">
        <f>TYL!$G$32</f>
        <v>6648</v>
      </c>
      <c r="H816" s="64">
        <f>TYL!$H$32</f>
        <v>1800</v>
      </c>
      <c r="I816" s="64">
        <f>TYL!$I$32</f>
        <v>257635</v>
      </c>
      <c r="J816" s="64">
        <f>TYL!$J$32</f>
        <v>0</v>
      </c>
      <c r="K816" s="64">
        <f>TYL!$K$32</f>
        <v>-2323</v>
      </c>
      <c r="L816" s="65">
        <f>TYL!$L$32</f>
        <v>312868</v>
      </c>
      <c r="N816" s="66"/>
      <c r="O816" s="67"/>
      <c r="P816" s="68"/>
      <c r="Q816" s="69"/>
      <c r="R816" s="70"/>
      <c r="S816" s="70"/>
      <c r="T816" s="70"/>
      <c r="U816" s="69"/>
      <c r="V816" s="70"/>
      <c r="W816" s="69"/>
      <c r="X816" s="62"/>
      <c r="Y816" s="67"/>
      <c r="Z816" s="69"/>
      <c r="AA816" s="19"/>
      <c r="AB816" s="24"/>
    </row>
    <row r="817" spans="2:28" ht="15.75" hidden="1" customHeight="1" outlineLevel="1">
      <c r="B817" s="63"/>
      <c r="C817" s="21"/>
      <c r="D817" s="21"/>
      <c r="F817" s="64">
        <f>UH!$F$32</f>
        <v>142923</v>
      </c>
      <c r="G817" s="64">
        <f>UH!$G$32</f>
        <v>397427</v>
      </c>
      <c r="H817" s="64">
        <f>UH!$H$32</f>
        <v>0</v>
      </c>
      <c r="I817" s="64">
        <f>UH!$I$32</f>
        <v>1456507</v>
      </c>
      <c r="J817" s="64">
        <f>UH!$J$32</f>
        <v>0</v>
      </c>
      <c r="K817" s="64">
        <f>UH!$K$32</f>
        <v>11299</v>
      </c>
      <c r="L817" s="65">
        <f>UH!$L$32</f>
        <v>2008156</v>
      </c>
      <c r="N817" s="66"/>
      <c r="O817" s="67"/>
      <c r="P817" s="68"/>
      <c r="Q817" s="69"/>
      <c r="R817" s="70"/>
      <c r="S817" s="70"/>
      <c r="T817" s="70"/>
      <c r="U817" s="69"/>
      <c r="V817" s="70"/>
      <c r="W817" s="69"/>
      <c r="X817" s="62"/>
      <c r="Y817" s="67"/>
      <c r="Z817" s="69"/>
      <c r="AA817" s="19"/>
      <c r="AB817" s="24"/>
    </row>
    <row r="818" spans="2:28" ht="15.75" hidden="1" customHeight="1" outlineLevel="1">
      <c r="B818" s="63"/>
      <c r="C818" s="21"/>
      <c r="D818" s="21"/>
      <c r="F818" s="64">
        <f>UHCL!$F$32</f>
        <v>0</v>
      </c>
      <c r="G818" s="64">
        <f>UHCL!$G$32</f>
        <v>0</v>
      </c>
      <c r="H818" s="64">
        <f>UHCL!$H$32</f>
        <v>0</v>
      </c>
      <c r="I818" s="64">
        <f>UHCL!$I$32</f>
        <v>0</v>
      </c>
      <c r="J818" s="64">
        <f>UHCL!$J$32</f>
        <v>0</v>
      </c>
      <c r="K818" s="64">
        <f>UHCL!$K$32</f>
        <v>0</v>
      </c>
      <c r="L818" s="65">
        <f>UHCL!$L$32</f>
        <v>0</v>
      </c>
      <c r="N818" s="66"/>
      <c r="O818" s="67"/>
      <c r="P818" s="68"/>
      <c r="Q818" s="69"/>
      <c r="R818" s="70"/>
      <c r="S818" s="70"/>
      <c r="T818" s="70"/>
      <c r="U818" s="69"/>
      <c r="V818" s="70"/>
      <c r="W818" s="69"/>
      <c r="X818" s="62"/>
      <c r="Y818" s="67"/>
      <c r="Z818" s="69"/>
      <c r="AA818" s="19"/>
      <c r="AB818" s="24"/>
    </row>
    <row r="819" spans="2:28" ht="15.75" hidden="1" customHeight="1" outlineLevel="1">
      <c r="B819" s="63"/>
      <c r="C819" s="21"/>
      <c r="D819" s="21"/>
      <c r="F819" s="64">
        <f>UHD!$F$32</f>
        <v>41835</v>
      </c>
      <c r="G819" s="64">
        <f>UHD!$G$32</f>
        <v>0</v>
      </c>
      <c r="H819" s="64">
        <f>UHD!$H$32</f>
        <v>20946</v>
      </c>
      <c r="I819" s="64">
        <f>UHD!$I$32</f>
        <v>6366</v>
      </c>
      <c r="J819" s="64">
        <f>UHD!$J$32</f>
        <v>0</v>
      </c>
      <c r="K819" s="64">
        <f>UHD!$K$32</f>
        <v>0</v>
      </c>
      <c r="L819" s="65">
        <f>UHD!$L$32</f>
        <v>69147</v>
      </c>
      <c r="N819" s="66"/>
      <c r="O819" s="67"/>
      <c r="P819" s="68"/>
      <c r="Q819" s="69"/>
      <c r="R819" s="70"/>
      <c r="S819" s="70"/>
      <c r="T819" s="70"/>
      <c r="U819" s="69"/>
      <c r="V819" s="70"/>
      <c r="W819" s="69"/>
      <c r="X819" s="62"/>
      <c r="Y819" s="67"/>
      <c r="Z819" s="69"/>
      <c r="AA819" s="19"/>
      <c r="AB819" s="24"/>
    </row>
    <row r="820" spans="2:28" ht="15.75" hidden="1" customHeight="1" outlineLevel="1">
      <c r="B820" s="63"/>
      <c r="C820" s="21"/>
      <c r="D820" s="21"/>
      <c r="F820" s="64">
        <f>UHV!$F$32</f>
        <v>0</v>
      </c>
      <c r="G820" s="64">
        <f>UHV!$G$32</f>
        <v>0</v>
      </c>
      <c r="H820" s="64">
        <f>UHV!$H$32</f>
        <v>0</v>
      </c>
      <c r="I820" s="64">
        <f>UHV!$I$32</f>
        <v>0</v>
      </c>
      <c r="J820" s="64">
        <f>UHV!$J$32</f>
        <v>0</v>
      </c>
      <c r="K820" s="64">
        <f>UHV!$K$32</f>
        <v>0</v>
      </c>
      <c r="L820" s="65">
        <f>UHV!$L$32</f>
        <v>0</v>
      </c>
      <c r="N820" s="66"/>
      <c r="O820" s="67"/>
      <c r="P820" s="68"/>
      <c r="Q820" s="69"/>
      <c r="R820" s="70"/>
      <c r="S820" s="70"/>
      <c r="T820" s="70"/>
      <c r="U820" s="69"/>
      <c r="V820" s="70"/>
      <c r="W820" s="69"/>
      <c r="X820" s="62"/>
      <c r="Y820" s="67"/>
      <c r="Z820" s="69"/>
      <c r="AA820" s="19"/>
      <c r="AB820" s="24"/>
    </row>
    <row r="821" spans="2:28" ht="15.75" hidden="1" customHeight="1" outlineLevel="1">
      <c r="B821" s="63"/>
      <c r="C821" s="21"/>
      <c r="D821" s="21"/>
      <c r="F821" s="64">
        <f>UNT!$F$32</f>
        <v>0</v>
      </c>
      <c r="G821" s="64">
        <f>UNT!$G$32</f>
        <v>0</v>
      </c>
      <c r="H821" s="64">
        <f>UNT!$H$32</f>
        <v>0</v>
      </c>
      <c r="I821" s="64">
        <f>UNT!$I$32</f>
        <v>0</v>
      </c>
      <c r="J821" s="64">
        <f>UNT!$J$32</f>
        <v>0</v>
      </c>
      <c r="K821" s="64">
        <f>UNT!$K$32</f>
        <v>0</v>
      </c>
      <c r="L821" s="65">
        <f>UNT!$L$32</f>
        <v>0</v>
      </c>
      <c r="N821" s="66"/>
      <c r="O821" s="67"/>
      <c r="P821" s="68"/>
      <c r="Q821" s="69"/>
      <c r="R821" s="70"/>
      <c r="S821" s="70"/>
      <c r="T821" s="70"/>
      <c r="U821" s="69"/>
      <c r="V821" s="70"/>
      <c r="W821" s="69"/>
      <c r="X821" s="62"/>
      <c r="Y821" s="67"/>
      <c r="Z821" s="69"/>
      <c r="AA821" s="19"/>
      <c r="AB821" s="24"/>
    </row>
    <row r="822" spans="2:28" ht="15.75" hidden="1" customHeight="1" outlineLevel="1">
      <c r="B822" s="63"/>
      <c r="C822" s="21"/>
      <c r="D822" s="21"/>
      <c r="F822" s="64">
        <f>UNTD!$F$32</f>
        <v>0</v>
      </c>
      <c r="G822" s="64">
        <f>UNTD!$G$32</f>
        <v>0</v>
      </c>
      <c r="H822" s="64">
        <f>UNTD!$H$32</f>
        <v>0</v>
      </c>
      <c r="I822" s="64">
        <f>UNTD!$I$32</f>
        <v>0</v>
      </c>
      <c r="J822" s="64">
        <f>UNTD!$J$32</f>
        <v>0</v>
      </c>
      <c r="K822" s="64">
        <f>UNTD!$K$32</f>
        <v>0</v>
      </c>
      <c r="L822" s="65">
        <f>UNTD!$L$32</f>
        <v>0</v>
      </c>
      <c r="N822" s="66"/>
      <c r="O822" s="67"/>
      <c r="P822" s="68"/>
      <c r="Q822" s="69"/>
      <c r="R822" s="70"/>
      <c r="S822" s="70"/>
      <c r="T822" s="70"/>
      <c r="U822" s="69"/>
      <c r="V822" s="70"/>
      <c r="W822" s="69"/>
      <c r="X822" s="62"/>
      <c r="Y822" s="67"/>
      <c r="Z822" s="69"/>
      <c r="AA822" s="19"/>
      <c r="AB822" s="24"/>
    </row>
    <row r="823" spans="2:28" ht="15.75" hidden="1" customHeight="1" outlineLevel="1">
      <c r="B823" s="63"/>
      <c r="C823" s="21"/>
      <c r="D823" s="21"/>
      <c r="F823" s="64">
        <f>WTAMU!$F$32</f>
        <v>26394</v>
      </c>
      <c r="G823" s="64">
        <f>WTAMU!$G$32</f>
        <v>59473</v>
      </c>
      <c r="H823" s="64">
        <f>WTAMU!$H$32</f>
        <v>8127</v>
      </c>
      <c r="I823" s="64">
        <f>WTAMU!$I$32</f>
        <v>49597</v>
      </c>
      <c r="J823" s="64">
        <f>WTAMU!$J$32</f>
        <v>0</v>
      </c>
      <c r="K823" s="64">
        <f>WTAMU!$K$32</f>
        <v>0</v>
      </c>
      <c r="L823" s="65">
        <f>WTAMU!$L$32</f>
        <v>143591</v>
      </c>
      <c r="N823" s="66"/>
      <c r="O823" s="67"/>
      <c r="P823" s="68"/>
      <c r="Q823" s="69"/>
      <c r="R823" s="70"/>
      <c r="S823" s="70"/>
      <c r="T823" s="70"/>
      <c r="U823" s="69"/>
      <c r="V823" s="70"/>
      <c r="W823" s="69"/>
      <c r="X823" s="62"/>
      <c r="Y823" s="67"/>
      <c r="Z823" s="69"/>
      <c r="AA823" s="19"/>
      <c r="AB823" s="24"/>
    </row>
    <row r="824" spans="2:28" ht="15.75" customHeight="1" collapsed="1">
      <c r="B824" s="63" t="s">
        <v>32</v>
      </c>
      <c r="C824" s="21"/>
      <c r="D824" s="21"/>
      <c r="F824" s="64">
        <f t="shared" ref="F824:L824" si="10">SUM(F788:F823)</f>
        <v>4207744</v>
      </c>
      <c r="G824" s="64">
        <f t="shared" si="10"/>
        <v>4908707</v>
      </c>
      <c r="H824" s="64">
        <f t="shared" si="10"/>
        <v>1234348</v>
      </c>
      <c r="I824" s="64">
        <f t="shared" si="10"/>
        <v>15265511</v>
      </c>
      <c r="J824" s="64">
        <f t="shared" si="10"/>
        <v>1120445</v>
      </c>
      <c r="K824" s="64">
        <f t="shared" si="10"/>
        <v>2321375</v>
      </c>
      <c r="L824" s="65">
        <f t="shared" si="10"/>
        <v>29058130</v>
      </c>
      <c r="N824" s="66"/>
      <c r="O824" s="67"/>
      <c r="P824" s="68"/>
      <c r="Q824" s="69"/>
      <c r="R824" s="70"/>
      <c r="S824" s="70"/>
      <c r="T824" s="70"/>
      <c r="U824" s="69"/>
      <c r="V824" s="70"/>
      <c r="W824" s="69"/>
      <c r="X824" s="62"/>
      <c r="Y824" s="67"/>
      <c r="Z824" s="69"/>
      <c r="AA824" s="19"/>
      <c r="AB824" s="24"/>
    </row>
    <row r="825" spans="2:28" ht="15.75" hidden="1" customHeight="1" outlineLevel="1">
      <c r="B825" s="63"/>
      <c r="C825" s="21"/>
      <c r="D825" s="21"/>
      <c r="F825" s="64">
        <f>ARL!$F$33</f>
        <v>104848</v>
      </c>
      <c r="G825" s="64">
        <f>ARL!$G$33</f>
        <v>66097</v>
      </c>
      <c r="H825" s="64">
        <f>ARL!$H$33</f>
        <v>0</v>
      </c>
      <c r="I825" s="64">
        <f>ARL!$I$33</f>
        <v>823005</v>
      </c>
      <c r="J825" s="64">
        <f>ARL!$J$33</f>
        <v>564386</v>
      </c>
      <c r="K825" s="64">
        <f>ARL!$K$33</f>
        <v>406860</v>
      </c>
      <c r="L825" s="65">
        <f>ARL!$L$33</f>
        <v>1965196</v>
      </c>
      <c r="N825" s="66"/>
      <c r="O825" s="67"/>
      <c r="P825" s="68"/>
      <c r="Q825" s="69"/>
      <c r="R825" s="70"/>
      <c r="S825" s="70"/>
      <c r="T825" s="70"/>
      <c r="U825" s="69"/>
      <c r="V825" s="70"/>
      <c r="W825" s="69"/>
      <c r="X825" s="62"/>
      <c r="Y825" s="67"/>
      <c r="Z825" s="69"/>
      <c r="AA825" s="19"/>
      <c r="AB825" s="24"/>
    </row>
    <row r="826" spans="2:28" ht="15.75" hidden="1" customHeight="1" outlineLevel="1">
      <c r="B826" s="63"/>
      <c r="C826" s="21"/>
      <c r="D826" s="21"/>
      <c r="F826" s="64">
        <f>ASU!$F$33</f>
        <v>0</v>
      </c>
      <c r="G826" s="64">
        <f>ASU!$G$33</f>
        <v>0</v>
      </c>
      <c r="H826" s="64">
        <f>ASU!$H$33</f>
        <v>0</v>
      </c>
      <c r="I826" s="64">
        <f>ASU!$I$33</f>
        <v>0</v>
      </c>
      <c r="J826" s="64">
        <f>ASU!$J$33</f>
        <v>0</v>
      </c>
      <c r="K826" s="64">
        <f>ASU!$K$33</f>
        <v>0</v>
      </c>
      <c r="L826" s="65">
        <f>ASU!$L$33</f>
        <v>0</v>
      </c>
      <c r="N826" s="66"/>
      <c r="O826" s="67"/>
      <c r="P826" s="68"/>
      <c r="Q826" s="69"/>
      <c r="R826" s="70"/>
      <c r="S826" s="70"/>
      <c r="T826" s="70"/>
      <c r="U826" s="69"/>
      <c r="V826" s="70"/>
      <c r="W826" s="69"/>
      <c r="X826" s="62"/>
      <c r="Y826" s="67"/>
      <c r="Z826" s="69"/>
      <c r="AA826" s="19"/>
      <c r="AB826" s="24"/>
    </row>
    <row r="827" spans="2:28" ht="15.75" hidden="1" customHeight="1" outlineLevel="1">
      <c r="B827" s="63"/>
      <c r="C827" s="21"/>
      <c r="D827" s="21"/>
      <c r="F827" s="64">
        <f>'AUS1'!$F$33</f>
        <v>182641</v>
      </c>
      <c r="G827" s="64">
        <f>'AUS1'!$G$33</f>
        <v>134013</v>
      </c>
      <c r="H827" s="64">
        <f>'AUS1'!$H$33</f>
        <v>2500</v>
      </c>
      <c r="I827" s="64">
        <f>'AUS1'!$I$33</f>
        <v>6337845</v>
      </c>
      <c r="J827" s="64">
        <f>'AUS1'!$J$33</f>
        <v>928168</v>
      </c>
      <c r="K827" s="64">
        <f>'AUS1'!$K$33</f>
        <v>327467</v>
      </c>
      <c r="L827" s="65">
        <f>'AUS1'!$L$33</f>
        <v>7912634</v>
      </c>
      <c r="N827" s="66"/>
      <c r="O827" s="67"/>
      <c r="P827" s="68"/>
      <c r="Q827" s="69"/>
      <c r="R827" s="70"/>
      <c r="S827" s="70"/>
      <c r="T827" s="70"/>
      <c r="U827" s="69"/>
      <c r="V827" s="70"/>
      <c r="W827" s="69"/>
      <c r="X827" s="62"/>
      <c r="Y827" s="67"/>
      <c r="Z827" s="69"/>
      <c r="AA827" s="19"/>
      <c r="AB827" s="24"/>
    </row>
    <row r="828" spans="2:28" ht="15.75" hidden="1" customHeight="1" outlineLevel="1">
      <c r="B828" s="63"/>
      <c r="C828" s="21"/>
      <c r="D828" s="21"/>
      <c r="F828" s="64">
        <f>'RGV1'!$F$33</f>
        <v>0</v>
      </c>
      <c r="G828" s="64">
        <f>'RGV1'!$G$33</f>
        <v>0</v>
      </c>
      <c r="H828" s="64">
        <f>'RGV1'!$H$33</f>
        <v>0</v>
      </c>
      <c r="I828" s="64">
        <f>'RGV1'!$I$33</f>
        <v>0</v>
      </c>
      <c r="J828" s="64">
        <f>'RGV1'!$J$33</f>
        <v>0</v>
      </c>
      <c r="K828" s="64">
        <f>'RGV1'!$K$33</f>
        <v>0</v>
      </c>
      <c r="L828" s="65">
        <f>'RGV1'!$L$33</f>
        <v>0</v>
      </c>
      <c r="N828" s="66"/>
      <c r="O828" s="67"/>
      <c r="P828" s="68"/>
      <c r="Q828" s="69"/>
      <c r="R828" s="70"/>
      <c r="S828" s="70"/>
      <c r="T828" s="70"/>
      <c r="U828" s="69"/>
      <c r="V828" s="70"/>
      <c r="W828" s="69"/>
      <c r="X828" s="62"/>
      <c r="Y828" s="67"/>
      <c r="Z828" s="69"/>
      <c r="AA828" s="19"/>
      <c r="AB828" s="24"/>
    </row>
    <row r="829" spans="2:28" ht="15.75" hidden="1" customHeight="1" outlineLevel="1">
      <c r="B829" s="63"/>
      <c r="C829" s="21"/>
      <c r="D829" s="21"/>
      <c r="F829" s="64">
        <f>DAL!$F$33</f>
        <v>565219</v>
      </c>
      <c r="G829" s="64">
        <f>DAL!$G$33</f>
        <v>9500</v>
      </c>
      <c r="H829" s="64">
        <f>DAL!$H$33</f>
        <v>183449</v>
      </c>
      <c r="I829" s="64">
        <f>DAL!$I$33</f>
        <v>554249</v>
      </c>
      <c r="J829" s="64">
        <f>DAL!$J$33</f>
        <v>0</v>
      </c>
      <c r="K829" s="64">
        <f>DAL!$K$33</f>
        <v>1951061</v>
      </c>
      <c r="L829" s="65">
        <f>DAL!$L$33</f>
        <v>3263478</v>
      </c>
      <c r="N829" s="66"/>
      <c r="O829" s="67"/>
      <c r="P829" s="68"/>
      <c r="Q829" s="69"/>
      <c r="R829" s="70"/>
      <c r="S829" s="70"/>
      <c r="T829" s="70"/>
      <c r="U829" s="69"/>
      <c r="V829" s="70"/>
      <c r="W829" s="69"/>
      <c r="X829" s="62"/>
      <c r="Y829" s="67"/>
      <c r="Z829" s="69"/>
      <c r="AA829" s="19"/>
      <c r="AB829" s="24"/>
    </row>
    <row r="830" spans="2:28" ht="15.75" hidden="1" customHeight="1" outlineLevel="1">
      <c r="B830" s="63"/>
      <c r="C830" s="21"/>
      <c r="D830" s="21"/>
      <c r="F830" s="64">
        <f>'E-P'!$F$33</f>
        <v>41534</v>
      </c>
      <c r="G830" s="64">
        <f>'E-P'!$G$33</f>
        <v>223417</v>
      </c>
      <c r="H830" s="64">
        <f>'E-P'!$H$33</f>
        <v>1699</v>
      </c>
      <c r="I830" s="64">
        <f>'E-P'!$I$33</f>
        <v>24784</v>
      </c>
      <c r="J830" s="64">
        <f>'E-P'!$J$33</f>
        <v>0</v>
      </c>
      <c r="K830" s="64">
        <f>'E-P'!$K$33</f>
        <v>542055</v>
      </c>
      <c r="L830" s="65">
        <f>'E-P'!$L$33</f>
        <v>833489</v>
      </c>
      <c r="N830" s="66"/>
      <c r="O830" s="67"/>
      <c r="P830" s="68"/>
      <c r="Q830" s="69"/>
      <c r="R830" s="70"/>
      <c r="S830" s="70"/>
      <c r="T830" s="70"/>
      <c r="U830" s="69"/>
      <c r="V830" s="70"/>
      <c r="W830" s="69"/>
      <c r="X830" s="62"/>
      <c r="Y830" s="67"/>
      <c r="Z830" s="69"/>
      <c r="AA830" s="19"/>
      <c r="AB830" s="24"/>
    </row>
    <row r="831" spans="2:28" ht="15.75" hidden="1" customHeight="1" outlineLevel="1">
      <c r="B831" s="63"/>
      <c r="C831" s="21"/>
      <c r="D831" s="21"/>
      <c r="F831" s="64">
        <f>LU!$F$33</f>
        <v>0</v>
      </c>
      <c r="G831" s="64">
        <f>LU!$G$33</f>
        <v>0</v>
      </c>
      <c r="H831" s="64">
        <f>LU!$H$33</f>
        <v>0</v>
      </c>
      <c r="I831" s="64">
        <f>LU!$I$33</f>
        <v>0</v>
      </c>
      <c r="J831" s="64">
        <f>LU!$J$33</f>
        <v>0</v>
      </c>
      <c r="K831" s="64">
        <f>LU!$K$33</f>
        <v>0</v>
      </c>
      <c r="L831" s="65">
        <f>LU!$L$33</f>
        <v>0</v>
      </c>
      <c r="N831" s="66"/>
      <c r="O831" s="67"/>
      <c r="P831" s="68"/>
      <c r="Q831" s="69"/>
      <c r="R831" s="70"/>
      <c r="S831" s="70"/>
      <c r="T831" s="70"/>
      <c r="U831" s="69"/>
      <c r="V831" s="70"/>
      <c r="W831" s="69"/>
      <c r="X831" s="62"/>
      <c r="Y831" s="67"/>
      <c r="Z831" s="69"/>
      <c r="AA831" s="19"/>
      <c r="AB831" s="24"/>
    </row>
    <row r="832" spans="2:28" ht="15.75" hidden="1" customHeight="1" outlineLevel="1">
      <c r="B832" s="63"/>
      <c r="C832" s="21"/>
      <c r="D832" s="21"/>
      <c r="F832" s="64">
        <f>MidWST!$F$33</f>
        <v>0</v>
      </c>
      <c r="G832" s="64">
        <f>MidWST!$G$33</f>
        <v>0</v>
      </c>
      <c r="H832" s="64">
        <f>MidWST!$H$33</f>
        <v>0</v>
      </c>
      <c r="I832" s="64">
        <f>MidWST!$I$33</f>
        <v>0</v>
      </c>
      <c r="J832" s="64">
        <f>MidWST!$J$33</f>
        <v>0</v>
      </c>
      <c r="K832" s="64">
        <f>MidWST!$K$33</f>
        <v>0</v>
      </c>
      <c r="L832" s="65">
        <f>MidWST!$L$33</f>
        <v>0</v>
      </c>
      <c r="N832" s="66"/>
      <c r="O832" s="67"/>
      <c r="P832" s="68"/>
      <c r="Q832" s="69"/>
      <c r="R832" s="70"/>
      <c r="S832" s="70"/>
      <c r="T832" s="70"/>
      <c r="U832" s="69"/>
      <c r="V832" s="70"/>
      <c r="W832" s="69"/>
      <c r="X832" s="62"/>
      <c r="Y832" s="67"/>
      <c r="Z832" s="69"/>
      <c r="AA832" s="19"/>
      <c r="AB832" s="24"/>
    </row>
    <row r="833" spans="2:28" ht="15.75" hidden="1" customHeight="1" outlineLevel="1">
      <c r="B833" s="63"/>
      <c r="C833" s="21"/>
      <c r="D833" s="21"/>
      <c r="F833" s="64">
        <f>'P-B'!$F$33</f>
        <v>0</v>
      </c>
      <c r="G833" s="64">
        <f>'P-B'!$G$33</f>
        <v>0</v>
      </c>
      <c r="H833" s="64">
        <f>'P-B'!$H$33</f>
        <v>0</v>
      </c>
      <c r="I833" s="64">
        <f>'P-B'!$I$33</f>
        <v>100444</v>
      </c>
      <c r="J833" s="64">
        <f>'P-B'!$J$33</f>
        <v>0</v>
      </c>
      <c r="K833" s="64">
        <f>'P-B'!$K$33</f>
        <v>1326</v>
      </c>
      <c r="L833" s="65">
        <f>'P-B'!$L$33</f>
        <v>101770</v>
      </c>
      <c r="N833" s="66"/>
      <c r="O833" s="67"/>
      <c r="P833" s="68"/>
      <c r="Q833" s="69"/>
      <c r="R833" s="70"/>
      <c r="S833" s="70"/>
      <c r="T833" s="70"/>
      <c r="U833" s="69"/>
      <c r="V833" s="70"/>
      <c r="W833" s="69"/>
      <c r="X833" s="62"/>
      <c r="Y833" s="67"/>
      <c r="Z833" s="69"/>
      <c r="AA833" s="19"/>
      <c r="AB833" s="24"/>
    </row>
    <row r="834" spans="2:28" ht="15.75" hidden="1" customHeight="1" outlineLevel="1">
      <c r="B834" s="63"/>
      <c r="C834" s="21"/>
      <c r="D834" s="21"/>
      <c r="F834" s="64">
        <f>PVAMU!$F$33</f>
        <v>0</v>
      </c>
      <c r="G834" s="64">
        <f>PVAMU!$G$33</f>
        <v>0</v>
      </c>
      <c r="H834" s="64">
        <f>PVAMU!$H$33</f>
        <v>0</v>
      </c>
      <c r="I834" s="64">
        <f>PVAMU!$I$33</f>
        <v>0</v>
      </c>
      <c r="J834" s="64">
        <f>PVAMU!$J$33</f>
        <v>0</v>
      </c>
      <c r="K834" s="64">
        <f>PVAMU!$K$33</f>
        <v>0</v>
      </c>
      <c r="L834" s="65">
        <f>PVAMU!$L$33</f>
        <v>0</v>
      </c>
      <c r="N834" s="66"/>
      <c r="O834" s="67"/>
      <c r="P834" s="68"/>
      <c r="Q834" s="69"/>
      <c r="R834" s="70"/>
      <c r="S834" s="70"/>
      <c r="T834" s="70"/>
      <c r="U834" s="69"/>
      <c r="V834" s="70"/>
      <c r="W834" s="69"/>
      <c r="X834" s="62"/>
      <c r="Y834" s="67"/>
      <c r="Z834" s="69"/>
      <c r="AA834" s="19"/>
      <c r="AB834" s="24"/>
    </row>
    <row r="835" spans="2:28" ht="15.75" hidden="1" customHeight="1" outlineLevel="1">
      <c r="B835" s="63"/>
      <c r="C835" s="21"/>
      <c r="D835" s="21"/>
      <c r="F835" s="64">
        <f>'S-A'!$F$33</f>
        <v>101202</v>
      </c>
      <c r="G835" s="64">
        <f>'S-A'!$G$33</f>
        <v>556298</v>
      </c>
      <c r="H835" s="64">
        <f>'S-A'!$H$33</f>
        <v>49236</v>
      </c>
      <c r="I835" s="64">
        <f>'S-A'!$I$33</f>
        <v>135903</v>
      </c>
      <c r="J835" s="64">
        <f>'S-A'!$J$33</f>
        <v>236900</v>
      </c>
      <c r="K835" s="64">
        <f>'S-A'!$K$33</f>
        <v>202013</v>
      </c>
      <c r="L835" s="65">
        <f>'S-A'!$L$33</f>
        <v>1281552</v>
      </c>
      <c r="N835" s="66"/>
      <c r="O835" s="67"/>
      <c r="P835" s="68"/>
      <c r="Q835" s="69"/>
      <c r="R835" s="70"/>
      <c r="S835" s="70"/>
      <c r="T835" s="70"/>
      <c r="U835" s="69"/>
      <c r="V835" s="70"/>
      <c r="W835" s="69"/>
      <c r="X835" s="62"/>
      <c r="Y835" s="67"/>
      <c r="Z835" s="69"/>
      <c r="AA835" s="19"/>
      <c r="AB835" s="24"/>
    </row>
    <row r="836" spans="2:28" ht="15.75" hidden="1" customHeight="1" outlineLevel="1">
      <c r="B836" s="63"/>
      <c r="C836" s="21"/>
      <c r="D836" s="21"/>
      <c r="F836" s="64">
        <f>SFA!$F$33</f>
        <v>0</v>
      </c>
      <c r="G836" s="64">
        <f>SFA!$G$33</f>
        <v>0</v>
      </c>
      <c r="H836" s="64">
        <f>SFA!$H$33</f>
        <v>0</v>
      </c>
      <c r="I836" s="64">
        <f>SFA!$I$33</f>
        <v>0</v>
      </c>
      <c r="J836" s="64">
        <f>SFA!$J$33</f>
        <v>0</v>
      </c>
      <c r="K836" s="64">
        <f>SFA!$K$33</f>
        <v>0</v>
      </c>
      <c r="L836" s="65">
        <f>SFA!$L$33</f>
        <v>0</v>
      </c>
      <c r="N836" s="66"/>
      <c r="O836" s="67"/>
      <c r="P836" s="68"/>
      <c r="Q836" s="69"/>
      <c r="R836" s="70"/>
      <c r="S836" s="70"/>
      <c r="T836" s="70"/>
      <c r="U836" s="69"/>
      <c r="V836" s="70"/>
      <c r="W836" s="69"/>
      <c r="X836" s="62"/>
      <c r="Y836" s="67"/>
      <c r="Z836" s="69"/>
      <c r="AA836" s="19"/>
      <c r="AB836" s="24"/>
    </row>
    <row r="837" spans="2:28" ht="15.75" hidden="1" customHeight="1" outlineLevel="1">
      <c r="B837" s="63"/>
      <c r="C837" s="21"/>
      <c r="D837" s="21"/>
      <c r="F837" s="64">
        <f>SHSU!$F$33</f>
        <v>0</v>
      </c>
      <c r="G837" s="64">
        <f>SHSU!$G$33</f>
        <v>0</v>
      </c>
      <c r="H837" s="64">
        <f>SHSU!$H$33</f>
        <v>0</v>
      </c>
      <c r="I837" s="64">
        <f>SHSU!$I$33</f>
        <v>87380</v>
      </c>
      <c r="J837" s="64">
        <f>SHSU!$J$33</f>
        <v>21218</v>
      </c>
      <c r="K837" s="64">
        <f>SHSU!$K$33</f>
        <v>0</v>
      </c>
      <c r="L837" s="65">
        <f>SHSU!$L$33</f>
        <v>108598</v>
      </c>
      <c r="N837" s="66"/>
      <c r="O837" s="67"/>
      <c r="P837" s="68"/>
      <c r="Q837" s="69"/>
      <c r="R837" s="70"/>
      <c r="S837" s="70"/>
      <c r="T837" s="70"/>
      <c r="U837" s="69"/>
      <c r="V837" s="70"/>
      <c r="W837" s="69"/>
      <c r="X837" s="62"/>
      <c r="Y837" s="67"/>
      <c r="Z837" s="69"/>
      <c r="AA837" s="19"/>
      <c r="AB837" s="24"/>
    </row>
    <row r="838" spans="2:28" ht="15.75" hidden="1" customHeight="1" outlineLevel="1">
      <c r="B838" s="63"/>
      <c r="C838" s="21"/>
      <c r="D838" s="21"/>
      <c r="F838" s="64">
        <f>SRSU!$F$33</f>
        <v>0</v>
      </c>
      <c r="G838" s="64">
        <f>SRSU!$G$33</f>
        <v>20934</v>
      </c>
      <c r="H838" s="64">
        <f>SRSU!$H$33</f>
        <v>0</v>
      </c>
      <c r="I838" s="64">
        <f>SRSU!$I$33</f>
        <v>0</v>
      </c>
      <c r="J838" s="64">
        <f>SRSU!$J$33</f>
        <v>0</v>
      </c>
      <c r="K838" s="64">
        <f>SRSU!$K$33</f>
        <v>0</v>
      </c>
      <c r="L838" s="65">
        <f>SRSU!$L$33</f>
        <v>20934</v>
      </c>
      <c r="N838" s="66"/>
      <c r="O838" s="67"/>
      <c r="P838" s="68"/>
      <c r="Q838" s="69"/>
      <c r="R838" s="70"/>
      <c r="S838" s="70"/>
      <c r="T838" s="70"/>
      <c r="U838" s="69"/>
      <c r="V838" s="70"/>
      <c r="W838" s="69"/>
      <c r="X838" s="62"/>
      <c r="Y838" s="67"/>
      <c r="Z838" s="69"/>
      <c r="AA838" s="19"/>
      <c r="AB838" s="24"/>
    </row>
    <row r="839" spans="2:28" ht="15.75" hidden="1" customHeight="1" outlineLevel="1">
      <c r="B839" s="63"/>
      <c r="C839" s="21"/>
      <c r="D839" s="21"/>
      <c r="F839" s="64">
        <f>TAMIU!$F$33</f>
        <v>0</v>
      </c>
      <c r="G839" s="64">
        <f>TAMIU!$G$33</f>
        <v>0</v>
      </c>
      <c r="H839" s="64">
        <f>TAMIU!$H$33</f>
        <v>0</v>
      </c>
      <c r="I839" s="64">
        <f>TAMIU!$I$33</f>
        <v>18506</v>
      </c>
      <c r="J839" s="64">
        <f>TAMIU!$J$33</f>
        <v>0</v>
      </c>
      <c r="K839" s="64">
        <f>TAMIU!$K$33</f>
        <v>0</v>
      </c>
      <c r="L839" s="65">
        <f>TAMIU!$L$33</f>
        <v>18506</v>
      </c>
      <c r="N839" s="66"/>
      <c r="O839" s="67"/>
      <c r="P839" s="68"/>
      <c r="Q839" s="69"/>
      <c r="R839" s="70"/>
      <c r="S839" s="70"/>
      <c r="T839" s="70"/>
      <c r="U839" s="69"/>
      <c r="V839" s="70"/>
      <c r="W839" s="69"/>
      <c r="X839" s="62"/>
      <c r="Y839" s="67"/>
      <c r="Z839" s="69"/>
      <c r="AA839" s="19"/>
      <c r="AB839" s="24"/>
    </row>
    <row r="840" spans="2:28" ht="15.75" hidden="1" customHeight="1" outlineLevel="1">
      <c r="B840" s="63"/>
      <c r="C840" s="21"/>
      <c r="D840" s="21"/>
      <c r="F840" s="64">
        <f>TAMUC!$F$33</f>
        <v>0</v>
      </c>
      <c r="G840" s="64">
        <f>TAMUC!$G$33</f>
        <v>0</v>
      </c>
      <c r="H840" s="64">
        <f>TAMUC!$H$33</f>
        <v>0</v>
      </c>
      <c r="I840" s="64">
        <f>TAMUC!$I$33</f>
        <v>3098</v>
      </c>
      <c r="J840" s="64">
        <f>TAMUC!$J$33</f>
        <v>0</v>
      </c>
      <c r="K840" s="64">
        <f>TAMUC!$K$33</f>
        <v>0</v>
      </c>
      <c r="L840" s="65">
        <f>TAMUC!$L$33</f>
        <v>3098</v>
      </c>
      <c r="N840" s="66"/>
      <c r="O840" s="67"/>
      <c r="P840" s="68"/>
      <c r="Q840" s="69"/>
      <c r="R840" s="70"/>
      <c r="S840" s="70"/>
      <c r="T840" s="70"/>
      <c r="U840" s="69"/>
      <c r="V840" s="70"/>
      <c r="W840" s="69"/>
      <c r="X840" s="62"/>
      <c r="Y840" s="67"/>
      <c r="Z840" s="69"/>
      <c r="AA840" s="19"/>
      <c r="AB840" s="24"/>
    </row>
    <row r="841" spans="2:28" ht="15.75" hidden="1" customHeight="1" outlineLevel="1">
      <c r="B841" s="63"/>
      <c r="C841" s="21"/>
      <c r="D841" s="21"/>
      <c r="F841" s="64">
        <f>TAMUCC!$F$33</f>
        <v>0</v>
      </c>
      <c r="G841" s="64">
        <f>TAMUCC!$G$33</f>
        <v>0</v>
      </c>
      <c r="H841" s="64">
        <f>TAMUCC!$H$33</f>
        <v>0</v>
      </c>
      <c r="I841" s="64">
        <f>TAMUCC!$I$33</f>
        <v>0</v>
      </c>
      <c r="J841" s="64">
        <f>TAMUCC!$J$33</f>
        <v>0</v>
      </c>
      <c r="K841" s="64">
        <f>TAMUCC!$K$33</f>
        <v>0</v>
      </c>
      <c r="L841" s="65">
        <f>TAMUCC!$L$33</f>
        <v>0</v>
      </c>
      <c r="N841" s="66"/>
      <c r="O841" s="67"/>
      <c r="P841" s="68"/>
      <c r="Q841" s="69"/>
      <c r="R841" s="70"/>
      <c r="S841" s="70"/>
      <c r="T841" s="70"/>
      <c r="U841" s="69"/>
      <c r="V841" s="70"/>
      <c r="W841" s="69"/>
      <c r="X841" s="62"/>
      <c r="Y841" s="67"/>
      <c r="Z841" s="69"/>
      <c r="AA841" s="19"/>
      <c r="AB841" s="24"/>
    </row>
    <row r="842" spans="2:28" ht="15.75" hidden="1" customHeight="1" outlineLevel="1">
      <c r="B842" s="63"/>
      <c r="C842" s="21"/>
      <c r="D842" s="21"/>
      <c r="F842" s="64">
        <f>TAMUComb!$F$33</f>
        <v>531086</v>
      </c>
      <c r="G842" s="64">
        <f>TAMUComb!$G$33</f>
        <v>203137</v>
      </c>
      <c r="H842" s="64">
        <f>TAMUComb!$H$33</f>
        <v>0</v>
      </c>
      <c r="I842" s="64">
        <f>TAMUComb!$I$33</f>
        <v>798270</v>
      </c>
      <c r="J842" s="64">
        <f>TAMUComb!$J$33</f>
        <v>0</v>
      </c>
      <c r="K842" s="64">
        <f>TAMUComb!$K$33</f>
        <v>186624</v>
      </c>
      <c r="L842" s="65">
        <f>TAMUComb!$L$33</f>
        <v>1719117</v>
      </c>
      <c r="N842" s="66"/>
      <c r="O842" s="67"/>
      <c r="P842" s="68"/>
      <c r="Q842" s="69"/>
      <c r="R842" s="70"/>
      <c r="S842" s="70"/>
      <c r="T842" s="70"/>
      <c r="U842" s="69"/>
      <c r="V842" s="70"/>
      <c r="W842" s="69"/>
      <c r="X842" s="62"/>
      <c r="Y842" s="67"/>
      <c r="Z842" s="69"/>
      <c r="AA842" s="19"/>
      <c r="AB842" s="24"/>
    </row>
    <row r="843" spans="2:28" ht="15.75" hidden="1" customHeight="1" outlineLevel="1">
      <c r="B843" s="63"/>
      <c r="C843" s="21"/>
      <c r="D843" s="21"/>
      <c r="F843" s="64">
        <f>TAMUCT!$F$33</f>
        <v>0</v>
      </c>
      <c r="G843" s="64">
        <f>TAMUCT!$G$33</f>
        <v>0</v>
      </c>
      <c r="H843" s="64">
        <f>TAMUCT!$H$33</f>
        <v>0</v>
      </c>
      <c r="I843" s="64">
        <f>TAMUCT!$I$33</f>
        <v>0</v>
      </c>
      <c r="J843" s="64">
        <f>TAMUCT!$J$33</f>
        <v>0</v>
      </c>
      <c r="K843" s="64">
        <f>TAMUCT!$K$33</f>
        <v>0</v>
      </c>
      <c r="L843" s="65">
        <f>TAMUCT!$L$33</f>
        <v>0</v>
      </c>
      <c r="N843" s="66"/>
      <c r="O843" s="67"/>
      <c r="P843" s="68"/>
      <c r="Q843" s="69"/>
      <c r="R843" s="70"/>
      <c r="S843" s="70"/>
      <c r="T843" s="70"/>
      <c r="U843" s="69"/>
      <c r="V843" s="70"/>
      <c r="W843" s="69"/>
      <c r="X843" s="62"/>
      <c r="Y843" s="67"/>
      <c r="Z843" s="69"/>
      <c r="AA843" s="19"/>
      <c r="AB843" s="24"/>
    </row>
    <row r="844" spans="2:28" ht="15.75" hidden="1" customHeight="1" outlineLevel="1">
      <c r="B844" s="63"/>
      <c r="C844" s="21"/>
      <c r="D844" s="21"/>
      <c r="F844" s="64">
        <f>TAMUG!$F$33</f>
        <v>0</v>
      </c>
      <c r="G844" s="64">
        <f>TAMUG!$G$33</f>
        <v>0</v>
      </c>
      <c r="H844" s="64">
        <f>TAMUG!$H$33</f>
        <v>0</v>
      </c>
      <c r="I844" s="64">
        <f>TAMUG!$I$33</f>
        <v>0</v>
      </c>
      <c r="J844" s="64">
        <f>TAMUG!$J$33</f>
        <v>0</v>
      </c>
      <c r="K844" s="64">
        <f>TAMUG!$K$33</f>
        <v>0</v>
      </c>
      <c r="L844" s="65">
        <f>TAMUG!$L$33</f>
        <v>0</v>
      </c>
      <c r="N844" s="66"/>
      <c r="O844" s="67"/>
      <c r="P844" s="68"/>
      <c r="Q844" s="69"/>
      <c r="R844" s="70"/>
      <c r="S844" s="70"/>
      <c r="T844" s="70"/>
      <c r="U844" s="69"/>
      <c r="V844" s="70"/>
      <c r="W844" s="69"/>
      <c r="X844" s="62"/>
      <c r="Y844" s="67"/>
      <c r="Z844" s="69"/>
      <c r="AA844" s="19"/>
      <c r="AB844" s="24"/>
    </row>
    <row r="845" spans="2:28" ht="15.75" hidden="1" customHeight="1" outlineLevel="1">
      <c r="B845" s="63"/>
      <c r="C845" s="21"/>
      <c r="D845" s="21"/>
      <c r="F845" s="64">
        <f>TAMUK!$F$33</f>
        <v>0</v>
      </c>
      <c r="G845" s="64">
        <f>TAMUK!$G$33</f>
        <v>53620</v>
      </c>
      <c r="H845" s="64">
        <f>TAMUK!$H$33</f>
        <v>0</v>
      </c>
      <c r="I845" s="64">
        <f>TAMUK!$I$33</f>
        <v>0</v>
      </c>
      <c r="J845" s="64">
        <f>TAMUK!$J$33</f>
        <v>0</v>
      </c>
      <c r="K845" s="64">
        <f>TAMUK!$K$33</f>
        <v>0</v>
      </c>
      <c r="L845" s="65">
        <f>TAMUK!$L$33</f>
        <v>53620</v>
      </c>
      <c r="N845" s="66"/>
      <c r="O845" s="67"/>
      <c r="P845" s="68"/>
      <c r="Q845" s="69"/>
      <c r="R845" s="70"/>
      <c r="S845" s="70"/>
      <c r="T845" s="70"/>
      <c r="U845" s="69"/>
      <c r="V845" s="70"/>
      <c r="W845" s="69"/>
      <c r="X845" s="62"/>
      <c r="Y845" s="67"/>
      <c r="Z845" s="69"/>
      <c r="AA845" s="19"/>
      <c r="AB845" s="24"/>
    </row>
    <row r="846" spans="2:28" ht="15.75" hidden="1" customHeight="1" outlineLevel="1">
      <c r="B846" s="63"/>
      <c r="C846" s="21"/>
      <c r="D846" s="21"/>
      <c r="F846" s="64">
        <f>TAMUSA!$F$33</f>
        <v>0</v>
      </c>
      <c r="G846" s="64">
        <f>TAMUSA!$G$33</f>
        <v>0</v>
      </c>
      <c r="H846" s="64">
        <f>TAMUSA!$H$33</f>
        <v>0</v>
      </c>
      <c r="I846" s="64">
        <f>TAMUSA!$I$33</f>
        <v>0</v>
      </c>
      <c r="J846" s="64">
        <f>TAMUSA!$J$33</f>
        <v>0</v>
      </c>
      <c r="K846" s="64">
        <f>TAMUSA!$K$33</f>
        <v>5000</v>
      </c>
      <c r="L846" s="65">
        <f>TAMUSA!$L$33</f>
        <v>5000</v>
      </c>
      <c r="N846" s="66"/>
      <c r="O846" s="67"/>
      <c r="P846" s="68"/>
      <c r="Q846" s="69"/>
      <c r="R846" s="70"/>
      <c r="S846" s="70"/>
      <c r="T846" s="70"/>
      <c r="U846" s="69"/>
      <c r="V846" s="70"/>
      <c r="W846" s="69"/>
      <c r="X846" s="62"/>
      <c r="Y846" s="67"/>
      <c r="Z846" s="69"/>
      <c r="AA846" s="19"/>
      <c r="AB846" s="24"/>
    </row>
    <row r="847" spans="2:28" ht="15.75" hidden="1" customHeight="1" outlineLevel="1">
      <c r="B847" s="63"/>
      <c r="C847" s="21"/>
      <c r="D847" s="21"/>
      <c r="F847" s="64">
        <f>TAMUT!$F$33</f>
        <v>0</v>
      </c>
      <c r="G847" s="64">
        <f>TAMUT!$G$33</f>
        <v>0</v>
      </c>
      <c r="H847" s="64">
        <f>TAMUT!$H$33</f>
        <v>0</v>
      </c>
      <c r="I847" s="64">
        <f>TAMUT!$I$33</f>
        <v>0</v>
      </c>
      <c r="J847" s="64">
        <f>TAMUT!$J$33</f>
        <v>0</v>
      </c>
      <c r="K847" s="64">
        <f>TAMUT!$K$33</f>
        <v>0</v>
      </c>
      <c r="L847" s="65">
        <f>TAMUT!$L$33</f>
        <v>0</v>
      </c>
      <c r="N847" s="66"/>
      <c r="O847" s="67"/>
      <c r="P847" s="68"/>
      <c r="Q847" s="69"/>
      <c r="R847" s="70"/>
      <c r="S847" s="70"/>
      <c r="T847" s="70"/>
      <c r="U847" s="69"/>
      <c r="V847" s="70"/>
      <c r="W847" s="69"/>
      <c r="X847" s="62"/>
      <c r="Y847" s="67"/>
      <c r="Z847" s="69"/>
      <c r="AA847" s="19"/>
      <c r="AB847" s="24"/>
    </row>
    <row r="848" spans="2:28" ht="15.75" hidden="1" customHeight="1" outlineLevel="1">
      <c r="B848" s="63"/>
      <c r="C848" s="21"/>
      <c r="D848" s="21"/>
      <c r="F848" s="64">
        <f>TARLST!$F$33</f>
        <v>0</v>
      </c>
      <c r="G848" s="64">
        <f>TARLST!$G$33</f>
        <v>0</v>
      </c>
      <c r="H848" s="64">
        <f>TARLST!$H$33</f>
        <v>0</v>
      </c>
      <c r="I848" s="64">
        <f>TARLST!$I$33</f>
        <v>0</v>
      </c>
      <c r="J848" s="64">
        <f>TARLST!$J$33</f>
        <v>0</v>
      </c>
      <c r="K848" s="64">
        <f>TARLST!$K$33</f>
        <v>885</v>
      </c>
      <c r="L848" s="65">
        <f>TARLST!$L$33</f>
        <v>885</v>
      </c>
      <c r="N848" s="66"/>
      <c r="O848" s="67"/>
      <c r="P848" s="68"/>
      <c r="Q848" s="69"/>
      <c r="R848" s="70"/>
      <c r="S848" s="70"/>
      <c r="T848" s="70"/>
      <c r="U848" s="69"/>
      <c r="V848" s="70"/>
      <c r="W848" s="69"/>
      <c r="X848" s="62"/>
      <c r="Y848" s="67"/>
      <c r="Z848" s="69"/>
      <c r="AA848" s="19"/>
      <c r="AB848" s="24"/>
    </row>
    <row r="849" spans="2:28" ht="15.75" hidden="1" customHeight="1" outlineLevel="1">
      <c r="B849" s="63"/>
      <c r="C849" s="21"/>
      <c r="D849" s="21"/>
      <c r="F849" s="64">
        <f>TSU!$F$33</f>
        <v>0</v>
      </c>
      <c r="G849" s="64">
        <f>TSU!$G$33</f>
        <v>0</v>
      </c>
      <c r="H849" s="64">
        <f>TSU!$H$33</f>
        <v>0</v>
      </c>
      <c r="I849" s="64">
        <f>TSU!$I$33</f>
        <v>0</v>
      </c>
      <c r="J849" s="64">
        <f>TSU!$J$33</f>
        <v>0</v>
      </c>
      <c r="K849" s="64">
        <f>TSU!$K$33</f>
        <v>0</v>
      </c>
      <c r="L849" s="65">
        <f>TSU!$L$33</f>
        <v>0</v>
      </c>
      <c r="N849" s="66"/>
      <c r="O849" s="67"/>
      <c r="P849" s="68"/>
      <c r="Q849" s="69"/>
      <c r="R849" s="70"/>
      <c r="S849" s="70"/>
      <c r="T849" s="70"/>
      <c r="U849" s="69"/>
      <c r="V849" s="70"/>
      <c r="W849" s="69"/>
      <c r="X849" s="62"/>
      <c r="Y849" s="67"/>
      <c r="Z849" s="69"/>
      <c r="AA849" s="19"/>
      <c r="AB849" s="24"/>
    </row>
    <row r="850" spans="2:28" ht="15.75" hidden="1" customHeight="1" outlineLevel="1">
      <c r="B850" s="63"/>
      <c r="C850" s="21"/>
      <c r="D850" s="21"/>
      <c r="F850" s="64">
        <f>TTU!$F$33</f>
        <v>74257</v>
      </c>
      <c r="G850" s="64">
        <f>TTU!$G$33</f>
        <v>6122759</v>
      </c>
      <c r="H850" s="64">
        <f>TTU!$H$33</f>
        <v>0</v>
      </c>
      <c r="I850" s="64">
        <f>TTU!$I$33</f>
        <v>747501</v>
      </c>
      <c r="J850" s="64">
        <f>TTU!$J$33</f>
        <v>162447</v>
      </c>
      <c r="K850" s="64">
        <f>TTU!$K$33</f>
        <v>92552</v>
      </c>
      <c r="L850" s="65">
        <f>TTU!$L$33</f>
        <v>7199516</v>
      </c>
      <c r="N850" s="66"/>
      <c r="O850" s="67"/>
      <c r="P850" s="68"/>
      <c r="Q850" s="69"/>
      <c r="R850" s="70"/>
      <c r="S850" s="70"/>
      <c r="T850" s="70"/>
      <c r="U850" s="69"/>
      <c r="V850" s="70"/>
      <c r="W850" s="69"/>
      <c r="X850" s="62"/>
      <c r="Y850" s="67"/>
      <c r="Z850" s="69"/>
      <c r="AA850" s="19"/>
      <c r="AB850" s="24"/>
    </row>
    <row r="851" spans="2:28" ht="15.75" hidden="1" customHeight="1" outlineLevel="1">
      <c r="B851" s="63"/>
      <c r="C851" s="21"/>
      <c r="D851" s="21"/>
      <c r="F851" s="64">
        <f>TWU!$F$33</f>
        <v>0</v>
      </c>
      <c r="G851" s="64">
        <f>TWU!$G$33</f>
        <v>89304</v>
      </c>
      <c r="H851" s="64">
        <f>TWU!$H$33</f>
        <v>0</v>
      </c>
      <c r="I851" s="64">
        <f>TWU!$I$33</f>
        <v>164955</v>
      </c>
      <c r="J851" s="64">
        <f>TWU!$J$33</f>
        <v>0</v>
      </c>
      <c r="K851" s="64">
        <f>TWU!$K$33</f>
        <v>0</v>
      </c>
      <c r="L851" s="65">
        <f>TWU!$L$33</f>
        <v>254259</v>
      </c>
      <c r="N851" s="66"/>
      <c r="O851" s="67"/>
      <c r="P851" s="68"/>
      <c r="Q851" s="69"/>
      <c r="R851" s="70"/>
      <c r="S851" s="70"/>
      <c r="T851" s="70"/>
      <c r="U851" s="69"/>
      <c r="V851" s="70"/>
      <c r="W851" s="69"/>
      <c r="X851" s="62"/>
      <c r="Y851" s="67"/>
      <c r="Z851" s="69"/>
      <c r="AA851" s="19"/>
      <c r="AB851" s="24"/>
    </row>
    <row r="852" spans="2:28" ht="15.75" hidden="1" customHeight="1" outlineLevel="1">
      <c r="B852" s="63"/>
      <c r="C852" s="21"/>
      <c r="D852" s="21"/>
      <c r="F852" s="64">
        <f>TXST!$F$33</f>
        <v>786437</v>
      </c>
      <c r="G852" s="64">
        <f>TXST!$G$33</f>
        <v>278129</v>
      </c>
      <c r="H852" s="64">
        <f>TXST!$H$33</f>
        <v>0</v>
      </c>
      <c r="I852" s="64">
        <f>TXST!$I$33</f>
        <v>516687</v>
      </c>
      <c r="J852" s="64">
        <f>TXST!$J$33</f>
        <v>0</v>
      </c>
      <c r="K852" s="64">
        <f>TXST!$K$33</f>
        <v>38483</v>
      </c>
      <c r="L852" s="65">
        <f>TXST!$L$33</f>
        <v>1619736</v>
      </c>
      <c r="N852" s="66"/>
      <c r="O852" s="67"/>
      <c r="P852" s="68"/>
      <c r="Q852" s="69"/>
      <c r="R852" s="70"/>
      <c r="S852" s="70"/>
      <c r="T852" s="70"/>
      <c r="U852" s="69"/>
      <c r="V852" s="70"/>
      <c r="W852" s="69"/>
      <c r="X852" s="62"/>
      <c r="Y852" s="67"/>
      <c r="Z852" s="69"/>
      <c r="AA852" s="19"/>
      <c r="AB852" s="24"/>
    </row>
    <row r="853" spans="2:28" ht="15.75" hidden="1" customHeight="1" outlineLevel="1">
      <c r="B853" s="63"/>
      <c r="C853" s="21"/>
      <c r="D853" s="21"/>
      <c r="F853" s="64">
        <f>TYL!$F$33</f>
        <v>0</v>
      </c>
      <c r="G853" s="64">
        <f>TYL!$G$33</f>
        <v>0</v>
      </c>
      <c r="H853" s="64">
        <f>TYL!$H$33</f>
        <v>0</v>
      </c>
      <c r="I853" s="64">
        <f>TYL!$I$33</f>
        <v>0</v>
      </c>
      <c r="J853" s="64">
        <f>TYL!$J$33</f>
        <v>0</v>
      </c>
      <c r="K853" s="64">
        <f>TYL!$K$33</f>
        <v>0</v>
      </c>
      <c r="L853" s="65">
        <f>TYL!$L$33</f>
        <v>0</v>
      </c>
      <c r="N853" s="66"/>
      <c r="O853" s="67"/>
      <c r="P853" s="68"/>
      <c r="Q853" s="69"/>
      <c r="R853" s="70"/>
      <c r="S853" s="70"/>
      <c r="T853" s="70"/>
      <c r="U853" s="69"/>
      <c r="V853" s="70"/>
      <c r="W853" s="69"/>
      <c r="X853" s="62"/>
      <c r="Y853" s="67"/>
      <c r="Z853" s="69"/>
      <c r="AA853" s="19"/>
      <c r="AB853" s="24"/>
    </row>
    <row r="854" spans="2:28" ht="15.75" hidden="1" customHeight="1" outlineLevel="1">
      <c r="B854" s="63"/>
      <c r="C854" s="21"/>
      <c r="D854" s="21"/>
      <c r="F854" s="64">
        <f>UH!$F$33</f>
        <v>27733</v>
      </c>
      <c r="G854" s="64">
        <f>UH!$G$33</f>
        <v>38683</v>
      </c>
      <c r="H854" s="64">
        <f>UH!$H$33</f>
        <v>4518</v>
      </c>
      <c r="I854" s="64">
        <f>UH!$I$33</f>
        <v>438514</v>
      </c>
      <c r="J854" s="64">
        <f>UH!$J$33</f>
        <v>0</v>
      </c>
      <c r="K854" s="64">
        <f>UH!$K$33</f>
        <v>33545</v>
      </c>
      <c r="L854" s="65">
        <f>UH!$L$33</f>
        <v>542993</v>
      </c>
      <c r="N854" s="66"/>
      <c r="O854" s="67"/>
      <c r="P854" s="68"/>
      <c r="Q854" s="69"/>
      <c r="R854" s="70"/>
      <c r="S854" s="70"/>
      <c r="T854" s="70"/>
      <c r="U854" s="69"/>
      <c r="V854" s="70"/>
      <c r="W854" s="69"/>
      <c r="X854" s="62"/>
      <c r="Y854" s="67"/>
      <c r="Z854" s="69"/>
      <c r="AA854" s="19"/>
      <c r="AB854" s="24"/>
    </row>
    <row r="855" spans="2:28" ht="15.75" hidden="1" customHeight="1" outlineLevel="1">
      <c r="B855" s="63"/>
      <c r="C855" s="21"/>
      <c r="D855" s="21"/>
      <c r="F855" s="64">
        <f>UHCL!$F$33</f>
        <v>0</v>
      </c>
      <c r="G855" s="64">
        <f>UHCL!$G$33</f>
        <v>2069</v>
      </c>
      <c r="H855" s="64">
        <f>UHCL!$H$33</f>
        <v>0</v>
      </c>
      <c r="I855" s="64">
        <f>UHCL!$I$33</f>
        <v>10398</v>
      </c>
      <c r="J855" s="64">
        <f>UHCL!$J$33</f>
        <v>0</v>
      </c>
      <c r="K855" s="64">
        <f>UHCL!$K$33</f>
        <v>0</v>
      </c>
      <c r="L855" s="65">
        <f>UHCL!$L$33</f>
        <v>12467</v>
      </c>
      <c r="N855" s="66"/>
      <c r="O855" s="67"/>
      <c r="P855" s="68"/>
      <c r="Q855" s="69"/>
      <c r="R855" s="70"/>
      <c r="S855" s="70"/>
      <c r="T855" s="70"/>
      <c r="U855" s="69"/>
      <c r="V855" s="70"/>
      <c r="W855" s="69"/>
      <c r="X855" s="62"/>
      <c r="Y855" s="67"/>
      <c r="Z855" s="69"/>
      <c r="AA855" s="19"/>
      <c r="AB855" s="24"/>
    </row>
    <row r="856" spans="2:28" ht="15.75" hidden="1" customHeight="1" outlineLevel="1">
      <c r="B856" s="63"/>
      <c r="C856" s="21"/>
      <c r="D856" s="21"/>
      <c r="F856" s="64">
        <f>UHD!$F$33</f>
        <v>0</v>
      </c>
      <c r="G856" s="64">
        <f>UHD!$G$33</f>
        <v>0</v>
      </c>
      <c r="H856" s="64">
        <f>UHD!$H$33</f>
        <v>0</v>
      </c>
      <c r="I856" s="64">
        <f>UHD!$I$33</f>
        <v>1963</v>
      </c>
      <c r="J856" s="64">
        <f>UHD!$J$33</f>
        <v>3570</v>
      </c>
      <c r="K856" s="64">
        <f>UHD!$K$33</f>
        <v>0</v>
      </c>
      <c r="L856" s="65">
        <f>UHD!$L$33</f>
        <v>5533</v>
      </c>
      <c r="N856" s="66"/>
      <c r="O856" s="67"/>
      <c r="P856" s="68"/>
      <c r="Q856" s="69"/>
      <c r="R856" s="70"/>
      <c r="S856" s="70"/>
      <c r="T856" s="70"/>
      <c r="U856" s="69"/>
      <c r="V856" s="70"/>
      <c r="W856" s="69"/>
      <c r="X856" s="62"/>
      <c r="Y856" s="67"/>
      <c r="Z856" s="69"/>
      <c r="AA856" s="19"/>
      <c r="AB856" s="24"/>
    </row>
    <row r="857" spans="2:28" ht="15.75" hidden="1" customHeight="1" outlineLevel="1">
      <c r="B857" s="63"/>
      <c r="C857" s="21"/>
      <c r="D857" s="21"/>
      <c r="F857" s="64">
        <f>UHV!$F$33</f>
        <v>0</v>
      </c>
      <c r="G857" s="64">
        <f>UHV!$G$33</f>
        <v>0</v>
      </c>
      <c r="H857" s="64">
        <f>UHV!$H$33</f>
        <v>0</v>
      </c>
      <c r="I857" s="64">
        <f>UHV!$I$33</f>
        <v>0</v>
      </c>
      <c r="J857" s="64">
        <f>UHV!$J$33</f>
        <v>0</v>
      </c>
      <c r="K857" s="64">
        <f>UHV!$K$33</f>
        <v>0</v>
      </c>
      <c r="L857" s="65">
        <f>UHV!$L$33</f>
        <v>0</v>
      </c>
      <c r="N857" s="66"/>
      <c r="O857" s="67"/>
      <c r="P857" s="68"/>
      <c r="Q857" s="69"/>
      <c r="R857" s="70"/>
      <c r="S857" s="70"/>
      <c r="T857" s="70"/>
      <c r="U857" s="69"/>
      <c r="V857" s="70"/>
      <c r="W857" s="69"/>
      <c r="X857" s="62"/>
      <c r="Y857" s="67"/>
      <c r="Z857" s="69"/>
      <c r="AA857" s="19"/>
      <c r="AB857" s="24"/>
    </row>
    <row r="858" spans="2:28" ht="15.75" hidden="1" customHeight="1" outlineLevel="1">
      <c r="B858" s="63"/>
      <c r="C858" s="21"/>
      <c r="D858" s="21"/>
      <c r="F858" s="64">
        <f>UNT!$F$33</f>
        <v>439235</v>
      </c>
      <c r="G858" s="64">
        <f>UNT!$G$33</f>
        <v>0</v>
      </c>
      <c r="H858" s="64">
        <f>UNT!$H$33</f>
        <v>0</v>
      </c>
      <c r="I858" s="64">
        <f>UNT!$I$33</f>
        <v>387970</v>
      </c>
      <c r="J858" s="64">
        <f>UNT!$J$33</f>
        <v>0</v>
      </c>
      <c r="K858" s="64">
        <f>UNT!$K$33</f>
        <v>1404</v>
      </c>
      <c r="L858" s="65">
        <f>UNT!$L$33</f>
        <v>828609</v>
      </c>
      <c r="N858" s="66"/>
      <c r="O858" s="67"/>
      <c r="P858" s="68"/>
      <c r="Q858" s="69"/>
      <c r="R858" s="70"/>
      <c r="S858" s="70"/>
      <c r="T858" s="70"/>
      <c r="U858" s="69"/>
      <c r="V858" s="70"/>
      <c r="W858" s="69"/>
      <c r="X858" s="62"/>
      <c r="Y858" s="67"/>
      <c r="Z858" s="69"/>
      <c r="AA858" s="19"/>
      <c r="AB858" s="24"/>
    </row>
    <row r="859" spans="2:28" ht="15.75" hidden="1" customHeight="1" outlineLevel="1">
      <c r="B859" s="63"/>
      <c r="C859" s="21"/>
      <c r="D859" s="21"/>
      <c r="F859" s="64">
        <f>UNTD!$F$33</f>
        <v>0</v>
      </c>
      <c r="G859" s="64">
        <f>UNTD!$G$33</f>
        <v>0</v>
      </c>
      <c r="H859" s="64">
        <f>UNTD!$H$33</f>
        <v>0</v>
      </c>
      <c r="I859" s="64">
        <f>UNTD!$I$33</f>
        <v>0</v>
      </c>
      <c r="J859" s="64">
        <f>UNTD!$J$33</f>
        <v>0</v>
      </c>
      <c r="K859" s="64">
        <f>UNTD!$K$33</f>
        <v>0</v>
      </c>
      <c r="L859" s="65">
        <f>UNTD!$L$33</f>
        <v>0</v>
      </c>
      <c r="N859" s="66"/>
      <c r="O859" s="67"/>
      <c r="P859" s="68"/>
      <c r="Q859" s="69"/>
      <c r="R859" s="70"/>
      <c r="S859" s="70"/>
      <c r="T859" s="70"/>
      <c r="U859" s="69"/>
      <c r="V859" s="70"/>
      <c r="W859" s="69"/>
      <c r="X859" s="62"/>
      <c r="Y859" s="67"/>
      <c r="Z859" s="69"/>
      <c r="AA859" s="19"/>
      <c r="AB859" s="24"/>
    </row>
    <row r="860" spans="2:28" ht="15.75" hidden="1" customHeight="1" outlineLevel="1">
      <c r="B860" s="63"/>
      <c r="C860" s="21"/>
      <c r="D860" s="21"/>
      <c r="F860" s="64">
        <f>WTAMU!$F$33</f>
        <v>0</v>
      </c>
      <c r="G860" s="64">
        <f>WTAMU!$G$33</f>
        <v>0</v>
      </c>
      <c r="H860" s="64">
        <f>WTAMU!$H$33</f>
        <v>0</v>
      </c>
      <c r="I860" s="64">
        <f>WTAMU!$I$33</f>
        <v>0</v>
      </c>
      <c r="J860" s="64">
        <f>WTAMU!$J$33</f>
        <v>0</v>
      </c>
      <c r="K860" s="64">
        <f>WTAMU!$K$33</f>
        <v>0</v>
      </c>
      <c r="L860" s="65">
        <f>WTAMU!$L$33</f>
        <v>0</v>
      </c>
      <c r="N860" s="66"/>
      <c r="O860" s="67"/>
      <c r="P860" s="68"/>
      <c r="Q860" s="69"/>
      <c r="R860" s="70"/>
      <c r="S860" s="70"/>
      <c r="T860" s="70"/>
      <c r="U860" s="69"/>
      <c r="V860" s="70"/>
      <c r="W860" s="69"/>
      <c r="X860" s="62"/>
      <c r="Y860" s="67"/>
      <c r="Z860" s="69"/>
      <c r="AA860" s="19"/>
      <c r="AB860" s="24"/>
    </row>
    <row r="861" spans="2:28" ht="15.75" customHeight="1" collapsed="1">
      <c r="B861" s="63" t="s">
        <v>33</v>
      </c>
      <c r="C861" s="21"/>
      <c r="D861" s="21"/>
      <c r="F861" s="64">
        <f t="shared" ref="F861:L861" si="11">SUM(F825:F860)</f>
        <v>2854192</v>
      </c>
      <c r="G861" s="64">
        <f t="shared" si="11"/>
        <v>7797960</v>
      </c>
      <c r="H861" s="64">
        <f t="shared" si="11"/>
        <v>241402</v>
      </c>
      <c r="I861" s="64">
        <f t="shared" si="11"/>
        <v>11151472</v>
      </c>
      <c r="J861" s="64">
        <f t="shared" si="11"/>
        <v>1916689</v>
      </c>
      <c r="K861" s="64">
        <f t="shared" si="11"/>
        <v>3789275</v>
      </c>
      <c r="L861" s="65">
        <f t="shared" si="11"/>
        <v>27750990</v>
      </c>
      <c r="N861" s="66"/>
      <c r="O861" s="67"/>
      <c r="P861" s="68"/>
      <c r="Q861" s="69"/>
      <c r="R861" s="70"/>
      <c r="S861" s="70"/>
      <c r="T861" s="70"/>
      <c r="U861" s="69"/>
      <c r="V861" s="70"/>
      <c r="W861" s="69"/>
      <c r="X861" s="62"/>
      <c r="Y861" s="67"/>
      <c r="Z861" s="69"/>
      <c r="AA861" s="19"/>
      <c r="AB861" s="24"/>
    </row>
    <row r="862" spans="2:28" ht="15.75" hidden="1" customHeight="1" outlineLevel="1">
      <c r="B862" s="63"/>
      <c r="C862" s="21"/>
      <c r="D862" s="21"/>
      <c r="F862" s="64">
        <f>ARL!$F$34</f>
        <v>20413</v>
      </c>
      <c r="G862" s="64">
        <f>ARL!$G$34</f>
        <v>2031</v>
      </c>
      <c r="H862" s="64">
        <f>ARL!$H$34</f>
        <v>0</v>
      </c>
      <c r="I862" s="64">
        <f>ARL!$I$34</f>
        <v>369714</v>
      </c>
      <c r="J862" s="64">
        <f>ARL!$J$34</f>
        <v>589</v>
      </c>
      <c r="K862" s="64">
        <f>ARL!$K$34</f>
        <v>730944</v>
      </c>
      <c r="L862" s="65">
        <f>ARL!$L$34</f>
        <v>1123691</v>
      </c>
      <c r="N862" s="66"/>
      <c r="O862" s="67"/>
      <c r="P862" s="68"/>
      <c r="Q862" s="69"/>
      <c r="R862" s="70"/>
      <c r="S862" s="70"/>
      <c r="T862" s="70"/>
      <c r="U862" s="69"/>
      <c r="V862" s="70"/>
      <c r="W862" s="69"/>
      <c r="X862" s="62"/>
      <c r="Y862" s="67"/>
      <c r="Z862" s="69"/>
      <c r="AA862" s="19"/>
      <c r="AB862" s="24"/>
    </row>
    <row r="863" spans="2:28" ht="15.75" hidden="1" customHeight="1" outlineLevel="1">
      <c r="B863" s="63"/>
      <c r="C863" s="21"/>
      <c r="D863" s="21"/>
      <c r="F863" s="64">
        <f>ASU!$F$34</f>
        <v>0</v>
      </c>
      <c r="G863" s="64">
        <f>ASU!$G$34</f>
        <v>764</v>
      </c>
      <c r="H863" s="64">
        <f>ASU!$H$34</f>
        <v>0</v>
      </c>
      <c r="I863" s="64">
        <f>ASU!$I$34</f>
        <v>0</v>
      </c>
      <c r="J863" s="64">
        <f>ASU!$J$34</f>
        <v>0</v>
      </c>
      <c r="K863" s="64">
        <f>ASU!$K$34</f>
        <v>0</v>
      </c>
      <c r="L863" s="65">
        <f>ASU!$L$34</f>
        <v>764</v>
      </c>
      <c r="N863" s="66"/>
      <c r="O863" s="67"/>
      <c r="P863" s="68"/>
      <c r="Q863" s="69"/>
      <c r="R863" s="70"/>
      <c r="S863" s="70"/>
      <c r="T863" s="70"/>
      <c r="U863" s="69"/>
      <c r="V863" s="70"/>
      <c r="W863" s="69"/>
      <c r="X863" s="62"/>
      <c r="Y863" s="67"/>
      <c r="Z863" s="69"/>
      <c r="AA863" s="19"/>
      <c r="AB863" s="24"/>
    </row>
    <row r="864" spans="2:28" ht="15.75" hidden="1" customHeight="1" outlineLevel="1">
      <c r="B864" s="63"/>
      <c r="C864" s="21"/>
      <c r="D864" s="21"/>
      <c r="F864" s="64">
        <f>'AUS1'!$F$34</f>
        <v>1195507</v>
      </c>
      <c r="G864" s="64">
        <f>'AUS1'!$G$34</f>
        <v>1035337</v>
      </c>
      <c r="H864" s="64">
        <f>'AUS1'!$H$34</f>
        <v>432980</v>
      </c>
      <c r="I864" s="64">
        <f>'AUS1'!$I$34</f>
        <v>561283</v>
      </c>
      <c r="J864" s="64">
        <f>'AUS1'!$J$34</f>
        <v>1259917</v>
      </c>
      <c r="K864" s="64">
        <f>'AUS1'!$K$34</f>
        <v>83111</v>
      </c>
      <c r="L864" s="65">
        <f>'AUS1'!$L$34</f>
        <v>4568135</v>
      </c>
      <c r="N864" s="66"/>
      <c r="O864" s="67"/>
      <c r="P864" s="68"/>
      <c r="Q864" s="69"/>
      <c r="R864" s="70"/>
      <c r="S864" s="70"/>
      <c r="T864" s="70"/>
      <c r="U864" s="69"/>
      <c r="V864" s="70"/>
      <c r="W864" s="69"/>
      <c r="X864" s="62"/>
      <c r="Y864" s="67"/>
      <c r="Z864" s="69"/>
      <c r="AA864" s="19"/>
      <c r="AB864" s="24"/>
    </row>
    <row r="865" spans="2:28" ht="15.75" hidden="1" customHeight="1" outlineLevel="1">
      <c r="B865" s="63"/>
      <c r="C865" s="21"/>
      <c r="D865" s="21"/>
      <c r="F865" s="64">
        <f>'RGV1'!$F$34</f>
        <v>0</v>
      </c>
      <c r="G865" s="64">
        <f>'RGV1'!$G$34</f>
        <v>0</v>
      </c>
      <c r="H865" s="64">
        <f>'RGV1'!$H$34</f>
        <v>0</v>
      </c>
      <c r="I865" s="64">
        <f>'RGV1'!$I$34</f>
        <v>0</v>
      </c>
      <c r="J865" s="64">
        <f>'RGV1'!$J$34</f>
        <v>0</v>
      </c>
      <c r="K865" s="64">
        <f>'RGV1'!$K$34</f>
        <v>0</v>
      </c>
      <c r="L865" s="65">
        <f>'RGV1'!$L$34</f>
        <v>0</v>
      </c>
      <c r="N865" s="66"/>
      <c r="O865" s="67"/>
      <c r="P865" s="68"/>
      <c r="Q865" s="69"/>
      <c r="R865" s="70"/>
      <c r="S865" s="70"/>
      <c r="T865" s="70"/>
      <c r="U865" s="69"/>
      <c r="V865" s="70"/>
      <c r="W865" s="69"/>
      <c r="X865" s="62"/>
      <c r="Y865" s="67"/>
      <c r="Z865" s="69"/>
      <c r="AA865" s="19"/>
      <c r="AB865" s="24"/>
    </row>
    <row r="866" spans="2:28" ht="15.75" hidden="1" customHeight="1" outlineLevel="1">
      <c r="B866" s="63"/>
      <c r="C866" s="21"/>
      <c r="D866" s="21"/>
      <c r="F866" s="64">
        <f>DAL!$F$34</f>
        <v>222020</v>
      </c>
      <c r="G866" s="64">
        <f>DAL!$G$34</f>
        <v>23719</v>
      </c>
      <c r="H866" s="64">
        <f>DAL!$H$34</f>
        <v>107997</v>
      </c>
      <c r="I866" s="64">
        <f>DAL!$I$34</f>
        <v>5699381</v>
      </c>
      <c r="J866" s="64">
        <f>DAL!$J$34</f>
        <v>333471</v>
      </c>
      <c r="K866" s="64">
        <f>DAL!$K$34</f>
        <v>1761388</v>
      </c>
      <c r="L866" s="65">
        <f>DAL!$L$34</f>
        <v>8147976</v>
      </c>
      <c r="N866" s="66"/>
      <c r="O866" s="67"/>
      <c r="P866" s="68"/>
      <c r="Q866" s="69"/>
      <c r="R866" s="70"/>
      <c r="S866" s="70"/>
      <c r="T866" s="70"/>
      <c r="U866" s="69"/>
      <c r="V866" s="70"/>
      <c r="W866" s="69"/>
      <c r="X866" s="62"/>
      <c r="Y866" s="67"/>
      <c r="Z866" s="69"/>
      <c r="AA866" s="19"/>
      <c r="AB866" s="24"/>
    </row>
    <row r="867" spans="2:28" ht="15.75" hidden="1" customHeight="1" outlineLevel="1">
      <c r="B867" s="63"/>
      <c r="C867" s="21"/>
      <c r="D867" s="21"/>
      <c r="F867" s="64">
        <f>'E-P'!$F$34</f>
        <v>0</v>
      </c>
      <c r="G867" s="64">
        <f>'E-P'!$G$34</f>
        <v>393378</v>
      </c>
      <c r="H867" s="64">
        <f>'E-P'!$H$34</f>
        <v>2573</v>
      </c>
      <c r="I867" s="64">
        <f>'E-P'!$I$34</f>
        <v>6629</v>
      </c>
      <c r="J867" s="64">
        <f>'E-P'!$J$34</f>
        <v>0</v>
      </c>
      <c r="K867" s="64">
        <f>'E-P'!$K$34</f>
        <v>1983975</v>
      </c>
      <c r="L867" s="65">
        <f>'E-P'!$L$34</f>
        <v>2386555</v>
      </c>
      <c r="N867" s="66"/>
      <c r="O867" s="67"/>
      <c r="P867" s="68"/>
      <c r="Q867" s="69"/>
      <c r="R867" s="70"/>
      <c r="S867" s="70"/>
      <c r="T867" s="70"/>
      <c r="U867" s="69"/>
      <c r="V867" s="70"/>
      <c r="W867" s="69"/>
      <c r="X867" s="62"/>
      <c r="Y867" s="67"/>
      <c r="Z867" s="69"/>
      <c r="AA867" s="19"/>
      <c r="AB867" s="24"/>
    </row>
    <row r="868" spans="2:28" ht="15.75" hidden="1" customHeight="1" outlineLevel="1">
      <c r="B868" s="63"/>
      <c r="C868" s="21"/>
      <c r="D868" s="21"/>
      <c r="F868" s="64">
        <f>LU!$F$34</f>
        <v>0</v>
      </c>
      <c r="G868" s="64">
        <f>LU!$G$34</f>
        <v>0</v>
      </c>
      <c r="H868" s="64">
        <f>LU!$H$34</f>
        <v>0</v>
      </c>
      <c r="I868" s="64">
        <f>LU!$I$34</f>
        <v>0</v>
      </c>
      <c r="J868" s="64">
        <f>LU!$J$34</f>
        <v>0</v>
      </c>
      <c r="K868" s="64">
        <f>LU!$K$34</f>
        <v>0</v>
      </c>
      <c r="L868" s="65">
        <f>LU!$L$34</f>
        <v>0</v>
      </c>
      <c r="N868" s="66"/>
      <c r="O868" s="67"/>
      <c r="P868" s="68"/>
      <c r="Q868" s="69"/>
      <c r="R868" s="70"/>
      <c r="S868" s="70"/>
      <c r="T868" s="70"/>
      <c r="U868" s="69"/>
      <c r="V868" s="70"/>
      <c r="W868" s="69"/>
      <c r="X868" s="62"/>
      <c r="Y868" s="67"/>
      <c r="Z868" s="69"/>
      <c r="AA868" s="19"/>
      <c r="AB868" s="24"/>
    </row>
    <row r="869" spans="2:28" ht="15.75" hidden="1" customHeight="1" outlineLevel="1">
      <c r="B869" s="63"/>
      <c r="C869" s="21"/>
      <c r="D869" s="21"/>
      <c r="F869" s="64">
        <f>MidWST!$F$34</f>
        <v>0</v>
      </c>
      <c r="G869" s="64">
        <f>MidWST!$G$34</f>
        <v>0</v>
      </c>
      <c r="H869" s="64">
        <f>MidWST!$H$34</f>
        <v>0</v>
      </c>
      <c r="I869" s="64">
        <f>MidWST!$I$34</f>
        <v>0</v>
      </c>
      <c r="J869" s="64">
        <f>MidWST!$J$34</f>
        <v>0</v>
      </c>
      <c r="K869" s="64">
        <f>MidWST!$K$34</f>
        <v>35616</v>
      </c>
      <c r="L869" s="65">
        <f>MidWST!$L$34</f>
        <v>35616</v>
      </c>
      <c r="N869" s="66"/>
      <c r="O869" s="67"/>
      <c r="P869" s="68"/>
      <c r="Q869" s="69"/>
      <c r="R869" s="70"/>
      <c r="S869" s="70"/>
      <c r="T869" s="70"/>
      <c r="U869" s="69"/>
      <c r="V869" s="70"/>
      <c r="W869" s="69"/>
      <c r="X869" s="62"/>
      <c r="Y869" s="67"/>
      <c r="Z869" s="69"/>
      <c r="AA869" s="19"/>
      <c r="AB869" s="24"/>
    </row>
    <row r="870" spans="2:28" ht="15.75" hidden="1" customHeight="1" outlineLevel="1">
      <c r="B870" s="63"/>
      <c r="C870" s="21"/>
      <c r="D870" s="21"/>
      <c r="F870" s="64">
        <f>'P-B'!$F$34</f>
        <v>0</v>
      </c>
      <c r="G870" s="64">
        <f>'P-B'!$G$34</f>
        <v>0</v>
      </c>
      <c r="H870" s="64">
        <f>'P-B'!$H$34</f>
        <v>0</v>
      </c>
      <c r="I870" s="64">
        <f>'P-B'!$I$34</f>
        <v>0</v>
      </c>
      <c r="J870" s="64">
        <f>'P-B'!$J$34</f>
        <v>12134</v>
      </c>
      <c r="K870" s="64">
        <f>'P-B'!$K$34</f>
        <v>0</v>
      </c>
      <c r="L870" s="65">
        <f>'P-B'!$L$34</f>
        <v>12134</v>
      </c>
      <c r="N870" s="66"/>
      <c r="O870" s="67"/>
      <c r="P870" s="68"/>
      <c r="Q870" s="69"/>
      <c r="R870" s="70"/>
      <c r="S870" s="70"/>
      <c r="T870" s="70"/>
      <c r="U870" s="69"/>
      <c r="V870" s="70"/>
      <c r="W870" s="69"/>
      <c r="X870" s="62"/>
      <c r="Y870" s="67"/>
      <c r="Z870" s="69"/>
      <c r="AA870" s="19"/>
      <c r="AB870" s="24"/>
    </row>
    <row r="871" spans="2:28" ht="15.75" hidden="1" customHeight="1" outlineLevel="1">
      <c r="B871" s="63"/>
      <c r="C871" s="21"/>
      <c r="D871" s="21"/>
      <c r="F871" s="64">
        <f>PVAMU!$F$34</f>
        <v>24106</v>
      </c>
      <c r="G871" s="64">
        <f>PVAMU!$G$34</f>
        <v>47917</v>
      </c>
      <c r="H871" s="64">
        <f>PVAMU!$H$34</f>
        <v>0</v>
      </c>
      <c r="I871" s="64">
        <f>PVAMU!$I$34</f>
        <v>0</v>
      </c>
      <c r="J871" s="64">
        <f>PVAMU!$J$34</f>
        <v>0</v>
      </c>
      <c r="K871" s="64">
        <f>PVAMU!$K$34</f>
        <v>0</v>
      </c>
      <c r="L871" s="65">
        <f>PVAMU!$L$34</f>
        <v>72023</v>
      </c>
      <c r="N871" s="66"/>
      <c r="O871" s="67"/>
      <c r="P871" s="68"/>
      <c r="Q871" s="69"/>
      <c r="R871" s="70"/>
      <c r="S871" s="70"/>
      <c r="T871" s="70"/>
      <c r="U871" s="69"/>
      <c r="V871" s="70"/>
      <c r="W871" s="69"/>
      <c r="X871" s="62"/>
      <c r="Y871" s="67"/>
      <c r="Z871" s="69"/>
      <c r="AA871" s="19"/>
      <c r="AB871" s="24"/>
    </row>
    <row r="872" spans="2:28" ht="15.75" hidden="1" customHeight="1" outlineLevel="1">
      <c r="B872" s="63"/>
      <c r="C872" s="21"/>
      <c r="D872" s="21"/>
      <c r="F872" s="64">
        <f>'S-A'!$F$34</f>
        <v>24752</v>
      </c>
      <c r="G872" s="64">
        <f>'S-A'!$G$34</f>
        <v>1812750</v>
      </c>
      <c r="H872" s="64">
        <f>'S-A'!$H$34</f>
        <v>0</v>
      </c>
      <c r="I872" s="64">
        <f>'S-A'!$I$34</f>
        <v>1129431</v>
      </c>
      <c r="J872" s="64">
        <f>'S-A'!$J$34</f>
        <v>0</v>
      </c>
      <c r="K872" s="64">
        <f>'S-A'!$K$34</f>
        <v>314556</v>
      </c>
      <c r="L872" s="65">
        <f>'S-A'!$L$34</f>
        <v>3281489</v>
      </c>
      <c r="N872" s="66"/>
      <c r="O872" s="67"/>
      <c r="P872" s="68"/>
      <c r="Q872" s="69"/>
      <c r="R872" s="70"/>
      <c r="S872" s="70"/>
      <c r="T872" s="70"/>
      <c r="U872" s="69"/>
      <c r="V872" s="70"/>
      <c r="W872" s="69"/>
      <c r="X872" s="62"/>
      <c r="Y872" s="67"/>
      <c r="Z872" s="69"/>
      <c r="AA872" s="19"/>
      <c r="AB872" s="24"/>
    </row>
    <row r="873" spans="2:28" ht="15.75" hidden="1" customHeight="1" outlineLevel="1">
      <c r="B873" s="63"/>
      <c r="C873" s="21"/>
      <c r="D873" s="21"/>
      <c r="F873" s="64">
        <f>SFA!$F$34</f>
        <v>0</v>
      </c>
      <c r="G873" s="64">
        <f>SFA!$G$34</f>
        <v>0</v>
      </c>
      <c r="H873" s="64">
        <f>SFA!$H$34</f>
        <v>0</v>
      </c>
      <c r="I873" s="64">
        <f>SFA!$I$34</f>
        <v>0</v>
      </c>
      <c r="J873" s="64">
        <f>SFA!$J$34</f>
        <v>0</v>
      </c>
      <c r="K873" s="64">
        <f>SFA!$K$34</f>
        <v>0</v>
      </c>
      <c r="L873" s="65">
        <f>SFA!$L$34</f>
        <v>0</v>
      </c>
      <c r="N873" s="66"/>
      <c r="O873" s="67"/>
      <c r="P873" s="68"/>
      <c r="Q873" s="69"/>
      <c r="R873" s="70"/>
      <c r="S873" s="70"/>
      <c r="T873" s="70"/>
      <c r="U873" s="69"/>
      <c r="V873" s="70"/>
      <c r="W873" s="69"/>
      <c r="X873" s="62"/>
      <c r="Y873" s="67"/>
      <c r="Z873" s="69"/>
      <c r="AA873" s="19"/>
      <c r="AB873" s="24"/>
    </row>
    <row r="874" spans="2:28" ht="15.75" hidden="1" customHeight="1" outlineLevel="1">
      <c r="B874" s="63"/>
      <c r="C874" s="21"/>
      <c r="D874" s="21"/>
      <c r="F874" s="64">
        <f>SHSU!$F$34</f>
        <v>0</v>
      </c>
      <c r="G874" s="64">
        <f>SHSU!$G$34</f>
        <v>0</v>
      </c>
      <c r="H874" s="64">
        <f>SHSU!$H$34</f>
        <v>0</v>
      </c>
      <c r="I874" s="64">
        <f>SHSU!$I$34</f>
        <v>164999</v>
      </c>
      <c r="J874" s="64">
        <f>SHSU!$J$34</f>
        <v>0</v>
      </c>
      <c r="K874" s="64">
        <f>SHSU!$K$34</f>
        <v>0</v>
      </c>
      <c r="L874" s="65">
        <f>SHSU!$L$34</f>
        <v>164999</v>
      </c>
      <c r="N874" s="66"/>
      <c r="O874" s="67"/>
      <c r="P874" s="68"/>
      <c r="Q874" s="69"/>
      <c r="R874" s="70"/>
      <c r="S874" s="70"/>
      <c r="T874" s="70"/>
      <c r="U874" s="69"/>
      <c r="V874" s="70"/>
      <c r="W874" s="69"/>
      <c r="X874" s="62"/>
      <c r="Y874" s="67"/>
      <c r="Z874" s="69"/>
      <c r="AA874" s="19"/>
      <c r="AB874" s="24"/>
    </row>
    <row r="875" spans="2:28" ht="15.75" hidden="1" customHeight="1" outlineLevel="1">
      <c r="B875" s="63"/>
      <c r="C875" s="21"/>
      <c r="D875" s="21"/>
      <c r="F875" s="64">
        <f>SRSU!$F$34</f>
        <v>0</v>
      </c>
      <c r="G875" s="64">
        <f>SRSU!$G$34</f>
        <v>0</v>
      </c>
      <c r="H875" s="64">
        <f>SRSU!$H$34</f>
        <v>0</v>
      </c>
      <c r="I875" s="64">
        <f>SRSU!$I$34</f>
        <v>0</v>
      </c>
      <c r="J875" s="64">
        <f>SRSU!$J$34</f>
        <v>0</v>
      </c>
      <c r="K875" s="64">
        <f>SRSU!$K$34</f>
        <v>0</v>
      </c>
      <c r="L875" s="65">
        <f>SRSU!$L$34</f>
        <v>0</v>
      </c>
      <c r="N875" s="66"/>
      <c r="O875" s="67"/>
      <c r="P875" s="68"/>
      <c r="Q875" s="69"/>
      <c r="R875" s="70"/>
      <c r="S875" s="70"/>
      <c r="T875" s="70"/>
      <c r="U875" s="69"/>
      <c r="V875" s="70"/>
      <c r="W875" s="69"/>
      <c r="X875" s="62"/>
      <c r="Y875" s="67"/>
      <c r="Z875" s="69"/>
      <c r="AA875" s="19"/>
      <c r="AB875" s="24"/>
    </row>
    <row r="876" spans="2:28" ht="15.75" hidden="1" customHeight="1" outlineLevel="1">
      <c r="B876" s="63"/>
      <c r="C876" s="21"/>
      <c r="D876" s="21"/>
      <c r="F876" s="64">
        <f>TAMIU!$F$34</f>
        <v>0</v>
      </c>
      <c r="G876" s="64">
        <f>TAMIU!$G$34</f>
        <v>0</v>
      </c>
      <c r="H876" s="64">
        <f>TAMIU!$H$34</f>
        <v>0</v>
      </c>
      <c r="I876" s="64">
        <f>TAMIU!$I$34</f>
        <v>1008</v>
      </c>
      <c r="J876" s="64">
        <f>TAMIU!$J$34</f>
        <v>44776</v>
      </c>
      <c r="K876" s="64">
        <f>TAMIU!$K$34</f>
        <v>15235</v>
      </c>
      <c r="L876" s="65">
        <f>TAMIU!$L$34</f>
        <v>61019</v>
      </c>
      <c r="N876" s="66"/>
      <c r="O876" s="67"/>
      <c r="P876" s="68"/>
      <c r="Q876" s="69"/>
      <c r="R876" s="70"/>
      <c r="S876" s="70"/>
      <c r="T876" s="70"/>
      <c r="U876" s="69"/>
      <c r="V876" s="70"/>
      <c r="W876" s="69"/>
      <c r="X876" s="62"/>
      <c r="Y876" s="67"/>
      <c r="Z876" s="69"/>
      <c r="AA876" s="19"/>
      <c r="AB876" s="24"/>
    </row>
    <row r="877" spans="2:28" ht="15.75" hidden="1" customHeight="1" outlineLevel="1">
      <c r="B877" s="63"/>
      <c r="C877" s="21"/>
      <c r="D877" s="21"/>
      <c r="F877" s="64">
        <f>TAMUC!$F$34</f>
        <v>0</v>
      </c>
      <c r="G877" s="64">
        <f>TAMUC!$G$34</f>
        <v>0</v>
      </c>
      <c r="H877" s="64">
        <f>TAMUC!$H$34</f>
        <v>0</v>
      </c>
      <c r="I877" s="64">
        <f>TAMUC!$I$34</f>
        <v>0</v>
      </c>
      <c r="J877" s="64">
        <f>TAMUC!$J$34</f>
        <v>0</v>
      </c>
      <c r="K877" s="64">
        <f>TAMUC!$K$34</f>
        <v>0</v>
      </c>
      <c r="L877" s="65">
        <f>TAMUC!$L$34</f>
        <v>0</v>
      </c>
      <c r="N877" s="66"/>
      <c r="O877" s="67"/>
      <c r="P877" s="68"/>
      <c r="Q877" s="69"/>
      <c r="R877" s="70"/>
      <c r="S877" s="70"/>
      <c r="T877" s="70"/>
      <c r="U877" s="69"/>
      <c r="V877" s="70"/>
      <c r="W877" s="69"/>
      <c r="X877" s="62"/>
      <c r="Y877" s="67"/>
      <c r="Z877" s="69"/>
      <c r="AA877" s="19"/>
      <c r="AB877" s="24"/>
    </row>
    <row r="878" spans="2:28" ht="15.75" hidden="1" customHeight="1" outlineLevel="1">
      <c r="B878" s="63"/>
      <c r="C878" s="21"/>
      <c r="D878" s="21"/>
      <c r="F878" s="64">
        <f>TAMUCC!$F$34</f>
        <v>0</v>
      </c>
      <c r="G878" s="64">
        <f>TAMUCC!$G$34</f>
        <v>0</v>
      </c>
      <c r="H878" s="64">
        <f>TAMUCC!$H$34</f>
        <v>71</v>
      </c>
      <c r="I878" s="64">
        <f>TAMUCC!$I$34</f>
        <v>6096</v>
      </c>
      <c r="J878" s="64">
        <f>TAMUCC!$J$34</f>
        <v>0</v>
      </c>
      <c r="K878" s="64">
        <f>TAMUCC!$K$34</f>
        <v>0</v>
      </c>
      <c r="L878" s="65">
        <f>TAMUCC!$L$34</f>
        <v>6167</v>
      </c>
      <c r="N878" s="66"/>
      <c r="O878" s="67"/>
      <c r="P878" s="68"/>
      <c r="Q878" s="69"/>
      <c r="R878" s="70"/>
      <c r="S878" s="70"/>
      <c r="T878" s="70"/>
      <c r="U878" s="69"/>
      <c r="V878" s="70"/>
      <c r="W878" s="69"/>
      <c r="X878" s="62"/>
      <c r="Y878" s="67"/>
      <c r="Z878" s="69"/>
      <c r="AA878" s="19"/>
      <c r="AB878" s="24"/>
    </row>
    <row r="879" spans="2:28" ht="15.75" hidden="1" customHeight="1" outlineLevel="1">
      <c r="B879" s="63"/>
      <c r="C879" s="21"/>
      <c r="D879" s="21"/>
      <c r="F879" s="64">
        <f>TAMUComb!$F$34</f>
        <v>574768</v>
      </c>
      <c r="G879" s="64">
        <f>TAMUComb!$G$34</f>
        <v>0</v>
      </c>
      <c r="H879" s="64">
        <f>TAMUComb!$H$34</f>
        <v>528271</v>
      </c>
      <c r="I879" s="64">
        <f>TAMUComb!$I$34</f>
        <v>643086</v>
      </c>
      <c r="J879" s="64">
        <f>TAMUComb!$J$34</f>
        <v>3809250</v>
      </c>
      <c r="K879" s="64">
        <f>TAMUComb!$K$34</f>
        <v>482180</v>
      </c>
      <c r="L879" s="65">
        <f>TAMUComb!$L$34</f>
        <v>6037555</v>
      </c>
      <c r="N879" s="66"/>
      <c r="O879" s="67"/>
      <c r="P879" s="68"/>
      <c r="Q879" s="69"/>
      <c r="R879" s="70"/>
      <c r="S879" s="70"/>
      <c r="T879" s="70"/>
      <c r="U879" s="69"/>
      <c r="V879" s="70"/>
      <c r="W879" s="69"/>
      <c r="X879" s="62"/>
      <c r="Y879" s="67"/>
      <c r="Z879" s="69"/>
      <c r="AA879" s="19"/>
      <c r="AB879" s="24"/>
    </row>
    <row r="880" spans="2:28" ht="15.75" hidden="1" customHeight="1" outlineLevel="1">
      <c r="B880" s="63"/>
      <c r="C880" s="21"/>
      <c r="D880" s="21"/>
      <c r="F880" s="64">
        <f>TAMUCT!$F$34</f>
        <v>0</v>
      </c>
      <c r="G880" s="64">
        <f>TAMUCT!$G$34</f>
        <v>0</v>
      </c>
      <c r="H880" s="64">
        <f>TAMUCT!$H$34</f>
        <v>0</v>
      </c>
      <c r="I880" s="64">
        <f>TAMUCT!$I$34</f>
        <v>22500</v>
      </c>
      <c r="J880" s="64">
        <f>TAMUCT!$J$34</f>
        <v>0</v>
      </c>
      <c r="K880" s="64">
        <f>TAMUCT!$K$34</f>
        <v>0</v>
      </c>
      <c r="L880" s="65">
        <f>TAMUCT!$L$34</f>
        <v>22500</v>
      </c>
      <c r="N880" s="66"/>
      <c r="O880" s="67"/>
      <c r="P880" s="68"/>
      <c r="Q880" s="69"/>
      <c r="R880" s="70"/>
      <c r="S880" s="70"/>
      <c r="T880" s="70"/>
      <c r="U880" s="69"/>
      <c r="V880" s="70"/>
      <c r="W880" s="69"/>
      <c r="X880" s="62"/>
      <c r="Y880" s="67"/>
      <c r="Z880" s="69"/>
      <c r="AA880" s="19"/>
      <c r="AB880" s="24"/>
    </row>
    <row r="881" spans="2:28" ht="15.75" hidden="1" customHeight="1" outlineLevel="1">
      <c r="B881" s="63"/>
      <c r="C881" s="21"/>
      <c r="D881" s="21"/>
      <c r="F881" s="64">
        <f>TAMUG!$F$34</f>
        <v>0</v>
      </c>
      <c r="G881" s="64">
        <f>TAMUG!$G$34</f>
        <v>0</v>
      </c>
      <c r="H881" s="64">
        <f>TAMUG!$H$34</f>
        <v>0</v>
      </c>
      <c r="I881" s="64">
        <f>TAMUG!$I$34</f>
        <v>3002</v>
      </c>
      <c r="J881" s="64">
        <f>TAMUG!$J$34</f>
        <v>0</v>
      </c>
      <c r="K881" s="64">
        <f>TAMUG!$K$34</f>
        <v>0</v>
      </c>
      <c r="L881" s="65">
        <f>TAMUG!$L$34</f>
        <v>3002</v>
      </c>
      <c r="N881" s="66"/>
      <c r="O881" s="67"/>
      <c r="P881" s="68"/>
      <c r="Q881" s="69"/>
      <c r="R881" s="70"/>
      <c r="S881" s="70"/>
      <c r="T881" s="70"/>
      <c r="U881" s="69"/>
      <c r="V881" s="70"/>
      <c r="W881" s="69"/>
      <c r="X881" s="62"/>
      <c r="Y881" s="67"/>
      <c r="Z881" s="69"/>
      <c r="AA881" s="19"/>
      <c r="AB881" s="24"/>
    </row>
    <row r="882" spans="2:28" ht="15.75" hidden="1" customHeight="1" outlineLevel="1">
      <c r="B882" s="63"/>
      <c r="C882" s="21"/>
      <c r="D882" s="21"/>
      <c r="F882" s="64">
        <f>TAMUK!$F$34</f>
        <v>0</v>
      </c>
      <c r="G882" s="64">
        <f>TAMUK!$G$34</f>
        <v>1699</v>
      </c>
      <c r="H882" s="64">
        <f>TAMUK!$H$34</f>
        <v>0</v>
      </c>
      <c r="I882" s="64">
        <f>TAMUK!$I$34</f>
        <v>0</v>
      </c>
      <c r="J882" s="64">
        <f>TAMUK!$J$34</f>
        <v>0</v>
      </c>
      <c r="K882" s="64">
        <f>TAMUK!$K$34</f>
        <v>17173</v>
      </c>
      <c r="L882" s="65">
        <f>TAMUK!$L$34</f>
        <v>18872</v>
      </c>
      <c r="N882" s="66"/>
      <c r="O882" s="67"/>
      <c r="P882" s="68"/>
      <c r="Q882" s="69"/>
      <c r="R882" s="70"/>
      <c r="S882" s="70"/>
      <c r="T882" s="70"/>
      <c r="U882" s="69"/>
      <c r="V882" s="70"/>
      <c r="W882" s="69"/>
      <c r="X882" s="62"/>
      <c r="Y882" s="67"/>
      <c r="Z882" s="69"/>
      <c r="AA882" s="19"/>
      <c r="AB882" s="24"/>
    </row>
    <row r="883" spans="2:28" ht="15.75" hidden="1" customHeight="1" outlineLevel="1">
      <c r="B883" s="63"/>
      <c r="C883" s="21"/>
      <c r="D883" s="21"/>
      <c r="F883" s="64">
        <f>TAMUSA!$F$34</f>
        <v>0</v>
      </c>
      <c r="G883" s="64">
        <f>TAMUSA!$G$34</f>
        <v>0</v>
      </c>
      <c r="H883" s="64">
        <f>TAMUSA!$H$34</f>
        <v>0</v>
      </c>
      <c r="I883" s="64">
        <f>TAMUSA!$I$34</f>
        <v>0</v>
      </c>
      <c r="J883" s="64">
        <f>TAMUSA!$J$34</f>
        <v>0</v>
      </c>
      <c r="K883" s="64">
        <f>TAMUSA!$K$34</f>
        <v>0</v>
      </c>
      <c r="L883" s="65">
        <f>TAMUSA!$L$34</f>
        <v>0</v>
      </c>
      <c r="N883" s="66"/>
      <c r="O883" s="67"/>
      <c r="P883" s="68"/>
      <c r="Q883" s="69"/>
      <c r="R883" s="70"/>
      <c r="S883" s="70"/>
      <c r="T883" s="70"/>
      <c r="U883" s="69"/>
      <c r="V883" s="70"/>
      <c r="W883" s="69"/>
      <c r="X883" s="62"/>
      <c r="Y883" s="67"/>
      <c r="Z883" s="69"/>
      <c r="AA883" s="19"/>
      <c r="AB883" s="24"/>
    </row>
    <row r="884" spans="2:28" ht="15.75" hidden="1" customHeight="1" outlineLevel="1">
      <c r="B884" s="63"/>
      <c r="C884" s="21"/>
      <c r="D884" s="21"/>
      <c r="F884" s="64">
        <f>TAMUT!$F$34</f>
        <v>0</v>
      </c>
      <c r="G884" s="64">
        <f>TAMUT!$G$34</f>
        <v>0</v>
      </c>
      <c r="H884" s="64">
        <f>TAMUT!$H$34</f>
        <v>0</v>
      </c>
      <c r="I884" s="64">
        <f>TAMUT!$I$34</f>
        <v>4024</v>
      </c>
      <c r="J884" s="64">
        <f>TAMUT!$J$34</f>
        <v>0</v>
      </c>
      <c r="K884" s="64">
        <f>TAMUT!$K$34</f>
        <v>0</v>
      </c>
      <c r="L884" s="65">
        <f>TAMUT!$L$34</f>
        <v>4024</v>
      </c>
      <c r="N884" s="66"/>
      <c r="O884" s="67"/>
      <c r="P884" s="68"/>
      <c r="Q884" s="69"/>
      <c r="R884" s="70"/>
      <c r="S884" s="70"/>
      <c r="T884" s="70"/>
      <c r="U884" s="69"/>
      <c r="V884" s="70"/>
      <c r="W884" s="69"/>
      <c r="X884" s="62"/>
      <c r="Y884" s="67"/>
      <c r="Z884" s="69"/>
      <c r="AA884" s="19"/>
      <c r="AB884" s="24"/>
    </row>
    <row r="885" spans="2:28" ht="15.75" hidden="1" customHeight="1" outlineLevel="1">
      <c r="B885" s="63"/>
      <c r="C885" s="21"/>
      <c r="D885" s="21"/>
      <c r="F885" s="64">
        <f>TARLST!$F$34</f>
        <v>0</v>
      </c>
      <c r="G885" s="64">
        <f>TARLST!$G$34</f>
        <v>0</v>
      </c>
      <c r="H885" s="64">
        <f>TARLST!$H$34</f>
        <v>0</v>
      </c>
      <c r="I885" s="64">
        <f>TARLST!$I$34</f>
        <v>131145</v>
      </c>
      <c r="J885" s="64">
        <f>TARLST!$J$34</f>
        <v>0</v>
      </c>
      <c r="K885" s="64">
        <f>TARLST!$K$34</f>
        <v>0</v>
      </c>
      <c r="L885" s="65">
        <f>TARLST!$L$34</f>
        <v>131145</v>
      </c>
      <c r="N885" s="66"/>
      <c r="O885" s="67"/>
      <c r="P885" s="68"/>
      <c r="Q885" s="69"/>
      <c r="R885" s="70"/>
      <c r="S885" s="70"/>
      <c r="T885" s="70"/>
      <c r="U885" s="69"/>
      <c r="V885" s="70"/>
      <c r="W885" s="69"/>
      <c r="X885" s="62"/>
      <c r="Y885" s="67"/>
      <c r="Z885" s="69"/>
      <c r="AA885" s="19"/>
      <c r="AB885" s="24"/>
    </row>
    <row r="886" spans="2:28" ht="15.75" hidden="1" customHeight="1" outlineLevel="1">
      <c r="B886" s="63"/>
      <c r="C886" s="21"/>
      <c r="D886" s="21"/>
      <c r="F886" s="64">
        <f>TSU!$F$34</f>
        <v>0</v>
      </c>
      <c r="G886" s="64">
        <f>TSU!$G$34</f>
        <v>0</v>
      </c>
      <c r="H886" s="64">
        <f>TSU!$H$34</f>
        <v>0</v>
      </c>
      <c r="I886" s="64">
        <f>TSU!$I$34</f>
        <v>0</v>
      </c>
      <c r="J886" s="64">
        <f>TSU!$J$34</f>
        <v>0</v>
      </c>
      <c r="K886" s="64">
        <f>TSU!$K$34</f>
        <v>0</v>
      </c>
      <c r="L886" s="65">
        <f>TSU!$L$34</f>
        <v>0</v>
      </c>
      <c r="N886" s="66"/>
      <c r="O886" s="67"/>
      <c r="P886" s="68"/>
      <c r="Q886" s="69"/>
      <c r="R886" s="70"/>
      <c r="S886" s="70"/>
      <c r="T886" s="70"/>
      <c r="U886" s="69"/>
      <c r="V886" s="70"/>
      <c r="W886" s="69"/>
      <c r="X886" s="62"/>
      <c r="Y886" s="67"/>
      <c r="Z886" s="69"/>
      <c r="AA886" s="19"/>
      <c r="AB886" s="24"/>
    </row>
    <row r="887" spans="2:28" ht="15.75" hidden="1" customHeight="1" outlineLevel="1">
      <c r="B887" s="63"/>
      <c r="C887" s="21"/>
      <c r="D887" s="21"/>
      <c r="F887" s="64">
        <f>TTU!$F$34</f>
        <v>342530</v>
      </c>
      <c r="G887" s="64">
        <f>TTU!$G$34</f>
        <v>7228915</v>
      </c>
      <c r="H887" s="64">
        <f>TTU!$H$34</f>
        <v>-667</v>
      </c>
      <c r="I887" s="64">
        <f>TTU!$I$34</f>
        <v>4244707</v>
      </c>
      <c r="J887" s="64">
        <f>TTU!$J$34</f>
        <v>1923976</v>
      </c>
      <c r="K887" s="64">
        <f>TTU!$K$34</f>
        <v>1038320</v>
      </c>
      <c r="L887" s="65">
        <f>TTU!$L$34</f>
        <v>14777781</v>
      </c>
      <c r="N887" s="66"/>
      <c r="O887" s="67"/>
      <c r="P887" s="68"/>
      <c r="Q887" s="69"/>
      <c r="R887" s="70"/>
      <c r="S887" s="70"/>
      <c r="T887" s="70"/>
      <c r="U887" s="69"/>
      <c r="V887" s="70"/>
      <c r="W887" s="69"/>
      <c r="X887" s="62"/>
      <c r="Y887" s="67"/>
      <c r="Z887" s="69"/>
      <c r="AA887" s="19"/>
      <c r="AB887" s="24"/>
    </row>
    <row r="888" spans="2:28" ht="15.75" hidden="1" customHeight="1" outlineLevel="1">
      <c r="B888" s="63"/>
      <c r="C888" s="21"/>
      <c r="D888" s="21"/>
      <c r="F888" s="64">
        <f>TWU!$F$34</f>
        <v>0</v>
      </c>
      <c r="G888" s="64">
        <f>TWU!$G$34</f>
        <v>8274</v>
      </c>
      <c r="H888" s="64">
        <f>TWU!$H$34</f>
        <v>0</v>
      </c>
      <c r="I888" s="64">
        <f>TWU!$I$34</f>
        <v>7098</v>
      </c>
      <c r="J888" s="64">
        <f>TWU!$J$34</f>
        <v>0</v>
      </c>
      <c r="K888" s="64">
        <f>TWU!$K$34</f>
        <v>0</v>
      </c>
      <c r="L888" s="65">
        <f>TWU!$L$34</f>
        <v>15372</v>
      </c>
      <c r="N888" s="66"/>
      <c r="O888" s="67"/>
      <c r="P888" s="68"/>
      <c r="Q888" s="69"/>
      <c r="R888" s="70"/>
      <c r="S888" s="70"/>
      <c r="T888" s="70"/>
      <c r="U888" s="69"/>
      <c r="V888" s="70"/>
      <c r="W888" s="69"/>
      <c r="X888" s="62"/>
      <c r="Y888" s="67"/>
      <c r="Z888" s="69"/>
      <c r="AA888" s="19"/>
      <c r="AB888" s="24"/>
    </row>
    <row r="889" spans="2:28" ht="15.75" hidden="1" customHeight="1" outlineLevel="1">
      <c r="B889" s="63"/>
      <c r="C889" s="21"/>
      <c r="D889" s="21"/>
      <c r="F889" s="64">
        <f>TXST!$F$34</f>
        <v>-15750</v>
      </c>
      <c r="G889" s="64">
        <f>TXST!$G$34</f>
        <v>70750</v>
      </c>
      <c r="H889" s="64">
        <f>TXST!$H$34</f>
        <v>0</v>
      </c>
      <c r="I889" s="64">
        <f>TXST!$I$34</f>
        <v>316059</v>
      </c>
      <c r="J889" s="64">
        <f>TXST!$J$34</f>
        <v>14980</v>
      </c>
      <c r="K889" s="64">
        <f>TXST!$K$34</f>
        <v>320809</v>
      </c>
      <c r="L889" s="65">
        <f>TXST!$L$34</f>
        <v>706848</v>
      </c>
      <c r="N889" s="66"/>
      <c r="O889" s="67"/>
      <c r="P889" s="68"/>
      <c r="Q889" s="69"/>
      <c r="R889" s="70"/>
      <c r="S889" s="70"/>
      <c r="T889" s="70"/>
      <c r="U889" s="69"/>
      <c r="V889" s="70"/>
      <c r="W889" s="69"/>
      <c r="X889" s="62"/>
      <c r="Y889" s="67"/>
      <c r="Z889" s="69"/>
      <c r="AA889" s="19"/>
      <c r="AB889" s="24"/>
    </row>
    <row r="890" spans="2:28" ht="15.75" hidden="1" customHeight="1" outlineLevel="1">
      <c r="B890" s="63"/>
      <c r="C890" s="21"/>
      <c r="D890" s="21"/>
      <c r="F890" s="64">
        <f>TYL!$F$34</f>
        <v>0</v>
      </c>
      <c r="G890" s="64">
        <f>TYL!$G$34</f>
        <v>0</v>
      </c>
      <c r="H890" s="64">
        <f>TYL!$H$34</f>
        <v>0</v>
      </c>
      <c r="I890" s="64">
        <f>TYL!$I$34</f>
        <v>623</v>
      </c>
      <c r="J890" s="64">
        <f>TYL!$J$34</f>
        <v>0</v>
      </c>
      <c r="K890" s="64">
        <f>TYL!$K$34</f>
        <v>0</v>
      </c>
      <c r="L890" s="65">
        <f>TYL!$L$34</f>
        <v>623</v>
      </c>
      <c r="N890" s="66"/>
      <c r="O890" s="67"/>
      <c r="P890" s="68"/>
      <c r="Q890" s="69"/>
      <c r="R890" s="70"/>
      <c r="S890" s="70"/>
      <c r="T890" s="70"/>
      <c r="U890" s="69"/>
      <c r="V890" s="70"/>
      <c r="W890" s="69"/>
      <c r="X890" s="62"/>
      <c r="Y890" s="67"/>
      <c r="Z890" s="69"/>
      <c r="AA890" s="19"/>
      <c r="AB890" s="24"/>
    </row>
    <row r="891" spans="2:28" ht="15.75" hidden="1" customHeight="1" outlineLevel="1">
      <c r="B891" s="63"/>
      <c r="C891" s="21"/>
      <c r="D891" s="21"/>
      <c r="F891" s="64">
        <f>UH!$F$34</f>
        <v>0</v>
      </c>
      <c r="G891" s="64">
        <f>UH!$G$34</f>
        <v>0</v>
      </c>
      <c r="H891" s="64">
        <f>UH!$H$34</f>
        <v>609078</v>
      </c>
      <c r="I891" s="64">
        <f>UH!$I$34</f>
        <v>1520201</v>
      </c>
      <c r="J891" s="64">
        <f>UH!$J$34</f>
        <v>0</v>
      </c>
      <c r="K891" s="64">
        <f>UH!$K$34</f>
        <v>0</v>
      </c>
      <c r="L891" s="65">
        <f>UH!$L$34</f>
        <v>2129279</v>
      </c>
      <c r="N891" s="66"/>
      <c r="O891" s="67"/>
      <c r="P891" s="68"/>
      <c r="Q891" s="69"/>
      <c r="R891" s="70"/>
      <c r="S891" s="70"/>
      <c r="T891" s="70"/>
      <c r="U891" s="69"/>
      <c r="V891" s="70"/>
      <c r="W891" s="69"/>
      <c r="X891" s="62"/>
      <c r="Y891" s="67"/>
      <c r="Z891" s="69"/>
      <c r="AA891" s="19"/>
      <c r="AB891" s="24"/>
    </row>
    <row r="892" spans="2:28" ht="15.75" hidden="1" customHeight="1" outlineLevel="1">
      <c r="B892" s="63"/>
      <c r="C892" s="21"/>
      <c r="D892" s="21"/>
      <c r="F892" s="64">
        <f>UHCL!$F$34</f>
        <v>0</v>
      </c>
      <c r="G892" s="64">
        <f>UHCL!$G$34</f>
        <v>0</v>
      </c>
      <c r="H892" s="64">
        <f>UHCL!$H$34</f>
        <v>0</v>
      </c>
      <c r="I892" s="64">
        <f>UHCL!$I$34</f>
        <v>2500</v>
      </c>
      <c r="J892" s="64">
        <f>UHCL!$J$34</f>
        <v>0</v>
      </c>
      <c r="K892" s="64">
        <f>UHCL!$K$34</f>
        <v>0</v>
      </c>
      <c r="L892" s="65">
        <f>UHCL!$L$34</f>
        <v>2500</v>
      </c>
      <c r="N892" s="66"/>
      <c r="O892" s="67"/>
      <c r="P892" s="68"/>
      <c r="Q892" s="69"/>
      <c r="R892" s="70"/>
      <c r="S892" s="70"/>
      <c r="T892" s="70"/>
      <c r="U892" s="69"/>
      <c r="V892" s="70"/>
      <c r="W892" s="69"/>
      <c r="X892" s="62"/>
      <c r="Y892" s="67"/>
      <c r="Z892" s="69"/>
      <c r="AA892" s="19"/>
      <c r="AB892" s="24"/>
    </row>
    <row r="893" spans="2:28" ht="15.75" hidden="1" customHeight="1" outlineLevel="1">
      <c r="B893" s="63"/>
      <c r="C893" s="21"/>
      <c r="D893" s="21"/>
      <c r="F893" s="64">
        <f>UHD!$F$34</f>
        <v>96764</v>
      </c>
      <c r="G893" s="64">
        <f>UHD!$G$34</f>
        <v>0</v>
      </c>
      <c r="H893" s="64">
        <f>UHD!$H$34</f>
        <v>0</v>
      </c>
      <c r="I893" s="64">
        <f>UHD!$I$34</f>
        <v>8052</v>
      </c>
      <c r="J893" s="64">
        <f>UHD!$J$34</f>
        <v>0</v>
      </c>
      <c r="K893" s="64">
        <f>UHD!$K$34</f>
        <v>0</v>
      </c>
      <c r="L893" s="65">
        <f>UHD!$L$34</f>
        <v>104816</v>
      </c>
      <c r="N893" s="66"/>
      <c r="O893" s="67"/>
      <c r="P893" s="68"/>
      <c r="Q893" s="69"/>
      <c r="R893" s="70"/>
      <c r="S893" s="70"/>
      <c r="T893" s="70"/>
      <c r="U893" s="69"/>
      <c r="V893" s="70"/>
      <c r="W893" s="69"/>
      <c r="X893" s="62"/>
      <c r="Y893" s="67"/>
      <c r="Z893" s="69"/>
      <c r="AA893" s="19"/>
      <c r="AB893" s="24"/>
    </row>
    <row r="894" spans="2:28" ht="15.75" hidden="1" customHeight="1" outlineLevel="1">
      <c r="B894" s="63"/>
      <c r="C894" s="21"/>
      <c r="D894" s="21"/>
      <c r="F894" s="64">
        <f>UHV!$F$34</f>
        <v>0</v>
      </c>
      <c r="G894" s="64">
        <f>UHV!$G$34</f>
        <v>0</v>
      </c>
      <c r="H894" s="64">
        <f>UHV!$H$34</f>
        <v>0</v>
      </c>
      <c r="I894" s="64">
        <f>UHV!$I$34</f>
        <v>0</v>
      </c>
      <c r="J894" s="64">
        <f>UHV!$J$34</f>
        <v>0</v>
      </c>
      <c r="K894" s="64">
        <f>UHV!$K$34</f>
        <v>0</v>
      </c>
      <c r="L894" s="65">
        <f>UHV!$L$34</f>
        <v>0</v>
      </c>
      <c r="N894" s="66"/>
      <c r="O894" s="67"/>
      <c r="P894" s="68"/>
      <c r="Q894" s="69"/>
      <c r="R894" s="70"/>
      <c r="S894" s="70"/>
      <c r="T894" s="70"/>
      <c r="U894" s="69"/>
      <c r="V894" s="70"/>
      <c r="W894" s="69"/>
      <c r="X894" s="62"/>
      <c r="Y894" s="67"/>
      <c r="Z894" s="69"/>
      <c r="AA894" s="19"/>
      <c r="AB894" s="24"/>
    </row>
    <row r="895" spans="2:28" ht="15.75" hidden="1" customHeight="1" outlineLevel="1">
      <c r="B895" s="63"/>
      <c r="C895" s="21"/>
      <c r="D895" s="21"/>
      <c r="F895" s="64">
        <f>UNT!$F$34</f>
        <v>864461</v>
      </c>
      <c r="G895" s="64">
        <f>UNT!$G$34</f>
        <v>68468</v>
      </c>
      <c r="H895" s="64">
        <f>UNT!$H$34</f>
        <v>-2586</v>
      </c>
      <c r="I895" s="64">
        <f>UNT!$I$34</f>
        <v>895559</v>
      </c>
      <c r="J895" s="64">
        <f>UNT!$J$34</f>
        <v>18380</v>
      </c>
      <c r="K895" s="64">
        <f>UNT!$K$34</f>
        <v>95818</v>
      </c>
      <c r="L895" s="65">
        <f>UNT!$L$34</f>
        <v>1940100</v>
      </c>
      <c r="N895" s="66"/>
      <c r="O895" s="67"/>
      <c r="P895" s="68"/>
      <c r="Q895" s="69"/>
      <c r="R895" s="70"/>
      <c r="S895" s="70"/>
      <c r="T895" s="70"/>
      <c r="U895" s="69"/>
      <c r="V895" s="70"/>
      <c r="W895" s="69"/>
      <c r="X895" s="62"/>
      <c r="Y895" s="67"/>
      <c r="Z895" s="69"/>
      <c r="AA895" s="19"/>
      <c r="AB895" s="24"/>
    </row>
    <row r="896" spans="2:28" ht="15.75" hidden="1" customHeight="1" outlineLevel="1">
      <c r="B896" s="63"/>
      <c r="C896" s="21"/>
      <c r="D896" s="21"/>
      <c r="F896" s="64">
        <f>UNTD!$F$34</f>
        <v>0</v>
      </c>
      <c r="G896" s="64">
        <f>UNTD!$G$34</f>
        <v>0</v>
      </c>
      <c r="H896" s="64">
        <f>UNTD!$H$34</f>
        <v>0</v>
      </c>
      <c r="I896" s="64">
        <f>UNTD!$I$34</f>
        <v>0</v>
      </c>
      <c r="J896" s="64">
        <f>UNTD!$J$34</f>
        <v>0</v>
      </c>
      <c r="K896" s="64">
        <f>UNTD!$K$34</f>
        <v>0</v>
      </c>
      <c r="L896" s="65">
        <f>UNTD!$L$34</f>
        <v>0</v>
      </c>
      <c r="N896" s="66"/>
      <c r="O896" s="67"/>
      <c r="P896" s="68"/>
      <c r="Q896" s="69"/>
      <c r="R896" s="70"/>
      <c r="S896" s="70"/>
      <c r="T896" s="70"/>
      <c r="U896" s="69"/>
      <c r="V896" s="70"/>
      <c r="W896" s="69"/>
      <c r="X896" s="62"/>
      <c r="Y896" s="67"/>
      <c r="Z896" s="69"/>
      <c r="AA896" s="19"/>
      <c r="AB896" s="24"/>
    </row>
    <row r="897" spans="2:28" ht="15.75" hidden="1" customHeight="1" outlineLevel="1">
      <c r="B897" s="63"/>
      <c r="C897" s="21"/>
      <c r="D897" s="21"/>
      <c r="F897" s="64">
        <f>WTAMU!$F$34</f>
        <v>0</v>
      </c>
      <c r="G897" s="64">
        <f>WTAMU!$G$34</f>
        <v>0</v>
      </c>
      <c r="H897" s="64">
        <f>WTAMU!$H$34</f>
        <v>0</v>
      </c>
      <c r="I897" s="64">
        <f>WTAMU!$I$34</f>
        <v>0</v>
      </c>
      <c r="J897" s="64">
        <f>WTAMU!$J$34</f>
        <v>0</v>
      </c>
      <c r="K897" s="64">
        <f>WTAMU!$K$34</f>
        <v>0</v>
      </c>
      <c r="L897" s="65">
        <f>WTAMU!$L$34</f>
        <v>0</v>
      </c>
      <c r="N897" s="66"/>
      <c r="O897" s="67"/>
      <c r="P897" s="68"/>
      <c r="Q897" s="69"/>
      <c r="R897" s="70"/>
      <c r="S897" s="70"/>
      <c r="T897" s="70"/>
      <c r="U897" s="69"/>
      <c r="V897" s="70"/>
      <c r="W897" s="69"/>
      <c r="X897" s="62"/>
      <c r="Y897" s="67"/>
      <c r="Z897" s="69"/>
      <c r="AA897" s="19"/>
      <c r="AB897" s="24"/>
    </row>
    <row r="898" spans="2:28" ht="15.75" customHeight="1" collapsed="1">
      <c r="B898" s="63" t="s">
        <v>34</v>
      </c>
      <c r="C898" s="21"/>
      <c r="D898" s="21"/>
      <c r="F898" s="64">
        <f t="shared" ref="F898:L898" si="12">SUM(F862:F897)</f>
        <v>3349571</v>
      </c>
      <c r="G898" s="64">
        <f t="shared" si="12"/>
        <v>10694002</v>
      </c>
      <c r="H898" s="64">
        <f t="shared" si="12"/>
        <v>1677717</v>
      </c>
      <c r="I898" s="64">
        <f t="shared" si="12"/>
        <v>15737097</v>
      </c>
      <c r="J898" s="64">
        <f t="shared" si="12"/>
        <v>7417473</v>
      </c>
      <c r="K898" s="64">
        <f t="shared" si="12"/>
        <v>6879125</v>
      </c>
      <c r="L898" s="65">
        <f t="shared" si="12"/>
        <v>45754985</v>
      </c>
      <c r="N898" s="66"/>
      <c r="O898" s="67"/>
      <c r="P898" s="68"/>
      <c r="Q898" s="69"/>
      <c r="R898" s="70"/>
      <c r="S898" s="70"/>
      <c r="T898" s="70"/>
      <c r="U898" s="69"/>
      <c r="V898" s="70"/>
      <c r="W898" s="69"/>
      <c r="X898" s="62"/>
      <c r="Y898" s="67"/>
      <c r="Z898" s="69"/>
      <c r="AA898" s="19"/>
      <c r="AB898" s="24"/>
    </row>
    <row r="899" spans="2:28" ht="15.75" hidden="1" customHeight="1" outlineLevel="1">
      <c r="B899" s="63"/>
      <c r="C899" s="21"/>
      <c r="D899" s="21"/>
      <c r="F899" s="64">
        <f>ARL!$F$35</f>
        <v>584276</v>
      </c>
      <c r="G899" s="64">
        <f>ARL!$G$35</f>
        <v>41100</v>
      </c>
      <c r="H899" s="64">
        <f>ARL!$H$35</f>
        <v>1013575</v>
      </c>
      <c r="I899" s="64">
        <f>ARL!$I$35</f>
        <v>195888</v>
      </c>
      <c r="J899" s="64">
        <f>ARL!$J$35</f>
        <v>47050</v>
      </c>
      <c r="K899" s="64">
        <f>ARL!$K$35</f>
        <v>45911</v>
      </c>
      <c r="L899" s="65">
        <f>ARL!$L$35</f>
        <v>1927800</v>
      </c>
      <c r="N899" s="66"/>
      <c r="O899" s="67"/>
      <c r="P899" s="68"/>
      <c r="Q899" s="69"/>
      <c r="R899" s="70"/>
      <c r="S899" s="70"/>
      <c r="T899" s="70"/>
      <c r="U899" s="69"/>
      <c r="V899" s="70"/>
      <c r="W899" s="69"/>
      <c r="X899" s="62"/>
      <c r="Y899" s="67"/>
      <c r="Z899" s="69"/>
      <c r="AA899" s="19"/>
      <c r="AB899" s="24"/>
    </row>
    <row r="900" spans="2:28" ht="15.75" hidden="1" customHeight="1" outlineLevel="1">
      <c r="B900" s="63"/>
      <c r="C900" s="21"/>
      <c r="D900" s="21"/>
      <c r="F900" s="64">
        <f>ASU!$F$35</f>
        <v>0</v>
      </c>
      <c r="G900" s="64">
        <f>ASU!$G$35</f>
        <v>0</v>
      </c>
      <c r="H900" s="64">
        <f>ASU!$H$35</f>
        <v>0</v>
      </c>
      <c r="I900" s="64">
        <f>ASU!$I$35</f>
        <v>0</v>
      </c>
      <c r="J900" s="64">
        <f>ASU!$J$35</f>
        <v>0</v>
      </c>
      <c r="K900" s="64">
        <f>ASU!$K$35</f>
        <v>287</v>
      </c>
      <c r="L900" s="65">
        <f>ASU!$L$35</f>
        <v>287</v>
      </c>
      <c r="N900" s="66"/>
      <c r="O900" s="67"/>
      <c r="P900" s="68"/>
      <c r="Q900" s="69"/>
      <c r="R900" s="70"/>
      <c r="S900" s="70"/>
      <c r="T900" s="70"/>
      <c r="U900" s="69"/>
      <c r="V900" s="70"/>
      <c r="W900" s="69"/>
      <c r="X900" s="62"/>
      <c r="Y900" s="67"/>
      <c r="Z900" s="69"/>
      <c r="AA900" s="19"/>
      <c r="AB900" s="24"/>
    </row>
    <row r="901" spans="2:28" ht="15.75" hidden="1" customHeight="1" outlineLevel="1">
      <c r="B901" s="63"/>
      <c r="C901" s="21"/>
      <c r="D901" s="21"/>
      <c r="F901" s="64">
        <f>'AUS1'!$F$35</f>
        <v>14798282</v>
      </c>
      <c r="G901" s="64">
        <f>'AUS1'!$G$35</f>
        <v>1176</v>
      </c>
      <c r="H901" s="64">
        <f>'AUS1'!$H$35</f>
        <v>0</v>
      </c>
      <c r="I901" s="64">
        <f>'AUS1'!$I$35</f>
        <v>832911</v>
      </c>
      <c r="J901" s="64">
        <f>'AUS1'!$J$35</f>
        <v>1430747</v>
      </c>
      <c r="K901" s="64">
        <f>'AUS1'!$K$35</f>
        <v>1792124</v>
      </c>
      <c r="L901" s="65">
        <f>'AUS1'!$L$35</f>
        <v>18855240</v>
      </c>
      <c r="N901" s="66"/>
      <c r="O901" s="67"/>
      <c r="P901" s="68"/>
      <c r="Q901" s="69"/>
      <c r="R901" s="70"/>
      <c r="S901" s="70"/>
      <c r="T901" s="70"/>
      <c r="U901" s="69"/>
      <c r="V901" s="70"/>
      <c r="W901" s="69"/>
      <c r="X901" s="62"/>
      <c r="Y901" s="67"/>
      <c r="Z901" s="69"/>
      <c r="AA901" s="19"/>
      <c r="AB901" s="24"/>
    </row>
    <row r="902" spans="2:28" ht="15.75" hidden="1" customHeight="1" outlineLevel="1">
      <c r="B902" s="63"/>
      <c r="C902" s="21"/>
      <c r="D902" s="21"/>
      <c r="F902" s="64">
        <f>'RGV1'!$F$35</f>
        <v>0</v>
      </c>
      <c r="G902" s="64">
        <f>'RGV1'!$G$35</f>
        <v>0</v>
      </c>
      <c r="H902" s="64">
        <f>'RGV1'!$H$35</f>
        <v>0</v>
      </c>
      <c r="I902" s="64">
        <f>'RGV1'!$I$35</f>
        <v>0</v>
      </c>
      <c r="J902" s="64">
        <f>'RGV1'!$J$35</f>
        <v>0</v>
      </c>
      <c r="K902" s="64">
        <f>'RGV1'!$K$35</f>
        <v>0</v>
      </c>
      <c r="L902" s="65">
        <f>'RGV1'!$L$35</f>
        <v>0</v>
      </c>
      <c r="N902" s="66"/>
      <c r="O902" s="67"/>
      <c r="P902" s="68"/>
      <c r="Q902" s="69"/>
      <c r="R902" s="70"/>
      <c r="S902" s="70"/>
      <c r="T902" s="70"/>
      <c r="U902" s="69"/>
      <c r="V902" s="70"/>
      <c r="W902" s="69"/>
      <c r="X902" s="62"/>
      <c r="Y902" s="67"/>
      <c r="Z902" s="69"/>
      <c r="AA902" s="19"/>
      <c r="AB902" s="24"/>
    </row>
    <row r="903" spans="2:28" ht="15.75" hidden="1" customHeight="1" outlineLevel="1">
      <c r="B903" s="63"/>
      <c r="C903" s="21"/>
      <c r="D903" s="21"/>
      <c r="F903" s="64">
        <f>DAL!$F$35</f>
        <v>249135</v>
      </c>
      <c r="G903" s="64">
        <f>DAL!$G$35</f>
        <v>2776</v>
      </c>
      <c r="H903" s="64">
        <f>DAL!$H$35</f>
        <v>12641</v>
      </c>
      <c r="I903" s="64">
        <f>DAL!$I$35</f>
        <v>59676</v>
      </c>
      <c r="J903" s="64">
        <f>DAL!$J$35</f>
        <v>0</v>
      </c>
      <c r="K903" s="64">
        <f>DAL!$K$35</f>
        <v>629510</v>
      </c>
      <c r="L903" s="65">
        <f>DAL!$L$35</f>
        <v>953738</v>
      </c>
      <c r="N903" s="66"/>
      <c r="O903" s="67"/>
      <c r="P903" s="68"/>
      <c r="Q903" s="69"/>
      <c r="R903" s="70"/>
      <c r="S903" s="70"/>
      <c r="T903" s="70"/>
      <c r="U903" s="69"/>
      <c r="V903" s="70"/>
      <c r="W903" s="69"/>
      <c r="X903" s="62"/>
      <c r="Y903" s="67"/>
      <c r="Z903" s="69"/>
      <c r="AA903" s="19"/>
      <c r="AB903" s="24"/>
    </row>
    <row r="904" spans="2:28" ht="15.75" hidden="1" customHeight="1" outlineLevel="1">
      <c r="B904" s="63"/>
      <c r="C904" s="21"/>
      <c r="D904" s="21"/>
      <c r="F904" s="64">
        <f>'E-P'!$F$35</f>
        <v>636859</v>
      </c>
      <c r="G904" s="64">
        <f>'E-P'!$G$35</f>
        <v>300405</v>
      </c>
      <c r="H904" s="64">
        <f>'E-P'!$H$35</f>
        <v>6137</v>
      </c>
      <c r="I904" s="64">
        <f>'E-P'!$I$35</f>
        <v>56181</v>
      </c>
      <c r="J904" s="64">
        <f>'E-P'!$J$35</f>
        <v>13903</v>
      </c>
      <c r="K904" s="64">
        <f>'E-P'!$K$35</f>
        <v>198534</v>
      </c>
      <c r="L904" s="65">
        <f>'E-P'!$L$35</f>
        <v>1212019</v>
      </c>
      <c r="N904" s="66"/>
      <c r="O904" s="67"/>
      <c r="P904" s="68"/>
      <c r="Q904" s="69"/>
      <c r="R904" s="70"/>
      <c r="S904" s="70"/>
      <c r="T904" s="70"/>
      <c r="U904" s="69"/>
      <c r="V904" s="70"/>
      <c r="W904" s="69"/>
      <c r="X904" s="62"/>
      <c r="Y904" s="67"/>
      <c r="Z904" s="69"/>
      <c r="AA904" s="19"/>
      <c r="AB904" s="24"/>
    </row>
    <row r="905" spans="2:28" ht="15.75" hidden="1" customHeight="1" outlineLevel="1">
      <c r="B905" s="63"/>
      <c r="C905" s="21"/>
      <c r="D905" s="21"/>
      <c r="F905" s="64">
        <f>LU!$F$35</f>
        <v>0</v>
      </c>
      <c r="G905" s="64">
        <f>LU!$G$35</f>
        <v>0</v>
      </c>
      <c r="H905" s="64">
        <f>LU!$H$35</f>
        <v>0</v>
      </c>
      <c r="I905" s="64">
        <f>LU!$I$35</f>
        <v>0</v>
      </c>
      <c r="J905" s="64">
        <f>LU!$J$35</f>
        <v>0</v>
      </c>
      <c r="K905" s="64">
        <f>LU!$K$35</f>
        <v>0</v>
      </c>
      <c r="L905" s="65">
        <f>LU!$L$35</f>
        <v>0</v>
      </c>
      <c r="N905" s="66"/>
      <c r="O905" s="67"/>
      <c r="P905" s="68"/>
      <c r="Q905" s="69"/>
      <c r="R905" s="70"/>
      <c r="S905" s="70"/>
      <c r="T905" s="70"/>
      <c r="U905" s="69"/>
      <c r="V905" s="70"/>
      <c r="W905" s="69"/>
      <c r="X905" s="62"/>
      <c r="Y905" s="67"/>
      <c r="Z905" s="69"/>
      <c r="AA905" s="19"/>
      <c r="AB905" s="24"/>
    </row>
    <row r="906" spans="2:28" ht="15.75" hidden="1" customHeight="1" outlineLevel="1">
      <c r="B906" s="63"/>
      <c r="C906" s="21"/>
      <c r="D906" s="21"/>
      <c r="F906" s="64">
        <f>MidWST!$F$35</f>
        <v>0</v>
      </c>
      <c r="G906" s="64">
        <f>MidWST!$G$35</f>
        <v>0</v>
      </c>
      <c r="H906" s="64">
        <f>MidWST!$H$35</f>
        <v>0</v>
      </c>
      <c r="I906" s="64">
        <f>MidWST!$I$35</f>
        <v>0</v>
      </c>
      <c r="J906" s="64">
        <f>MidWST!$J$35</f>
        <v>0</v>
      </c>
      <c r="K906" s="64">
        <f>MidWST!$K$35</f>
        <v>17990</v>
      </c>
      <c r="L906" s="65">
        <f>MidWST!$L$35</f>
        <v>17990</v>
      </c>
      <c r="N906" s="66"/>
      <c r="O906" s="67"/>
      <c r="P906" s="68"/>
      <c r="Q906" s="69"/>
      <c r="R906" s="70"/>
      <c r="S906" s="70"/>
      <c r="T906" s="70"/>
      <c r="U906" s="69"/>
      <c r="V906" s="70"/>
      <c r="W906" s="69"/>
      <c r="X906" s="62"/>
      <c r="Y906" s="67"/>
      <c r="Z906" s="69"/>
      <c r="AA906" s="19"/>
      <c r="AB906" s="24"/>
    </row>
    <row r="907" spans="2:28" ht="15.75" hidden="1" customHeight="1" outlineLevel="1">
      <c r="B907" s="63"/>
      <c r="C907" s="21"/>
      <c r="D907" s="21"/>
      <c r="F907" s="64">
        <f>'P-B'!$F$35</f>
        <v>0</v>
      </c>
      <c r="G907" s="64">
        <f>'P-B'!$G$35</f>
        <v>0</v>
      </c>
      <c r="H907" s="64">
        <f>'P-B'!$H$35</f>
        <v>0</v>
      </c>
      <c r="I907" s="64">
        <f>'P-B'!$I$35</f>
        <v>0</v>
      </c>
      <c r="J907" s="64">
        <f>'P-B'!$J$35</f>
        <v>0</v>
      </c>
      <c r="K907" s="64">
        <f>'P-B'!$K$35</f>
        <v>0</v>
      </c>
      <c r="L907" s="65">
        <f>'P-B'!$L$35</f>
        <v>0</v>
      </c>
      <c r="N907" s="66"/>
      <c r="O907" s="67"/>
      <c r="P907" s="68"/>
      <c r="Q907" s="69"/>
      <c r="R907" s="70"/>
      <c r="S907" s="70"/>
      <c r="T907" s="70"/>
      <c r="U907" s="69"/>
      <c r="V907" s="70"/>
      <c r="W907" s="69"/>
      <c r="X907" s="62"/>
      <c r="Y907" s="67"/>
      <c r="Z907" s="69"/>
      <c r="AA907" s="19"/>
      <c r="AB907" s="24"/>
    </row>
    <row r="908" spans="2:28" ht="15.75" hidden="1" customHeight="1" outlineLevel="1">
      <c r="B908" s="63"/>
      <c r="C908" s="21"/>
      <c r="D908" s="21"/>
      <c r="F908" s="64">
        <f>PVAMU!$F$35</f>
        <v>11033</v>
      </c>
      <c r="G908" s="64">
        <f>PVAMU!$G$35</f>
        <v>36525</v>
      </c>
      <c r="H908" s="64">
        <f>PVAMU!$H$35</f>
        <v>0</v>
      </c>
      <c r="I908" s="64">
        <f>PVAMU!$I$35</f>
        <v>415969</v>
      </c>
      <c r="J908" s="64">
        <f>PVAMU!$J$35</f>
        <v>0</v>
      </c>
      <c r="K908" s="64">
        <f>PVAMU!$K$35</f>
        <v>0</v>
      </c>
      <c r="L908" s="65">
        <f>PVAMU!$L$35</f>
        <v>463527</v>
      </c>
      <c r="N908" s="66"/>
      <c r="O908" s="67"/>
      <c r="P908" s="68"/>
      <c r="Q908" s="69"/>
      <c r="R908" s="70"/>
      <c r="S908" s="70"/>
      <c r="T908" s="70"/>
      <c r="U908" s="69"/>
      <c r="V908" s="70"/>
      <c r="W908" s="69"/>
      <c r="X908" s="62"/>
      <c r="Y908" s="67"/>
      <c r="Z908" s="69"/>
      <c r="AA908" s="19"/>
      <c r="AB908" s="24"/>
    </row>
    <row r="909" spans="2:28" ht="15.75" hidden="1" customHeight="1" outlineLevel="1">
      <c r="B909" s="63"/>
      <c r="C909" s="21"/>
      <c r="D909" s="21"/>
      <c r="F909" s="64">
        <f>'S-A'!$F$35</f>
        <v>1706334</v>
      </c>
      <c r="G909" s="64">
        <f>'S-A'!$G$35</f>
        <v>795775</v>
      </c>
      <c r="H909" s="64">
        <f>'S-A'!$H$35</f>
        <v>131819</v>
      </c>
      <c r="I909" s="64">
        <f>'S-A'!$I$35</f>
        <v>773981</v>
      </c>
      <c r="J909" s="64">
        <f>'S-A'!$J$35</f>
        <v>547582</v>
      </c>
      <c r="K909" s="64">
        <f>'S-A'!$K$35</f>
        <v>126290</v>
      </c>
      <c r="L909" s="65">
        <f>'S-A'!$L$35</f>
        <v>4081781</v>
      </c>
      <c r="N909" s="66"/>
      <c r="O909" s="67"/>
      <c r="P909" s="68"/>
      <c r="Q909" s="69"/>
      <c r="R909" s="70"/>
      <c r="S909" s="70"/>
      <c r="T909" s="70"/>
      <c r="U909" s="69"/>
      <c r="V909" s="70"/>
      <c r="W909" s="69"/>
      <c r="X909" s="62"/>
      <c r="Y909" s="67"/>
      <c r="Z909" s="69"/>
      <c r="AA909" s="19"/>
      <c r="AB909" s="24"/>
    </row>
    <row r="910" spans="2:28" ht="15.75" hidden="1" customHeight="1" outlineLevel="1">
      <c r="B910" s="63"/>
      <c r="C910" s="21"/>
      <c r="D910" s="21"/>
      <c r="F910" s="64">
        <f>SFA!$F$35</f>
        <v>0</v>
      </c>
      <c r="G910" s="64">
        <f>SFA!$G$35</f>
        <v>0</v>
      </c>
      <c r="H910" s="64">
        <f>SFA!$H$35</f>
        <v>0</v>
      </c>
      <c r="I910" s="64">
        <f>SFA!$I$35</f>
        <v>0</v>
      </c>
      <c r="J910" s="64">
        <f>SFA!$J$35</f>
        <v>0</v>
      </c>
      <c r="K910" s="64">
        <f>SFA!$K$35</f>
        <v>0</v>
      </c>
      <c r="L910" s="65">
        <f>SFA!$L$35</f>
        <v>0</v>
      </c>
      <c r="N910" s="66"/>
      <c r="O910" s="67"/>
      <c r="P910" s="68"/>
      <c r="Q910" s="69"/>
      <c r="R910" s="70"/>
      <c r="S910" s="70"/>
      <c r="T910" s="70"/>
      <c r="U910" s="69"/>
      <c r="V910" s="70"/>
      <c r="W910" s="69"/>
      <c r="X910" s="62"/>
      <c r="Y910" s="67"/>
      <c r="Z910" s="69"/>
      <c r="AA910" s="19"/>
      <c r="AB910" s="24"/>
    </row>
    <row r="911" spans="2:28" ht="15.75" hidden="1" customHeight="1" outlineLevel="1">
      <c r="B911" s="63"/>
      <c r="C911" s="21"/>
      <c r="D911" s="21"/>
      <c r="F911" s="64">
        <f>SHSU!$F$35</f>
        <v>0</v>
      </c>
      <c r="G911" s="64">
        <f>SHSU!$G$35</f>
        <v>0</v>
      </c>
      <c r="H911" s="64">
        <f>SHSU!$H$35</f>
        <v>0</v>
      </c>
      <c r="I911" s="64">
        <f>SHSU!$I$35</f>
        <v>99685</v>
      </c>
      <c r="J911" s="64">
        <f>SHSU!$J$35</f>
        <v>0</v>
      </c>
      <c r="K911" s="64">
        <f>SHSU!$K$35</f>
        <v>17887</v>
      </c>
      <c r="L911" s="65">
        <f>SHSU!$L$35</f>
        <v>117572</v>
      </c>
      <c r="N911" s="66"/>
      <c r="O911" s="67"/>
      <c r="P911" s="68"/>
      <c r="Q911" s="69"/>
      <c r="R911" s="70"/>
      <c r="S911" s="70"/>
      <c r="T911" s="70"/>
      <c r="U911" s="69"/>
      <c r="V911" s="70"/>
      <c r="W911" s="69"/>
      <c r="X911" s="62"/>
      <c r="Y911" s="67"/>
      <c r="Z911" s="69"/>
      <c r="AA911" s="19"/>
      <c r="AB911" s="24"/>
    </row>
    <row r="912" spans="2:28" ht="15.75" hidden="1" customHeight="1" outlineLevel="1">
      <c r="B912" s="63"/>
      <c r="C912" s="21"/>
      <c r="D912" s="21"/>
      <c r="F912" s="64">
        <f>SRSU!$F$35</f>
        <v>0</v>
      </c>
      <c r="G912" s="64">
        <f>SRSU!$G$35</f>
        <v>0</v>
      </c>
      <c r="H912" s="64">
        <f>SRSU!$H$35</f>
        <v>0</v>
      </c>
      <c r="I912" s="64">
        <f>SRSU!$I$35</f>
        <v>0</v>
      </c>
      <c r="J912" s="64">
        <f>SRSU!$J$35</f>
        <v>0</v>
      </c>
      <c r="K912" s="64">
        <f>SRSU!$K$35</f>
        <v>0</v>
      </c>
      <c r="L912" s="65">
        <f>SRSU!$L$35</f>
        <v>0</v>
      </c>
      <c r="N912" s="66"/>
      <c r="O912" s="67"/>
      <c r="P912" s="68"/>
      <c r="Q912" s="69"/>
      <c r="R912" s="70"/>
      <c r="S912" s="70"/>
      <c r="T912" s="70"/>
      <c r="U912" s="69"/>
      <c r="V912" s="70"/>
      <c r="W912" s="69"/>
      <c r="X912" s="62"/>
      <c r="Y912" s="67"/>
      <c r="Z912" s="69"/>
      <c r="AA912" s="19"/>
      <c r="AB912" s="24"/>
    </row>
    <row r="913" spans="2:28" ht="15.75" hidden="1" customHeight="1" outlineLevel="1">
      <c r="B913" s="63"/>
      <c r="C913" s="21"/>
      <c r="D913" s="21"/>
      <c r="F913" s="64">
        <f>TAMIU!$F$35</f>
        <v>28245</v>
      </c>
      <c r="G913" s="64">
        <f>TAMIU!$G$35</f>
        <v>62953</v>
      </c>
      <c r="H913" s="64">
        <f>TAMIU!$H$35</f>
        <v>2311</v>
      </c>
      <c r="I913" s="64">
        <f>TAMIU!$I$35</f>
        <v>23241</v>
      </c>
      <c r="J913" s="64">
        <f>TAMIU!$J$35</f>
        <v>0</v>
      </c>
      <c r="K913" s="64">
        <f>TAMIU!$K$35</f>
        <v>31925</v>
      </c>
      <c r="L913" s="65">
        <f>TAMIU!$L$35</f>
        <v>148675</v>
      </c>
      <c r="N913" s="66"/>
      <c r="O913" s="67"/>
      <c r="P913" s="68"/>
      <c r="Q913" s="69"/>
      <c r="R913" s="70"/>
      <c r="S913" s="70"/>
      <c r="T913" s="70"/>
      <c r="U913" s="69"/>
      <c r="V913" s="70"/>
      <c r="W913" s="69"/>
      <c r="X913" s="62"/>
      <c r="Y913" s="67"/>
      <c r="Z913" s="69"/>
      <c r="AA913" s="19"/>
      <c r="AB913" s="24"/>
    </row>
    <row r="914" spans="2:28" ht="15.75" hidden="1" customHeight="1" outlineLevel="1">
      <c r="B914" s="63"/>
      <c r="C914" s="21"/>
      <c r="D914" s="21"/>
      <c r="F914" s="64">
        <f>TAMUC!$F$35</f>
        <v>0</v>
      </c>
      <c r="G914" s="64">
        <f>TAMUC!$G$35</f>
        <v>0</v>
      </c>
      <c r="H914" s="64">
        <f>TAMUC!$H$35</f>
        <v>10016</v>
      </c>
      <c r="I914" s="64">
        <f>TAMUC!$I$35</f>
        <v>27061</v>
      </c>
      <c r="J914" s="64">
        <f>TAMUC!$J$35</f>
        <v>0</v>
      </c>
      <c r="K914" s="64">
        <f>TAMUC!$K$35</f>
        <v>0</v>
      </c>
      <c r="L914" s="65">
        <f>TAMUC!$L$35</f>
        <v>37077</v>
      </c>
      <c r="N914" s="66"/>
      <c r="O914" s="67"/>
      <c r="P914" s="68"/>
      <c r="Q914" s="69"/>
      <c r="R914" s="70"/>
      <c r="S914" s="70"/>
      <c r="T914" s="70"/>
      <c r="U914" s="69"/>
      <c r="V914" s="70"/>
      <c r="W914" s="69"/>
      <c r="X914" s="62"/>
      <c r="Y914" s="67"/>
      <c r="Z914" s="69"/>
      <c r="AA914" s="19"/>
      <c r="AB914" s="24"/>
    </row>
    <row r="915" spans="2:28" ht="15.75" hidden="1" customHeight="1" outlineLevel="1">
      <c r="B915" s="63"/>
      <c r="C915" s="21"/>
      <c r="D915" s="21"/>
      <c r="F915" s="64">
        <f>TAMUCC!$F$35</f>
        <v>894046</v>
      </c>
      <c r="G915" s="64">
        <f>TAMUCC!$G$35</f>
        <v>1690</v>
      </c>
      <c r="H915" s="64">
        <f>TAMUCC!$H$35</f>
        <v>0</v>
      </c>
      <c r="I915" s="64">
        <f>TAMUCC!$I$35</f>
        <v>12834</v>
      </c>
      <c r="J915" s="64">
        <f>TAMUCC!$J$35</f>
        <v>0</v>
      </c>
      <c r="K915" s="64">
        <f>TAMUCC!$K$35</f>
        <v>47248</v>
      </c>
      <c r="L915" s="65">
        <f>TAMUCC!$L$35</f>
        <v>955818</v>
      </c>
      <c r="N915" s="66"/>
      <c r="O915" s="67"/>
      <c r="P915" s="68"/>
      <c r="Q915" s="69"/>
      <c r="R915" s="70"/>
      <c r="S915" s="70"/>
      <c r="T915" s="70"/>
      <c r="U915" s="69"/>
      <c r="V915" s="70"/>
      <c r="W915" s="69"/>
      <c r="X915" s="62"/>
      <c r="Y915" s="67"/>
      <c r="Z915" s="69"/>
      <c r="AA915" s="19"/>
      <c r="AB915" s="24"/>
    </row>
    <row r="916" spans="2:28" ht="15.75" hidden="1" customHeight="1" outlineLevel="1">
      <c r="B916" s="63"/>
      <c r="C916" s="21"/>
      <c r="D916" s="21"/>
      <c r="F916" s="64">
        <f>TAMUComb!$F$35</f>
        <v>13074852</v>
      </c>
      <c r="G916" s="64">
        <f>TAMUComb!$G$35</f>
        <v>616743</v>
      </c>
      <c r="H916" s="64">
        <f>TAMUComb!$H$35</f>
        <v>2756984</v>
      </c>
      <c r="I916" s="64">
        <f>TAMUComb!$I$35</f>
        <v>2414167</v>
      </c>
      <c r="J916" s="64">
        <f>TAMUComb!$J$35</f>
        <v>53129</v>
      </c>
      <c r="K916" s="64">
        <f>TAMUComb!$K$35</f>
        <v>1264975</v>
      </c>
      <c r="L916" s="65">
        <f>TAMUComb!$L$35</f>
        <v>20180850</v>
      </c>
      <c r="N916" s="66"/>
      <c r="O916" s="67"/>
      <c r="P916" s="68"/>
      <c r="Q916" s="69"/>
      <c r="R916" s="70"/>
      <c r="S916" s="70"/>
      <c r="T916" s="70"/>
      <c r="U916" s="69"/>
      <c r="V916" s="70"/>
      <c r="W916" s="69"/>
      <c r="X916" s="62"/>
      <c r="Y916" s="67"/>
      <c r="Z916" s="69"/>
      <c r="AA916" s="19"/>
      <c r="AB916" s="24"/>
    </row>
    <row r="917" spans="2:28" ht="15.75" hidden="1" customHeight="1" outlineLevel="1">
      <c r="B917" s="63"/>
      <c r="C917" s="21"/>
      <c r="D917" s="21"/>
      <c r="F917" s="64">
        <f>TAMUCT!$F$35</f>
        <v>0</v>
      </c>
      <c r="G917" s="64">
        <f>TAMUCT!$G$35</f>
        <v>0</v>
      </c>
      <c r="H917" s="64">
        <f>TAMUCT!$H$35</f>
        <v>0</v>
      </c>
      <c r="I917" s="64">
        <f>TAMUCT!$I$35</f>
        <v>412</v>
      </c>
      <c r="J917" s="64">
        <f>TAMUCT!$J$35</f>
        <v>0</v>
      </c>
      <c r="K917" s="64">
        <f>TAMUCT!$K$35</f>
        <v>18507</v>
      </c>
      <c r="L917" s="65">
        <f>TAMUCT!$L$35</f>
        <v>18919</v>
      </c>
      <c r="N917" s="66"/>
      <c r="O917" s="67"/>
      <c r="P917" s="68"/>
      <c r="Q917" s="69"/>
      <c r="R917" s="70"/>
      <c r="S917" s="70"/>
      <c r="T917" s="70"/>
      <c r="U917" s="69"/>
      <c r="V917" s="70"/>
      <c r="W917" s="69"/>
      <c r="X917" s="62"/>
      <c r="Y917" s="67"/>
      <c r="Z917" s="69"/>
      <c r="AA917" s="19"/>
      <c r="AB917" s="24"/>
    </row>
    <row r="918" spans="2:28" ht="15.75" hidden="1" customHeight="1" outlineLevel="1">
      <c r="B918" s="63"/>
      <c r="C918" s="21"/>
      <c r="D918" s="21"/>
      <c r="F918" s="64">
        <f>TAMUG!$F$35</f>
        <v>0</v>
      </c>
      <c r="G918" s="64">
        <f>TAMUG!$G$35</f>
        <v>0</v>
      </c>
      <c r="H918" s="64">
        <f>TAMUG!$H$35</f>
        <v>0</v>
      </c>
      <c r="I918" s="64">
        <f>TAMUG!$I$35</f>
        <v>0</v>
      </c>
      <c r="J918" s="64">
        <f>TAMUG!$J$35</f>
        <v>0</v>
      </c>
      <c r="K918" s="64">
        <f>TAMUG!$K$35</f>
        <v>0</v>
      </c>
      <c r="L918" s="65">
        <f>TAMUG!$L$35</f>
        <v>0</v>
      </c>
      <c r="N918" s="66"/>
      <c r="O918" s="67"/>
      <c r="P918" s="68"/>
      <c r="Q918" s="69"/>
      <c r="R918" s="70"/>
      <c r="S918" s="70"/>
      <c r="T918" s="70"/>
      <c r="U918" s="69"/>
      <c r="V918" s="70"/>
      <c r="W918" s="69"/>
      <c r="X918" s="62"/>
      <c r="Y918" s="67"/>
      <c r="Z918" s="69"/>
      <c r="AA918" s="19"/>
      <c r="AB918" s="24"/>
    </row>
    <row r="919" spans="2:28" ht="15.75" hidden="1" customHeight="1" outlineLevel="1">
      <c r="B919" s="63"/>
      <c r="C919" s="21"/>
      <c r="D919" s="21"/>
      <c r="F919" s="64">
        <f>TAMUK!$F$35</f>
        <v>1818661</v>
      </c>
      <c r="G919" s="64">
        <f>TAMUK!$G$35</f>
        <v>47539</v>
      </c>
      <c r="H919" s="64">
        <f>TAMUK!$H$35</f>
        <v>0</v>
      </c>
      <c r="I919" s="64">
        <f>TAMUK!$I$35</f>
        <v>70675</v>
      </c>
      <c r="J919" s="64">
        <f>TAMUK!$J$35</f>
        <v>0</v>
      </c>
      <c r="K919" s="64">
        <f>TAMUK!$K$35</f>
        <v>34537</v>
      </c>
      <c r="L919" s="65">
        <f>TAMUK!$L$35</f>
        <v>1971412</v>
      </c>
      <c r="N919" s="66"/>
      <c r="O919" s="67"/>
      <c r="P919" s="68"/>
      <c r="Q919" s="69"/>
      <c r="R919" s="70"/>
      <c r="S919" s="70"/>
      <c r="T919" s="70"/>
      <c r="U919" s="69"/>
      <c r="V919" s="70"/>
      <c r="W919" s="69"/>
      <c r="X919" s="62"/>
      <c r="Y919" s="67"/>
      <c r="Z919" s="69"/>
      <c r="AA919" s="19"/>
      <c r="AB919" s="24"/>
    </row>
    <row r="920" spans="2:28" ht="15.75" hidden="1" customHeight="1" outlineLevel="1">
      <c r="B920" s="63"/>
      <c r="C920" s="21"/>
      <c r="D920" s="21"/>
      <c r="F920" s="64">
        <f>TAMUSA!$F$35</f>
        <v>0</v>
      </c>
      <c r="G920" s="64">
        <f>TAMUSA!$G$35</f>
        <v>0</v>
      </c>
      <c r="H920" s="64">
        <f>TAMUSA!$H$35</f>
        <v>0</v>
      </c>
      <c r="I920" s="64">
        <f>TAMUSA!$I$35</f>
        <v>0</v>
      </c>
      <c r="J920" s="64">
        <f>TAMUSA!$J$35</f>
        <v>0</v>
      </c>
      <c r="K920" s="64">
        <f>TAMUSA!$K$35</f>
        <v>0</v>
      </c>
      <c r="L920" s="65">
        <f>TAMUSA!$L$35</f>
        <v>0</v>
      </c>
      <c r="N920" s="66"/>
      <c r="O920" s="67"/>
      <c r="P920" s="68"/>
      <c r="Q920" s="69"/>
      <c r="R920" s="70"/>
      <c r="S920" s="70"/>
      <c r="T920" s="70"/>
      <c r="U920" s="69"/>
      <c r="V920" s="70"/>
      <c r="W920" s="69"/>
      <c r="X920" s="62"/>
      <c r="Y920" s="67"/>
      <c r="Z920" s="69"/>
      <c r="AA920" s="19"/>
      <c r="AB920" s="24"/>
    </row>
    <row r="921" spans="2:28" ht="15.75" hidden="1" customHeight="1" outlineLevel="1">
      <c r="B921" s="63"/>
      <c r="C921" s="21"/>
      <c r="D921" s="21"/>
      <c r="F921" s="64">
        <f>TAMUT!$F$35</f>
        <v>0</v>
      </c>
      <c r="G921" s="64">
        <f>TAMUT!$G$35</f>
        <v>0</v>
      </c>
      <c r="H921" s="64">
        <f>TAMUT!$H$35</f>
        <v>0</v>
      </c>
      <c r="I921" s="64">
        <f>TAMUT!$I$35</f>
        <v>3041</v>
      </c>
      <c r="J921" s="64">
        <f>TAMUT!$J$35</f>
        <v>0</v>
      </c>
      <c r="K921" s="64">
        <f>TAMUT!$K$35</f>
        <v>0</v>
      </c>
      <c r="L921" s="65">
        <f>TAMUT!$L$35</f>
        <v>3041</v>
      </c>
      <c r="N921" s="66"/>
      <c r="O921" s="67"/>
      <c r="P921" s="68"/>
      <c r="Q921" s="69"/>
      <c r="R921" s="70"/>
      <c r="S921" s="70"/>
      <c r="T921" s="70"/>
      <c r="U921" s="69"/>
      <c r="V921" s="70"/>
      <c r="W921" s="69"/>
      <c r="X921" s="62"/>
      <c r="Y921" s="67"/>
      <c r="Z921" s="69"/>
      <c r="AA921" s="19"/>
      <c r="AB921" s="24"/>
    </row>
    <row r="922" spans="2:28" ht="15.75" hidden="1" customHeight="1" outlineLevel="1">
      <c r="B922" s="63"/>
      <c r="C922" s="21"/>
      <c r="D922" s="21"/>
      <c r="F922" s="64">
        <f>TARLST!$F$35</f>
        <v>12145</v>
      </c>
      <c r="G922" s="64">
        <f>TARLST!$G$35</f>
        <v>56304</v>
      </c>
      <c r="H922" s="64">
        <f>TARLST!$H$35</f>
        <v>275669</v>
      </c>
      <c r="I922" s="64">
        <f>TARLST!$I$35</f>
        <v>18460</v>
      </c>
      <c r="J922" s="64">
        <f>TARLST!$J$35</f>
        <v>0</v>
      </c>
      <c r="K922" s="64">
        <f>TARLST!$K$35</f>
        <v>0</v>
      </c>
      <c r="L922" s="65">
        <f>TARLST!$L$35</f>
        <v>362578</v>
      </c>
      <c r="N922" s="66"/>
      <c r="O922" s="67"/>
      <c r="P922" s="68"/>
      <c r="Q922" s="69"/>
      <c r="R922" s="70"/>
      <c r="S922" s="70"/>
      <c r="T922" s="70"/>
      <c r="U922" s="69"/>
      <c r="V922" s="70"/>
      <c r="W922" s="69"/>
      <c r="X922" s="62"/>
      <c r="Y922" s="67"/>
      <c r="Z922" s="69"/>
      <c r="AA922" s="19"/>
      <c r="AB922" s="24"/>
    </row>
    <row r="923" spans="2:28" ht="15.75" hidden="1" customHeight="1" outlineLevel="1">
      <c r="B923" s="63"/>
      <c r="C923" s="21"/>
      <c r="D923" s="21"/>
      <c r="F923" s="64">
        <f>TSU!$F$35</f>
        <v>0</v>
      </c>
      <c r="G923" s="64">
        <f>TSU!$G$35</f>
        <v>0</v>
      </c>
      <c r="H923" s="64">
        <f>TSU!$H$35</f>
        <v>0</v>
      </c>
      <c r="I923" s="64">
        <f>TSU!$I$35</f>
        <v>0</v>
      </c>
      <c r="J923" s="64">
        <f>TSU!$J$35</f>
        <v>0</v>
      </c>
      <c r="K923" s="64">
        <f>TSU!$K$35</f>
        <v>0</v>
      </c>
      <c r="L923" s="65">
        <f>TSU!$L$35</f>
        <v>0</v>
      </c>
      <c r="N923" s="66"/>
      <c r="O923" s="67"/>
      <c r="P923" s="68"/>
      <c r="Q923" s="69"/>
      <c r="R923" s="70"/>
      <c r="S923" s="70"/>
      <c r="T923" s="70"/>
      <c r="U923" s="69"/>
      <c r="V923" s="70"/>
      <c r="W923" s="69"/>
      <c r="X923" s="62"/>
      <c r="Y923" s="67"/>
      <c r="Z923" s="69"/>
      <c r="AA923" s="19"/>
      <c r="AB923" s="24"/>
    </row>
    <row r="924" spans="2:28" ht="15.75" hidden="1" customHeight="1" outlineLevel="1">
      <c r="B924" s="63"/>
      <c r="C924" s="21"/>
      <c r="D924" s="21"/>
      <c r="F924" s="64">
        <f>TTU!$F$35</f>
        <v>6220539</v>
      </c>
      <c r="G924" s="64">
        <f>TTU!$G$35</f>
        <v>3448155</v>
      </c>
      <c r="H924" s="64">
        <f>TTU!$H$35</f>
        <v>332292</v>
      </c>
      <c r="I924" s="64">
        <f>TTU!$I$35</f>
        <v>1280772</v>
      </c>
      <c r="J924" s="64">
        <f>TTU!$J$35</f>
        <v>421626</v>
      </c>
      <c r="K924" s="64">
        <f>TTU!$K$35</f>
        <v>3196876</v>
      </c>
      <c r="L924" s="65">
        <f>TTU!$L$35</f>
        <v>14900260</v>
      </c>
      <c r="N924" s="66"/>
      <c r="O924" s="67"/>
      <c r="P924" s="68"/>
      <c r="Q924" s="69"/>
      <c r="R924" s="70"/>
      <c r="S924" s="70"/>
      <c r="T924" s="70"/>
      <c r="U924" s="69"/>
      <c r="V924" s="70"/>
      <c r="W924" s="69"/>
      <c r="X924" s="62"/>
      <c r="Y924" s="67"/>
      <c r="Z924" s="69"/>
      <c r="AA924" s="19"/>
      <c r="AB924" s="24"/>
    </row>
    <row r="925" spans="2:28" ht="15.75" hidden="1" customHeight="1" outlineLevel="1">
      <c r="B925" s="63"/>
      <c r="C925" s="21"/>
      <c r="D925" s="21"/>
      <c r="F925" s="64">
        <f>TWU!$F$35</f>
        <v>1040465</v>
      </c>
      <c r="G925" s="64">
        <f>TWU!$G$35</f>
        <v>0</v>
      </c>
      <c r="H925" s="64">
        <f>TWU!$H$35</f>
        <v>0</v>
      </c>
      <c r="I925" s="64">
        <f>TWU!$I$35</f>
        <v>142966</v>
      </c>
      <c r="J925" s="64">
        <f>TWU!$J$35</f>
        <v>0</v>
      </c>
      <c r="K925" s="64">
        <f>TWU!$K$35</f>
        <v>0</v>
      </c>
      <c r="L925" s="65">
        <f>TWU!$L$35</f>
        <v>1183431</v>
      </c>
      <c r="N925" s="66"/>
      <c r="O925" s="67"/>
      <c r="P925" s="68"/>
      <c r="Q925" s="69"/>
      <c r="R925" s="70"/>
      <c r="S925" s="70"/>
      <c r="T925" s="70"/>
      <c r="U925" s="69"/>
      <c r="V925" s="70"/>
      <c r="W925" s="69"/>
      <c r="X925" s="62"/>
      <c r="Y925" s="67"/>
      <c r="Z925" s="69"/>
      <c r="AA925" s="19"/>
      <c r="AB925" s="24"/>
    </row>
    <row r="926" spans="2:28" ht="15.75" hidden="1" customHeight="1" outlineLevel="1">
      <c r="B926" s="63"/>
      <c r="C926" s="21"/>
      <c r="D926" s="21"/>
      <c r="F926" s="64">
        <f>TXST!$F$35</f>
        <v>6842178</v>
      </c>
      <c r="G926" s="64">
        <f>TXST!$G$35</f>
        <v>488897</v>
      </c>
      <c r="H926" s="64">
        <f>TXST!$H$35</f>
        <v>42597</v>
      </c>
      <c r="I926" s="64">
        <f>TXST!$I$35</f>
        <v>1583251</v>
      </c>
      <c r="J926" s="64">
        <f>TXST!$J$35</f>
        <v>0</v>
      </c>
      <c r="K926" s="64">
        <f>TXST!$K$35</f>
        <v>158182</v>
      </c>
      <c r="L926" s="65">
        <f>TXST!$L$35</f>
        <v>9115105</v>
      </c>
      <c r="N926" s="66"/>
      <c r="O926" s="67"/>
      <c r="P926" s="68"/>
      <c r="Q926" s="69"/>
      <c r="R926" s="70"/>
      <c r="S926" s="70"/>
      <c r="T926" s="70"/>
      <c r="U926" s="69"/>
      <c r="V926" s="70"/>
      <c r="W926" s="69"/>
      <c r="X926" s="62"/>
      <c r="Y926" s="67"/>
      <c r="Z926" s="69"/>
      <c r="AA926" s="19"/>
      <c r="AB926" s="24"/>
    </row>
    <row r="927" spans="2:28" ht="15.75" hidden="1" customHeight="1" outlineLevel="1">
      <c r="B927" s="63"/>
      <c r="C927" s="21"/>
      <c r="D927" s="21"/>
      <c r="F927" s="64">
        <f>TYL!$F$35</f>
        <v>71972</v>
      </c>
      <c r="G927" s="64">
        <f>TYL!$G$35</f>
        <v>12895</v>
      </c>
      <c r="H927" s="64">
        <f>TYL!$H$35</f>
        <v>0</v>
      </c>
      <c r="I927" s="64">
        <f>TYL!$I$35</f>
        <v>39904</v>
      </c>
      <c r="J927" s="64">
        <f>TYL!$J$35</f>
        <v>4516</v>
      </c>
      <c r="K927" s="64">
        <f>TYL!$K$35</f>
        <v>206593</v>
      </c>
      <c r="L927" s="65">
        <f>TYL!$L$35</f>
        <v>335880</v>
      </c>
      <c r="N927" s="66"/>
      <c r="O927" s="67"/>
      <c r="P927" s="68"/>
      <c r="Q927" s="69"/>
      <c r="R927" s="70"/>
      <c r="S927" s="70"/>
      <c r="T927" s="70"/>
      <c r="U927" s="69"/>
      <c r="V927" s="70"/>
      <c r="W927" s="69"/>
      <c r="X927" s="62"/>
      <c r="Y927" s="67"/>
      <c r="Z927" s="69"/>
      <c r="AA927" s="19"/>
      <c r="AB927" s="24"/>
    </row>
    <row r="928" spans="2:28" ht="15.75" hidden="1" customHeight="1" outlineLevel="1">
      <c r="B928" s="63"/>
      <c r="C928" s="21"/>
      <c r="D928" s="21"/>
      <c r="F928" s="64">
        <f>UH!$F$35</f>
        <v>582799</v>
      </c>
      <c r="G928" s="64">
        <f>UH!$G$35</f>
        <v>352900</v>
      </c>
      <c r="H928" s="64">
        <f>UH!$H$35</f>
        <v>645827</v>
      </c>
      <c r="I928" s="64">
        <f>UH!$I$35</f>
        <v>1092699</v>
      </c>
      <c r="J928" s="64">
        <f>UH!$J$35</f>
        <v>7888</v>
      </c>
      <c r="K928" s="64">
        <f>UH!$K$35</f>
        <v>618286</v>
      </c>
      <c r="L928" s="65">
        <f>UH!$L$35</f>
        <v>3300399</v>
      </c>
      <c r="N928" s="66"/>
      <c r="O928" s="67"/>
      <c r="P928" s="68"/>
      <c r="Q928" s="69"/>
      <c r="R928" s="70"/>
      <c r="S928" s="70"/>
      <c r="T928" s="70"/>
      <c r="U928" s="69"/>
      <c r="V928" s="70"/>
      <c r="W928" s="69"/>
      <c r="X928" s="62"/>
      <c r="Y928" s="67"/>
      <c r="Z928" s="69"/>
      <c r="AA928" s="19"/>
      <c r="AB928" s="24"/>
    </row>
    <row r="929" spans="2:28" ht="15.75" hidden="1" customHeight="1" outlineLevel="1">
      <c r="B929" s="63"/>
      <c r="C929" s="21"/>
      <c r="D929" s="21"/>
      <c r="F929" s="64">
        <f>UHCL!$F$35</f>
        <v>0</v>
      </c>
      <c r="G929" s="64">
        <f>UHCL!$G$35</f>
        <v>5182</v>
      </c>
      <c r="H929" s="64">
        <f>UHCL!$H$35</f>
        <v>0</v>
      </c>
      <c r="I929" s="64">
        <f>UHCL!$I$35</f>
        <v>3933</v>
      </c>
      <c r="J929" s="64">
        <f>UHCL!$J$35</f>
        <v>0</v>
      </c>
      <c r="K929" s="64">
        <f>UHCL!$K$35</f>
        <v>0</v>
      </c>
      <c r="L929" s="65">
        <f>UHCL!$L$35</f>
        <v>9115</v>
      </c>
      <c r="N929" s="66"/>
      <c r="O929" s="67"/>
      <c r="P929" s="68"/>
      <c r="Q929" s="69"/>
      <c r="R929" s="70"/>
      <c r="S929" s="70"/>
      <c r="T929" s="70"/>
      <c r="U929" s="69"/>
      <c r="V929" s="70"/>
      <c r="W929" s="69"/>
      <c r="X929" s="62"/>
      <c r="Y929" s="67"/>
      <c r="Z929" s="69"/>
      <c r="AA929" s="19"/>
      <c r="AB929" s="24"/>
    </row>
    <row r="930" spans="2:28" ht="15.75" hidden="1" customHeight="1" outlineLevel="1">
      <c r="B930" s="63"/>
      <c r="C930" s="21"/>
      <c r="D930" s="21"/>
      <c r="F930" s="64">
        <f>UHD!$F$35</f>
        <v>1035904</v>
      </c>
      <c r="G930" s="64">
        <f>UHD!$G$35</f>
        <v>0</v>
      </c>
      <c r="H930" s="64">
        <f>UHD!$H$35</f>
        <v>0</v>
      </c>
      <c r="I930" s="64">
        <f>UHD!$I$35</f>
        <v>62573</v>
      </c>
      <c r="J930" s="64">
        <f>UHD!$J$35</f>
        <v>0</v>
      </c>
      <c r="K930" s="64">
        <f>UHD!$K$35</f>
        <v>9713</v>
      </c>
      <c r="L930" s="65">
        <f>UHD!$L$35</f>
        <v>1108190</v>
      </c>
      <c r="N930" s="66"/>
      <c r="O930" s="67"/>
      <c r="P930" s="68"/>
      <c r="Q930" s="69"/>
      <c r="R930" s="70"/>
      <c r="S930" s="70"/>
      <c r="T930" s="70"/>
      <c r="U930" s="69"/>
      <c r="V930" s="70"/>
      <c r="W930" s="69"/>
      <c r="X930" s="62"/>
      <c r="Y930" s="67"/>
      <c r="Z930" s="69"/>
      <c r="AA930" s="19"/>
      <c r="AB930" s="24"/>
    </row>
    <row r="931" spans="2:28" ht="15.75" hidden="1" customHeight="1" outlineLevel="1">
      <c r="B931" s="63"/>
      <c r="C931" s="21"/>
      <c r="D931" s="21"/>
      <c r="F931" s="64">
        <f>UHV!$F$35</f>
        <v>0</v>
      </c>
      <c r="G931" s="64">
        <f>UHV!$G$35</f>
        <v>0</v>
      </c>
      <c r="H931" s="64">
        <f>UHV!$H$35</f>
        <v>0</v>
      </c>
      <c r="I931" s="64">
        <f>UHV!$I$35</f>
        <v>0</v>
      </c>
      <c r="J931" s="64">
        <f>UHV!$J$35</f>
        <v>0</v>
      </c>
      <c r="K931" s="64">
        <f>UHV!$K$35</f>
        <v>0</v>
      </c>
      <c r="L931" s="65">
        <f>UHV!$L$35</f>
        <v>0</v>
      </c>
      <c r="N931" s="66"/>
      <c r="O931" s="67"/>
      <c r="P931" s="68"/>
      <c r="Q931" s="69"/>
      <c r="R931" s="70"/>
      <c r="S931" s="70"/>
      <c r="T931" s="70"/>
      <c r="U931" s="69"/>
      <c r="V931" s="70"/>
      <c r="W931" s="69"/>
      <c r="X931" s="62"/>
      <c r="Y931" s="67"/>
      <c r="Z931" s="69"/>
      <c r="AA931" s="19"/>
      <c r="AB931" s="24"/>
    </row>
    <row r="932" spans="2:28" ht="15.75" hidden="1" customHeight="1" outlineLevel="1">
      <c r="B932" s="63"/>
      <c r="C932" s="21"/>
      <c r="D932" s="21"/>
      <c r="F932" s="64">
        <f>UNT!$F$35</f>
        <v>718297</v>
      </c>
      <c r="G932" s="64">
        <f>UNT!$G$35</f>
        <v>0</v>
      </c>
      <c r="H932" s="64">
        <f>UNT!$H$35</f>
        <v>133070</v>
      </c>
      <c r="I932" s="64">
        <f>UNT!$I$35</f>
        <v>309592</v>
      </c>
      <c r="J932" s="64">
        <f>UNT!$J$35</f>
        <v>153886</v>
      </c>
      <c r="K932" s="64">
        <f>UNT!$K$35</f>
        <v>311030</v>
      </c>
      <c r="L932" s="65">
        <f>UNT!$L$35</f>
        <v>1625875</v>
      </c>
      <c r="N932" s="66"/>
      <c r="O932" s="67"/>
      <c r="P932" s="68"/>
      <c r="Q932" s="69"/>
      <c r="R932" s="70"/>
      <c r="S932" s="70"/>
      <c r="T932" s="70"/>
      <c r="U932" s="69"/>
      <c r="V932" s="70"/>
      <c r="W932" s="69"/>
      <c r="X932" s="62"/>
      <c r="Y932" s="67"/>
      <c r="Z932" s="69"/>
      <c r="AA932" s="19"/>
      <c r="AB932" s="24"/>
    </row>
    <row r="933" spans="2:28" ht="15.75" hidden="1" customHeight="1" outlineLevel="1">
      <c r="B933" s="63"/>
      <c r="C933" s="21"/>
      <c r="D933" s="21"/>
      <c r="F933" s="64">
        <f>UNTD!$F$35</f>
        <v>0</v>
      </c>
      <c r="G933" s="64">
        <f>UNTD!$G$35</f>
        <v>0</v>
      </c>
      <c r="H933" s="64">
        <f>UNTD!$H$35</f>
        <v>0</v>
      </c>
      <c r="I933" s="64">
        <f>UNTD!$I$35</f>
        <v>0</v>
      </c>
      <c r="J933" s="64">
        <f>UNTD!$J$35</f>
        <v>10863</v>
      </c>
      <c r="K933" s="64">
        <f>UNTD!$K$35</f>
        <v>0</v>
      </c>
      <c r="L933" s="65">
        <f>UNTD!$L$35</f>
        <v>10863</v>
      </c>
      <c r="N933" s="66"/>
      <c r="O933" s="67"/>
      <c r="P933" s="68"/>
      <c r="Q933" s="69"/>
      <c r="R933" s="70"/>
      <c r="S933" s="70"/>
      <c r="T933" s="70"/>
      <c r="U933" s="69"/>
      <c r="V933" s="70"/>
      <c r="W933" s="69"/>
      <c r="X933" s="62"/>
      <c r="Y933" s="67"/>
      <c r="Z933" s="69"/>
      <c r="AA933" s="19"/>
      <c r="AB933" s="24"/>
    </row>
    <row r="934" spans="2:28" ht="15.75" hidden="1" customHeight="1" outlineLevel="1">
      <c r="B934" s="63"/>
      <c r="C934" s="21"/>
      <c r="D934" s="21"/>
      <c r="F934" s="64">
        <f>WTAMU!$F$35</f>
        <v>356370</v>
      </c>
      <c r="G934" s="64">
        <f>WTAMU!$G$35</f>
        <v>71356</v>
      </c>
      <c r="H934" s="64">
        <f>WTAMU!$H$35</f>
        <v>0</v>
      </c>
      <c r="I934" s="64">
        <f>WTAMU!$I$35</f>
        <v>0</v>
      </c>
      <c r="J934" s="64">
        <f>WTAMU!$J$35</f>
        <v>0</v>
      </c>
      <c r="K934" s="64">
        <f>WTAMU!$K$35</f>
        <v>0</v>
      </c>
      <c r="L934" s="65">
        <f>WTAMU!$L$35</f>
        <v>427726</v>
      </c>
      <c r="N934" s="66"/>
      <c r="O934" s="67"/>
      <c r="P934" s="68"/>
      <c r="Q934" s="69"/>
      <c r="R934" s="70"/>
      <c r="S934" s="70"/>
      <c r="T934" s="70"/>
      <c r="U934" s="69"/>
      <c r="V934" s="70"/>
      <c r="W934" s="69"/>
      <c r="X934" s="62"/>
      <c r="Y934" s="67"/>
      <c r="Z934" s="69"/>
      <c r="AA934" s="19"/>
      <c r="AB934" s="24"/>
    </row>
    <row r="935" spans="2:28" ht="15.75" customHeight="1" collapsed="1">
      <c r="B935" s="55" t="s">
        <v>35</v>
      </c>
      <c r="C935" s="21"/>
      <c r="D935" s="21"/>
      <c r="F935" s="64">
        <f t="shared" ref="F935:L935" si="13">SUM(F899:F934)</f>
        <v>50682392</v>
      </c>
      <c r="G935" s="64">
        <f t="shared" si="13"/>
        <v>6342371</v>
      </c>
      <c r="H935" s="64">
        <f t="shared" si="13"/>
        <v>5362938</v>
      </c>
      <c r="I935" s="64">
        <f t="shared" si="13"/>
        <v>9519872</v>
      </c>
      <c r="J935" s="64">
        <f t="shared" si="13"/>
        <v>2691190</v>
      </c>
      <c r="K935" s="64">
        <f t="shared" si="13"/>
        <v>8726405</v>
      </c>
      <c r="L935" s="65">
        <f t="shared" si="13"/>
        <v>83325168</v>
      </c>
      <c r="N935" s="66"/>
      <c r="O935" s="67"/>
      <c r="P935" s="68"/>
      <c r="Q935" s="69"/>
      <c r="R935" s="70"/>
      <c r="S935" s="70"/>
      <c r="T935" s="70"/>
      <c r="U935" s="69"/>
      <c r="V935" s="70"/>
      <c r="W935" s="69"/>
      <c r="X935" s="62"/>
      <c r="Y935" s="67"/>
      <c r="Z935" s="69"/>
      <c r="AA935" s="19"/>
      <c r="AB935" s="24"/>
    </row>
    <row r="936" spans="2:28" ht="15.75" hidden="1" customHeight="1" outlineLevel="1">
      <c r="B936" s="55"/>
      <c r="C936" s="21"/>
      <c r="D936" s="21"/>
      <c r="F936" s="64">
        <f>ARL!$F$36</f>
        <v>0</v>
      </c>
      <c r="G936" s="64">
        <f>ARL!$G$36</f>
        <v>0</v>
      </c>
      <c r="H936" s="64">
        <f>ARL!$H$36</f>
        <v>0</v>
      </c>
      <c r="I936" s="64">
        <f>ARL!$I$36</f>
        <v>0</v>
      </c>
      <c r="J936" s="64">
        <f>ARL!$J$36</f>
        <v>0</v>
      </c>
      <c r="K936" s="64">
        <f>ARL!$K$36</f>
        <v>0</v>
      </c>
      <c r="L936" s="65">
        <f>ARL!$L$36</f>
        <v>0</v>
      </c>
      <c r="N936" s="66"/>
      <c r="O936" s="67"/>
      <c r="P936" s="68"/>
      <c r="Q936" s="69"/>
      <c r="R936" s="70"/>
      <c r="S936" s="70"/>
      <c r="T936" s="70"/>
      <c r="U936" s="69"/>
      <c r="V936" s="70"/>
      <c r="W936" s="69"/>
      <c r="X936" s="62"/>
      <c r="Y936" s="67"/>
      <c r="Z936" s="69"/>
      <c r="AA936" s="19"/>
      <c r="AB936" s="24"/>
    </row>
    <row r="937" spans="2:28" ht="15.75" hidden="1" customHeight="1" outlineLevel="1">
      <c r="B937" s="55"/>
      <c r="C937" s="21"/>
      <c r="D937" s="21"/>
      <c r="F937" s="64">
        <f>ASU!$F$36</f>
        <v>0</v>
      </c>
      <c r="G937" s="64">
        <f>ASU!$G$36</f>
        <v>0</v>
      </c>
      <c r="H937" s="64">
        <f>ASU!$H$36</f>
        <v>0</v>
      </c>
      <c r="I937" s="64">
        <f>ASU!$I$36</f>
        <v>0</v>
      </c>
      <c r="J937" s="64">
        <f>ASU!$J$36</f>
        <v>0</v>
      </c>
      <c r="K937" s="64">
        <f>ASU!$K$36</f>
        <v>0</v>
      </c>
      <c r="L937" s="65">
        <f>ASU!$L$36</f>
        <v>0</v>
      </c>
      <c r="N937" s="66"/>
      <c r="O937" s="67"/>
      <c r="P937" s="68"/>
      <c r="Q937" s="69"/>
      <c r="R937" s="70"/>
      <c r="S937" s="70"/>
      <c r="T937" s="70"/>
      <c r="U937" s="69"/>
      <c r="V937" s="70"/>
      <c r="W937" s="69"/>
      <c r="X937" s="62"/>
      <c r="Y937" s="67"/>
      <c r="Z937" s="69"/>
      <c r="AA937" s="19"/>
      <c r="AB937" s="24"/>
    </row>
    <row r="938" spans="2:28" ht="15.75" hidden="1" customHeight="1" outlineLevel="1">
      <c r="B938" s="55"/>
      <c r="C938" s="21"/>
      <c r="D938" s="21"/>
      <c r="F938" s="64">
        <f>'AUS1'!$F$36</f>
        <v>1250562</v>
      </c>
      <c r="G938" s="64">
        <f>'AUS1'!$G$36</f>
        <v>0</v>
      </c>
      <c r="H938" s="64">
        <f>'AUS1'!$H$36</f>
        <v>356793</v>
      </c>
      <c r="I938" s="64">
        <f>'AUS1'!$I$36</f>
        <v>103115</v>
      </c>
      <c r="J938" s="64">
        <f>'AUS1'!$J$36</f>
        <v>447970</v>
      </c>
      <c r="K938" s="64">
        <f>'AUS1'!$K$36</f>
        <v>1130106</v>
      </c>
      <c r="L938" s="65">
        <f>'AUS1'!$L$36</f>
        <v>3288546</v>
      </c>
      <c r="N938" s="66"/>
      <c r="O938" s="67"/>
      <c r="P938" s="68"/>
      <c r="Q938" s="69"/>
      <c r="R938" s="70"/>
      <c r="S938" s="70"/>
      <c r="T938" s="70"/>
      <c r="U938" s="69"/>
      <c r="V938" s="70"/>
      <c r="W938" s="69"/>
      <c r="X938" s="62"/>
      <c r="Y938" s="67"/>
      <c r="Z938" s="69"/>
      <c r="AA938" s="19"/>
      <c r="AB938" s="24"/>
    </row>
    <row r="939" spans="2:28" ht="15.75" hidden="1" customHeight="1" outlineLevel="1">
      <c r="B939" s="55"/>
      <c r="C939" s="21"/>
      <c r="D939" s="21"/>
      <c r="F939" s="64">
        <f>'RGV1'!$F$36</f>
        <v>0</v>
      </c>
      <c r="G939" s="64">
        <f>'RGV1'!$G$36</f>
        <v>0</v>
      </c>
      <c r="H939" s="64">
        <f>'RGV1'!$H$36</f>
        <v>0</v>
      </c>
      <c r="I939" s="64">
        <f>'RGV1'!$I$36</f>
        <v>0</v>
      </c>
      <c r="J939" s="64">
        <f>'RGV1'!$J$36</f>
        <v>0</v>
      </c>
      <c r="K939" s="64">
        <f>'RGV1'!$K$36</f>
        <v>0</v>
      </c>
      <c r="L939" s="65">
        <f>'RGV1'!$L$36</f>
        <v>0</v>
      </c>
      <c r="N939" s="66"/>
      <c r="O939" s="67"/>
      <c r="P939" s="68"/>
      <c r="Q939" s="69"/>
      <c r="R939" s="70"/>
      <c r="S939" s="70"/>
      <c r="T939" s="70"/>
      <c r="U939" s="69"/>
      <c r="V939" s="70"/>
      <c r="W939" s="69"/>
      <c r="X939" s="62"/>
      <c r="Y939" s="67"/>
      <c r="Z939" s="69"/>
      <c r="AA939" s="19"/>
      <c r="AB939" s="24"/>
    </row>
    <row r="940" spans="2:28" ht="15.75" hidden="1" customHeight="1" outlineLevel="1">
      <c r="B940" s="55"/>
      <c r="C940" s="21"/>
      <c r="D940" s="21"/>
      <c r="F940" s="64">
        <f>DAL!$F$36</f>
        <v>0</v>
      </c>
      <c r="G940" s="64">
        <f>DAL!$G$36</f>
        <v>0</v>
      </c>
      <c r="H940" s="64">
        <f>DAL!$H$36</f>
        <v>0</v>
      </c>
      <c r="I940" s="64">
        <f>DAL!$I$36</f>
        <v>0</v>
      </c>
      <c r="J940" s="64">
        <f>DAL!$J$36</f>
        <v>0</v>
      </c>
      <c r="K940" s="64">
        <f>DAL!$K$36</f>
        <v>0</v>
      </c>
      <c r="L940" s="65">
        <f>DAL!$L$36</f>
        <v>0</v>
      </c>
      <c r="N940" s="66"/>
      <c r="O940" s="67"/>
      <c r="P940" s="68"/>
      <c r="Q940" s="69"/>
      <c r="R940" s="70"/>
      <c r="S940" s="70"/>
      <c r="T940" s="70"/>
      <c r="U940" s="69"/>
      <c r="V940" s="70"/>
      <c r="W940" s="69"/>
      <c r="X940" s="62"/>
      <c r="Y940" s="67"/>
      <c r="Z940" s="69"/>
      <c r="AA940" s="19"/>
      <c r="AB940" s="24"/>
    </row>
    <row r="941" spans="2:28" ht="15.75" hidden="1" customHeight="1" outlineLevel="1">
      <c r="B941" s="55"/>
      <c r="C941" s="21"/>
      <c r="D941" s="21"/>
      <c r="F941" s="64">
        <f>'E-P'!$F$36</f>
        <v>0</v>
      </c>
      <c r="G941" s="64">
        <f>'E-P'!$G$36</f>
        <v>60767</v>
      </c>
      <c r="H941" s="64">
        <f>'E-P'!$H$36</f>
        <v>0</v>
      </c>
      <c r="I941" s="64">
        <f>'E-P'!$I$36</f>
        <v>208542</v>
      </c>
      <c r="J941" s="64">
        <f>'E-P'!$J$36</f>
        <v>0</v>
      </c>
      <c r="K941" s="64">
        <f>'E-P'!$K$36</f>
        <v>0</v>
      </c>
      <c r="L941" s="65">
        <f>'E-P'!$L$36</f>
        <v>269309</v>
      </c>
      <c r="N941" s="66"/>
      <c r="O941" s="67"/>
      <c r="P941" s="68"/>
      <c r="Q941" s="69"/>
      <c r="R941" s="70"/>
      <c r="S941" s="70"/>
      <c r="T941" s="70"/>
      <c r="U941" s="69"/>
      <c r="V941" s="70"/>
      <c r="W941" s="69"/>
      <c r="X941" s="62"/>
      <c r="Y941" s="67"/>
      <c r="Z941" s="69"/>
      <c r="AA941" s="19"/>
      <c r="AB941" s="24"/>
    </row>
    <row r="942" spans="2:28" ht="15.75" hidden="1" customHeight="1" outlineLevel="1">
      <c r="B942" s="55"/>
      <c r="C942" s="21"/>
      <c r="D942" s="21"/>
      <c r="F942" s="64">
        <f>LU!$F$36</f>
        <v>0</v>
      </c>
      <c r="G942" s="64">
        <f>LU!$G$36</f>
        <v>0</v>
      </c>
      <c r="H942" s="64">
        <f>LU!$H$36</f>
        <v>0</v>
      </c>
      <c r="I942" s="64">
        <f>LU!$I$36</f>
        <v>0</v>
      </c>
      <c r="J942" s="64">
        <f>LU!$J$36</f>
        <v>0</v>
      </c>
      <c r="K942" s="64">
        <f>LU!$K$36</f>
        <v>0</v>
      </c>
      <c r="L942" s="65">
        <f>LU!$L$36</f>
        <v>0</v>
      </c>
      <c r="N942" s="66"/>
      <c r="O942" s="67"/>
      <c r="P942" s="68"/>
      <c r="Q942" s="69"/>
      <c r="R942" s="70"/>
      <c r="S942" s="70"/>
      <c r="T942" s="70"/>
      <c r="U942" s="69"/>
      <c r="V942" s="70"/>
      <c r="W942" s="69"/>
      <c r="X942" s="62"/>
      <c r="Y942" s="67"/>
      <c r="Z942" s="69"/>
      <c r="AA942" s="19"/>
      <c r="AB942" s="24"/>
    </row>
    <row r="943" spans="2:28" ht="15.75" hidden="1" customHeight="1" outlineLevel="1">
      <c r="B943" s="55"/>
      <c r="C943" s="21"/>
      <c r="D943" s="21"/>
      <c r="F943" s="64">
        <f>MidWST!$F$36</f>
        <v>0</v>
      </c>
      <c r="G943" s="64">
        <f>MidWST!$G$36</f>
        <v>0</v>
      </c>
      <c r="H943" s="64">
        <f>MidWST!$H$36</f>
        <v>0</v>
      </c>
      <c r="I943" s="64">
        <f>MidWST!$I$36</f>
        <v>0</v>
      </c>
      <c r="J943" s="64">
        <f>MidWST!$J$36</f>
        <v>0</v>
      </c>
      <c r="K943" s="64">
        <f>MidWST!$K$36</f>
        <v>0</v>
      </c>
      <c r="L943" s="65">
        <f>MidWST!$L$36</f>
        <v>0</v>
      </c>
      <c r="N943" s="66"/>
      <c r="O943" s="67"/>
      <c r="P943" s="68"/>
      <c r="Q943" s="69"/>
      <c r="R943" s="70"/>
      <c r="S943" s="70"/>
      <c r="T943" s="70"/>
      <c r="U943" s="69"/>
      <c r="V943" s="70"/>
      <c r="W943" s="69"/>
      <c r="X943" s="62"/>
      <c r="Y943" s="67"/>
      <c r="Z943" s="69"/>
      <c r="AA943" s="19"/>
      <c r="AB943" s="24"/>
    </row>
    <row r="944" spans="2:28" ht="15.75" hidden="1" customHeight="1" outlineLevel="1">
      <c r="B944" s="55"/>
      <c r="C944" s="21"/>
      <c r="D944" s="21"/>
      <c r="F944" s="64">
        <f>'P-B'!$F$36</f>
        <v>0</v>
      </c>
      <c r="G944" s="64">
        <f>'P-B'!$G$36</f>
        <v>0</v>
      </c>
      <c r="H944" s="64">
        <f>'P-B'!$H$36</f>
        <v>0</v>
      </c>
      <c r="I944" s="64">
        <f>'P-B'!$I$36</f>
        <v>0</v>
      </c>
      <c r="J944" s="64">
        <f>'P-B'!$J$36</f>
        <v>0</v>
      </c>
      <c r="K944" s="64">
        <f>'P-B'!$K$36</f>
        <v>0</v>
      </c>
      <c r="L944" s="65">
        <f>'P-B'!$L$36</f>
        <v>0</v>
      </c>
      <c r="N944" s="66"/>
      <c r="O944" s="67"/>
      <c r="P944" s="68"/>
      <c r="Q944" s="69"/>
      <c r="R944" s="70"/>
      <c r="S944" s="70"/>
      <c r="T944" s="70"/>
      <c r="U944" s="69"/>
      <c r="V944" s="70"/>
      <c r="W944" s="69"/>
      <c r="X944" s="62"/>
      <c r="Y944" s="67"/>
      <c r="Z944" s="69"/>
      <c r="AA944" s="19"/>
      <c r="AB944" s="24"/>
    </row>
    <row r="945" spans="2:28" ht="15.75" hidden="1" customHeight="1" outlineLevel="1">
      <c r="B945" s="55"/>
      <c r="C945" s="21"/>
      <c r="D945" s="21"/>
      <c r="F945" s="64">
        <f>PVAMU!$F$36</f>
        <v>0</v>
      </c>
      <c r="G945" s="64">
        <f>PVAMU!$G$36</f>
        <v>1965876</v>
      </c>
      <c r="H945" s="64">
        <f>PVAMU!$H$36</f>
        <v>0</v>
      </c>
      <c r="I945" s="64">
        <f>PVAMU!$I$36</f>
        <v>0</v>
      </c>
      <c r="J945" s="64">
        <f>PVAMU!$J$36</f>
        <v>0</v>
      </c>
      <c r="K945" s="64">
        <f>PVAMU!$K$36</f>
        <v>0</v>
      </c>
      <c r="L945" s="65">
        <f>PVAMU!$L$36</f>
        <v>1965876</v>
      </c>
      <c r="N945" s="66"/>
      <c r="O945" s="67"/>
      <c r="P945" s="68"/>
      <c r="Q945" s="69"/>
      <c r="R945" s="70"/>
      <c r="S945" s="70"/>
      <c r="T945" s="70"/>
      <c r="U945" s="69"/>
      <c r="V945" s="70"/>
      <c r="W945" s="69"/>
      <c r="X945" s="62"/>
      <c r="Y945" s="67"/>
      <c r="Z945" s="69"/>
      <c r="AA945" s="19"/>
      <c r="AB945" s="24"/>
    </row>
    <row r="946" spans="2:28" ht="15.75" hidden="1" customHeight="1" outlineLevel="1">
      <c r="B946" s="55"/>
      <c r="C946" s="21"/>
      <c r="D946" s="21"/>
      <c r="F946" s="64">
        <f>'S-A'!$F$36</f>
        <v>76655</v>
      </c>
      <c r="G946" s="64">
        <f>'S-A'!$G$36</f>
        <v>0</v>
      </c>
      <c r="H946" s="64">
        <f>'S-A'!$H$36</f>
        <v>0</v>
      </c>
      <c r="I946" s="64">
        <f>'S-A'!$I$36</f>
        <v>0</v>
      </c>
      <c r="J946" s="64">
        <f>'S-A'!$J$36</f>
        <v>0</v>
      </c>
      <c r="K946" s="64">
        <f>'S-A'!$K$36</f>
        <v>0</v>
      </c>
      <c r="L946" s="65">
        <f>'S-A'!$L$36</f>
        <v>76655</v>
      </c>
      <c r="N946" s="66"/>
      <c r="O946" s="67"/>
      <c r="P946" s="68"/>
      <c r="Q946" s="69"/>
      <c r="R946" s="70"/>
      <c r="S946" s="70"/>
      <c r="T946" s="70"/>
      <c r="U946" s="69"/>
      <c r="V946" s="70"/>
      <c r="W946" s="69"/>
      <c r="X946" s="62"/>
      <c r="Y946" s="67"/>
      <c r="Z946" s="69"/>
      <c r="AA946" s="19"/>
      <c r="AB946" s="24"/>
    </row>
    <row r="947" spans="2:28" ht="15.75" hidden="1" customHeight="1" outlineLevel="1">
      <c r="B947" s="55"/>
      <c r="C947" s="21"/>
      <c r="D947" s="21"/>
      <c r="F947" s="64">
        <f>SFA!$F$36</f>
        <v>0</v>
      </c>
      <c r="G947" s="64">
        <f>SFA!$G$36</f>
        <v>0</v>
      </c>
      <c r="H947" s="64">
        <f>SFA!$H$36</f>
        <v>0</v>
      </c>
      <c r="I947" s="64">
        <f>SFA!$I$36</f>
        <v>0</v>
      </c>
      <c r="J947" s="64">
        <f>SFA!$J$36</f>
        <v>0</v>
      </c>
      <c r="K947" s="64">
        <f>SFA!$K$36</f>
        <v>0</v>
      </c>
      <c r="L947" s="65">
        <f>SFA!$L$36</f>
        <v>0</v>
      </c>
      <c r="N947" s="66"/>
      <c r="O947" s="67"/>
      <c r="P947" s="68"/>
      <c r="Q947" s="69"/>
      <c r="R947" s="70"/>
      <c r="S947" s="70"/>
      <c r="T947" s="70"/>
      <c r="U947" s="69"/>
      <c r="V947" s="70"/>
      <c r="W947" s="69"/>
      <c r="X947" s="62"/>
      <c r="Y947" s="67"/>
      <c r="Z947" s="69"/>
      <c r="AA947" s="19"/>
      <c r="AB947" s="24"/>
    </row>
    <row r="948" spans="2:28" ht="15.75" hidden="1" customHeight="1" outlineLevel="1">
      <c r="B948" s="55"/>
      <c r="C948" s="21"/>
      <c r="D948" s="21"/>
      <c r="F948" s="64">
        <f>SHSU!$F$36</f>
        <v>1288640</v>
      </c>
      <c r="G948" s="64">
        <f>SHSU!$G$36</f>
        <v>0</v>
      </c>
      <c r="H948" s="64">
        <f>SHSU!$H$36</f>
        <v>144929</v>
      </c>
      <c r="I948" s="64">
        <f>SHSU!$I$36</f>
        <v>1071165</v>
      </c>
      <c r="J948" s="64">
        <f>SHSU!$J$36</f>
        <v>17684</v>
      </c>
      <c r="K948" s="64">
        <f>SHSU!$K$36</f>
        <v>40857</v>
      </c>
      <c r="L948" s="65">
        <f>SHSU!$L$36</f>
        <v>2563275</v>
      </c>
      <c r="N948" s="66"/>
      <c r="O948" s="67"/>
      <c r="P948" s="68"/>
      <c r="Q948" s="69"/>
      <c r="R948" s="70"/>
      <c r="S948" s="70"/>
      <c r="T948" s="70"/>
      <c r="U948" s="69"/>
      <c r="V948" s="70"/>
      <c r="W948" s="69"/>
      <c r="X948" s="62"/>
      <c r="Y948" s="67"/>
      <c r="Z948" s="69"/>
      <c r="AA948" s="19"/>
      <c r="AB948" s="24"/>
    </row>
    <row r="949" spans="2:28" ht="15.75" hidden="1" customHeight="1" outlineLevel="1">
      <c r="B949" s="55"/>
      <c r="C949" s="21"/>
      <c r="D949" s="21"/>
      <c r="F949" s="64">
        <f>SRSU!$F$36</f>
        <v>0</v>
      </c>
      <c r="G949" s="64">
        <f>SRSU!$G$36</f>
        <v>0</v>
      </c>
      <c r="H949" s="64">
        <f>SRSU!$H$36</f>
        <v>0</v>
      </c>
      <c r="I949" s="64">
        <f>SRSU!$I$36</f>
        <v>0</v>
      </c>
      <c r="J949" s="64">
        <f>SRSU!$J$36</f>
        <v>0</v>
      </c>
      <c r="K949" s="64">
        <f>SRSU!$K$36</f>
        <v>0</v>
      </c>
      <c r="L949" s="65">
        <f>SRSU!$L$36</f>
        <v>0</v>
      </c>
      <c r="N949" s="66"/>
      <c r="O949" s="67"/>
      <c r="P949" s="68"/>
      <c r="Q949" s="69"/>
      <c r="R949" s="70"/>
      <c r="S949" s="70"/>
      <c r="T949" s="70"/>
      <c r="U949" s="69"/>
      <c r="V949" s="70"/>
      <c r="W949" s="69"/>
      <c r="X949" s="62"/>
      <c r="Y949" s="67"/>
      <c r="Z949" s="69"/>
      <c r="AA949" s="19"/>
      <c r="AB949" s="24"/>
    </row>
    <row r="950" spans="2:28" ht="15.75" hidden="1" customHeight="1" outlineLevel="1">
      <c r="B950" s="55"/>
      <c r="C950" s="21"/>
      <c r="D950" s="21"/>
      <c r="F950" s="64">
        <f>TAMIU!$F$36</f>
        <v>0</v>
      </c>
      <c r="G950" s="64">
        <f>TAMIU!$G$36</f>
        <v>0</v>
      </c>
      <c r="H950" s="64">
        <f>TAMIU!$H$36</f>
        <v>0</v>
      </c>
      <c r="I950" s="64">
        <f>TAMIU!$I$36</f>
        <v>7141</v>
      </c>
      <c r="J950" s="64">
        <f>TAMIU!$J$36</f>
        <v>0</v>
      </c>
      <c r="K950" s="64">
        <f>TAMIU!$K$36</f>
        <v>0</v>
      </c>
      <c r="L950" s="65">
        <f>TAMIU!$L$36</f>
        <v>7141</v>
      </c>
      <c r="N950" s="66"/>
      <c r="O950" s="67"/>
      <c r="P950" s="68"/>
      <c r="Q950" s="69"/>
      <c r="R950" s="70"/>
      <c r="S950" s="70"/>
      <c r="T950" s="70"/>
      <c r="U950" s="69"/>
      <c r="V950" s="70"/>
      <c r="W950" s="69"/>
      <c r="X950" s="62"/>
      <c r="Y950" s="67"/>
      <c r="Z950" s="69"/>
      <c r="AA950" s="19"/>
      <c r="AB950" s="24"/>
    </row>
    <row r="951" spans="2:28" ht="15.75" hidden="1" customHeight="1" outlineLevel="1">
      <c r="B951" s="55"/>
      <c r="C951" s="21"/>
      <c r="D951" s="21"/>
      <c r="F951" s="64">
        <f>TAMUC!$F$36</f>
        <v>0</v>
      </c>
      <c r="G951" s="64">
        <f>TAMUC!$G$36</f>
        <v>0</v>
      </c>
      <c r="H951" s="64">
        <f>TAMUC!$H$36</f>
        <v>0</v>
      </c>
      <c r="I951" s="64">
        <f>TAMUC!$I$36</f>
        <v>0</v>
      </c>
      <c r="J951" s="64">
        <f>TAMUC!$J$36</f>
        <v>0</v>
      </c>
      <c r="K951" s="64">
        <f>TAMUC!$K$36</f>
        <v>0</v>
      </c>
      <c r="L951" s="65">
        <f>TAMUC!$L$36</f>
        <v>0</v>
      </c>
      <c r="N951" s="66"/>
      <c r="O951" s="67"/>
      <c r="P951" s="68"/>
      <c r="Q951" s="69"/>
      <c r="R951" s="70"/>
      <c r="S951" s="70"/>
      <c r="T951" s="70"/>
      <c r="U951" s="69"/>
      <c r="V951" s="70"/>
      <c r="W951" s="69"/>
      <c r="X951" s="62"/>
      <c r="Y951" s="67"/>
      <c r="Z951" s="69"/>
      <c r="AA951" s="19"/>
      <c r="AB951" s="24"/>
    </row>
    <row r="952" spans="2:28" ht="15.75" hidden="1" customHeight="1" outlineLevel="1">
      <c r="B952" s="55"/>
      <c r="C952" s="21"/>
      <c r="D952" s="21"/>
      <c r="F952" s="64">
        <f>TAMUCC!$F$36</f>
        <v>0</v>
      </c>
      <c r="G952" s="64">
        <f>TAMUCC!$G$36</f>
        <v>0</v>
      </c>
      <c r="H952" s="64">
        <f>TAMUCC!$H$36</f>
        <v>0</v>
      </c>
      <c r="I952" s="64">
        <f>TAMUCC!$I$36</f>
        <v>0</v>
      </c>
      <c r="J952" s="64">
        <f>TAMUCC!$J$36</f>
        <v>0</v>
      </c>
      <c r="K952" s="64">
        <f>TAMUCC!$K$36</f>
        <v>621</v>
      </c>
      <c r="L952" s="65">
        <f>TAMUCC!$L$36</f>
        <v>621</v>
      </c>
      <c r="N952" s="66"/>
      <c r="O952" s="67"/>
      <c r="P952" s="68"/>
      <c r="Q952" s="69"/>
      <c r="R952" s="70"/>
      <c r="S952" s="70"/>
      <c r="T952" s="70"/>
      <c r="U952" s="69"/>
      <c r="V952" s="70"/>
      <c r="W952" s="69"/>
      <c r="X952" s="62"/>
      <c r="Y952" s="67"/>
      <c r="Z952" s="69"/>
      <c r="AA952" s="19"/>
      <c r="AB952" s="24"/>
    </row>
    <row r="953" spans="2:28" ht="15.75" hidden="1" customHeight="1" outlineLevel="1">
      <c r="B953" s="55"/>
      <c r="C953" s="21"/>
      <c r="D953" s="21"/>
      <c r="F953" s="64">
        <f>TAMUComb!$F$36</f>
        <v>243262</v>
      </c>
      <c r="G953" s="64">
        <f>TAMUComb!$G$36</f>
        <v>7090</v>
      </c>
      <c r="H953" s="64">
        <f>TAMUComb!$H$36</f>
        <v>130712</v>
      </c>
      <c r="I953" s="64">
        <f>TAMUComb!$I$36</f>
        <v>83412</v>
      </c>
      <c r="J953" s="64">
        <f>TAMUComb!$J$36</f>
        <v>0</v>
      </c>
      <c r="K953" s="64">
        <f>TAMUComb!$K$36</f>
        <v>257599</v>
      </c>
      <c r="L953" s="65">
        <f>TAMUComb!$L$36</f>
        <v>722075</v>
      </c>
      <c r="N953" s="66"/>
      <c r="O953" s="67"/>
      <c r="P953" s="68"/>
      <c r="Q953" s="69"/>
      <c r="R953" s="70"/>
      <c r="S953" s="70"/>
      <c r="T953" s="70"/>
      <c r="U953" s="69"/>
      <c r="V953" s="70"/>
      <c r="W953" s="69"/>
      <c r="X953" s="62"/>
      <c r="Y953" s="67"/>
      <c r="Z953" s="69"/>
      <c r="AA953" s="19"/>
      <c r="AB953" s="24"/>
    </row>
    <row r="954" spans="2:28" ht="15.75" hidden="1" customHeight="1" outlineLevel="1">
      <c r="B954" s="55"/>
      <c r="C954" s="21"/>
      <c r="D954" s="21"/>
      <c r="F954" s="64">
        <f>TAMUCT!$F$36</f>
        <v>0</v>
      </c>
      <c r="G954" s="64">
        <f>TAMUCT!$G$36</f>
        <v>0</v>
      </c>
      <c r="H954" s="64">
        <f>TAMUCT!$H$36</f>
        <v>0</v>
      </c>
      <c r="I954" s="64">
        <f>TAMUCT!$I$36</f>
        <v>0</v>
      </c>
      <c r="J954" s="64">
        <f>TAMUCT!$J$36</f>
        <v>0</v>
      </c>
      <c r="K954" s="64">
        <f>TAMUCT!$K$36</f>
        <v>0</v>
      </c>
      <c r="L954" s="65">
        <f>TAMUCT!$L$36</f>
        <v>0</v>
      </c>
      <c r="N954" s="66"/>
      <c r="O954" s="67"/>
      <c r="P954" s="68"/>
      <c r="Q954" s="69"/>
      <c r="R954" s="70"/>
      <c r="S954" s="70"/>
      <c r="T954" s="70"/>
      <c r="U954" s="69"/>
      <c r="V954" s="70"/>
      <c r="W954" s="69"/>
      <c r="X954" s="62"/>
      <c r="Y954" s="67"/>
      <c r="Z954" s="69"/>
      <c r="AA954" s="19"/>
      <c r="AB954" s="24"/>
    </row>
    <row r="955" spans="2:28" ht="15.75" hidden="1" customHeight="1" outlineLevel="1">
      <c r="B955" s="55"/>
      <c r="C955" s="21"/>
      <c r="D955" s="21"/>
      <c r="F955" s="64">
        <f>TAMUG!$F$36</f>
        <v>0</v>
      </c>
      <c r="G955" s="64">
        <f>TAMUG!$G$36</f>
        <v>0</v>
      </c>
      <c r="H955" s="64">
        <f>TAMUG!$H$36</f>
        <v>0</v>
      </c>
      <c r="I955" s="64">
        <f>TAMUG!$I$36</f>
        <v>6350</v>
      </c>
      <c r="J955" s="64">
        <f>TAMUG!$J$36</f>
        <v>0</v>
      </c>
      <c r="K955" s="64">
        <f>TAMUG!$K$36</f>
        <v>0</v>
      </c>
      <c r="L955" s="65">
        <f>TAMUG!$L$36</f>
        <v>6350</v>
      </c>
      <c r="N955" s="66"/>
      <c r="O955" s="67"/>
      <c r="P955" s="68"/>
      <c r="Q955" s="69"/>
      <c r="R955" s="70"/>
      <c r="S955" s="70"/>
      <c r="T955" s="70"/>
      <c r="U955" s="69"/>
      <c r="V955" s="70"/>
      <c r="W955" s="69"/>
      <c r="X955" s="62"/>
      <c r="Y955" s="67"/>
      <c r="Z955" s="69"/>
      <c r="AA955" s="19"/>
      <c r="AB955" s="24"/>
    </row>
    <row r="956" spans="2:28" ht="15.75" hidden="1" customHeight="1" outlineLevel="1">
      <c r="B956" s="55"/>
      <c r="C956" s="21"/>
      <c r="D956" s="21"/>
      <c r="F956" s="64">
        <f>TAMUK!$F$36</f>
        <v>0</v>
      </c>
      <c r="G956" s="64">
        <f>TAMUK!$G$36</f>
        <v>0</v>
      </c>
      <c r="H956" s="64">
        <f>TAMUK!$H$36</f>
        <v>0</v>
      </c>
      <c r="I956" s="64">
        <f>TAMUK!$I$36</f>
        <v>0</v>
      </c>
      <c r="J956" s="64">
        <f>TAMUK!$J$36</f>
        <v>0</v>
      </c>
      <c r="K956" s="64">
        <f>TAMUK!$K$36</f>
        <v>0</v>
      </c>
      <c r="L956" s="65">
        <f>TAMUK!$L$36</f>
        <v>0</v>
      </c>
      <c r="N956" s="66"/>
      <c r="O956" s="67"/>
      <c r="P956" s="68"/>
      <c r="Q956" s="69"/>
      <c r="R956" s="70"/>
      <c r="S956" s="70"/>
      <c r="T956" s="70"/>
      <c r="U956" s="69"/>
      <c r="V956" s="70"/>
      <c r="W956" s="69"/>
      <c r="X956" s="62"/>
      <c r="Y956" s="67"/>
      <c r="Z956" s="69"/>
      <c r="AA956" s="19"/>
      <c r="AB956" s="24"/>
    </row>
    <row r="957" spans="2:28" ht="15.75" hidden="1" customHeight="1" outlineLevel="1">
      <c r="B957" s="55"/>
      <c r="C957" s="21"/>
      <c r="D957" s="21"/>
      <c r="F957" s="64">
        <f>TAMUSA!$F$36</f>
        <v>0</v>
      </c>
      <c r="G957" s="64">
        <f>TAMUSA!$G$36</f>
        <v>0</v>
      </c>
      <c r="H957" s="64">
        <f>TAMUSA!$H$36</f>
        <v>0</v>
      </c>
      <c r="I957" s="64">
        <f>TAMUSA!$I$36</f>
        <v>0</v>
      </c>
      <c r="J957" s="64">
        <f>TAMUSA!$J$36</f>
        <v>0</v>
      </c>
      <c r="K957" s="64">
        <f>TAMUSA!$K$36</f>
        <v>0</v>
      </c>
      <c r="L957" s="65">
        <f>TAMUSA!$L$36</f>
        <v>0</v>
      </c>
      <c r="N957" s="66"/>
      <c r="O957" s="67"/>
      <c r="P957" s="68"/>
      <c r="Q957" s="69"/>
      <c r="R957" s="70"/>
      <c r="S957" s="70"/>
      <c r="T957" s="70"/>
      <c r="U957" s="69"/>
      <c r="V957" s="70"/>
      <c r="W957" s="69"/>
      <c r="X957" s="62"/>
      <c r="Y957" s="67"/>
      <c r="Z957" s="69"/>
      <c r="AA957" s="19"/>
      <c r="AB957" s="24"/>
    </row>
    <row r="958" spans="2:28" ht="15.75" hidden="1" customHeight="1" outlineLevel="1">
      <c r="B958" s="55"/>
      <c r="C958" s="21"/>
      <c r="D958" s="21"/>
      <c r="F958" s="64">
        <f>TAMUT!$F$36</f>
        <v>0</v>
      </c>
      <c r="G958" s="64">
        <f>TAMUT!$G$36</f>
        <v>0</v>
      </c>
      <c r="H958" s="64">
        <f>TAMUT!$H$36</f>
        <v>0</v>
      </c>
      <c r="I958" s="64">
        <f>TAMUT!$I$36</f>
        <v>0</v>
      </c>
      <c r="J958" s="64">
        <f>TAMUT!$J$36</f>
        <v>0</v>
      </c>
      <c r="K958" s="64">
        <f>TAMUT!$K$36</f>
        <v>0</v>
      </c>
      <c r="L958" s="65">
        <f>TAMUT!$L$36</f>
        <v>0</v>
      </c>
      <c r="N958" s="66"/>
      <c r="O958" s="67"/>
      <c r="P958" s="68"/>
      <c r="Q958" s="69"/>
      <c r="R958" s="70"/>
      <c r="S958" s="70"/>
      <c r="T958" s="70"/>
      <c r="U958" s="69"/>
      <c r="V958" s="70"/>
      <c r="W958" s="69"/>
      <c r="X958" s="62"/>
      <c r="Y958" s="67"/>
      <c r="Z958" s="69"/>
      <c r="AA958" s="19"/>
      <c r="AB958" s="24"/>
    </row>
    <row r="959" spans="2:28" ht="15.75" hidden="1" customHeight="1" outlineLevel="1">
      <c r="B959" s="55"/>
      <c r="C959" s="21"/>
      <c r="D959" s="21"/>
      <c r="F959" s="64">
        <f>TARLST!$F$36</f>
        <v>0</v>
      </c>
      <c r="G959" s="64">
        <f>TARLST!$G$36</f>
        <v>295956</v>
      </c>
      <c r="H959" s="64">
        <f>TARLST!$H$36</f>
        <v>0</v>
      </c>
      <c r="I959" s="64">
        <f>TARLST!$I$36</f>
        <v>0</v>
      </c>
      <c r="J959" s="64">
        <f>TARLST!$J$36</f>
        <v>0</v>
      </c>
      <c r="K959" s="64">
        <f>TARLST!$K$36</f>
        <v>0</v>
      </c>
      <c r="L959" s="65">
        <f>TARLST!$L$36</f>
        <v>295956</v>
      </c>
      <c r="N959" s="66"/>
      <c r="O959" s="67"/>
      <c r="P959" s="68"/>
      <c r="Q959" s="69"/>
      <c r="R959" s="70"/>
      <c r="S959" s="70"/>
      <c r="T959" s="70"/>
      <c r="U959" s="69"/>
      <c r="V959" s="70"/>
      <c r="W959" s="69"/>
      <c r="X959" s="62"/>
      <c r="Y959" s="67"/>
      <c r="Z959" s="69"/>
      <c r="AA959" s="19"/>
      <c r="AB959" s="24"/>
    </row>
    <row r="960" spans="2:28" ht="15.75" hidden="1" customHeight="1" outlineLevel="1">
      <c r="B960" s="55"/>
      <c r="C960" s="21"/>
      <c r="D960" s="21"/>
      <c r="F960" s="64">
        <f>TSU!$F$36</f>
        <v>0</v>
      </c>
      <c r="G960" s="64">
        <f>TSU!$G$36</f>
        <v>0</v>
      </c>
      <c r="H960" s="64">
        <f>TSU!$H$36</f>
        <v>0</v>
      </c>
      <c r="I960" s="64">
        <f>TSU!$I$36</f>
        <v>0</v>
      </c>
      <c r="J960" s="64">
        <f>TSU!$J$36</f>
        <v>0</v>
      </c>
      <c r="K960" s="64">
        <f>TSU!$K$36</f>
        <v>0</v>
      </c>
      <c r="L960" s="65">
        <f>TSU!$L$36</f>
        <v>0</v>
      </c>
      <c r="N960" s="66"/>
      <c r="O960" s="67"/>
      <c r="P960" s="68"/>
      <c r="Q960" s="69"/>
      <c r="R960" s="70"/>
      <c r="S960" s="70"/>
      <c r="T960" s="70"/>
      <c r="U960" s="69"/>
      <c r="V960" s="70"/>
      <c r="W960" s="69"/>
      <c r="X960" s="62"/>
      <c r="Y960" s="67"/>
      <c r="Z960" s="69"/>
      <c r="AA960" s="19"/>
      <c r="AB960" s="24"/>
    </row>
    <row r="961" spans="2:28" ht="15.75" hidden="1" customHeight="1" outlineLevel="1">
      <c r="B961" s="55"/>
      <c r="C961" s="21"/>
      <c r="D961" s="21"/>
      <c r="F961" s="64">
        <f>TTU!$F$36</f>
        <v>0</v>
      </c>
      <c r="G961" s="64">
        <f>TTU!$G$36</f>
        <v>1595876</v>
      </c>
      <c r="H961" s="64">
        <f>TTU!$H$36</f>
        <v>0</v>
      </c>
      <c r="I961" s="64">
        <f>TTU!$I$36</f>
        <v>375022</v>
      </c>
      <c r="J961" s="64">
        <f>TTU!$J$36</f>
        <v>43264</v>
      </c>
      <c r="K961" s="64">
        <f>TTU!$K$36</f>
        <v>24649</v>
      </c>
      <c r="L961" s="65">
        <f>TTU!$L$36</f>
        <v>2038811</v>
      </c>
      <c r="N961" s="66"/>
      <c r="O961" s="67"/>
      <c r="P961" s="68"/>
      <c r="Q961" s="69"/>
      <c r="R961" s="70"/>
      <c r="S961" s="70"/>
      <c r="T961" s="70"/>
      <c r="U961" s="69"/>
      <c r="V961" s="70"/>
      <c r="W961" s="69"/>
      <c r="X961" s="62"/>
      <c r="Y961" s="67"/>
      <c r="Z961" s="69"/>
      <c r="AA961" s="19"/>
      <c r="AB961" s="24"/>
    </row>
    <row r="962" spans="2:28" ht="15.75" hidden="1" customHeight="1" outlineLevel="1">
      <c r="B962" s="55"/>
      <c r="C962" s="21"/>
      <c r="D962" s="21"/>
      <c r="F962" s="64">
        <f>TWU!$F$36</f>
        <v>0</v>
      </c>
      <c r="G962" s="64">
        <f>TWU!$G$36</f>
        <v>0</v>
      </c>
      <c r="H962" s="64">
        <f>TWU!$H$36</f>
        <v>0</v>
      </c>
      <c r="I962" s="64">
        <f>TWU!$I$36</f>
        <v>0</v>
      </c>
      <c r="J962" s="64">
        <f>TWU!$J$36</f>
        <v>0</v>
      </c>
      <c r="K962" s="64">
        <f>TWU!$K$36</f>
        <v>0</v>
      </c>
      <c r="L962" s="65">
        <f>TWU!$L$36</f>
        <v>0</v>
      </c>
      <c r="N962" s="66"/>
      <c r="O962" s="67"/>
      <c r="P962" s="68"/>
      <c r="Q962" s="69"/>
      <c r="R962" s="70"/>
      <c r="S962" s="70"/>
      <c r="T962" s="70"/>
      <c r="U962" s="69"/>
      <c r="V962" s="70"/>
      <c r="W962" s="69"/>
      <c r="X962" s="62"/>
      <c r="Y962" s="67"/>
      <c r="Z962" s="69"/>
      <c r="AA962" s="19"/>
      <c r="AB962" s="24"/>
    </row>
    <row r="963" spans="2:28" ht="15.75" hidden="1" customHeight="1" outlineLevel="1">
      <c r="B963" s="55"/>
      <c r="C963" s="21"/>
      <c r="D963" s="21"/>
      <c r="F963" s="64">
        <f>TXST!$F$36</f>
        <v>10488008</v>
      </c>
      <c r="G963" s="64">
        <f>TXST!$G$36</f>
        <v>243476</v>
      </c>
      <c r="H963" s="64">
        <f>TXST!$H$36</f>
        <v>3012273</v>
      </c>
      <c r="I963" s="64">
        <f>TXST!$I$36</f>
        <v>294794</v>
      </c>
      <c r="J963" s="64">
        <f>TXST!$J$36</f>
        <v>0</v>
      </c>
      <c r="K963" s="64">
        <f>TXST!$K$36</f>
        <v>1963968</v>
      </c>
      <c r="L963" s="65">
        <f>TXST!$L$36</f>
        <v>16002519</v>
      </c>
      <c r="N963" s="66"/>
      <c r="O963" s="67"/>
      <c r="P963" s="68"/>
      <c r="Q963" s="69"/>
      <c r="R963" s="70"/>
      <c r="S963" s="70"/>
      <c r="T963" s="70"/>
      <c r="U963" s="69"/>
      <c r="V963" s="70"/>
      <c r="W963" s="69"/>
      <c r="X963" s="62"/>
      <c r="Y963" s="67"/>
      <c r="Z963" s="69"/>
      <c r="AA963" s="19"/>
      <c r="AB963" s="24"/>
    </row>
    <row r="964" spans="2:28" ht="15.75" hidden="1" customHeight="1" outlineLevel="1">
      <c r="B964" s="55"/>
      <c r="C964" s="21"/>
      <c r="D964" s="21"/>
      <c r="F964" s="64">
        <f>TYL!$F$36</f>
        <v>0</v>
      </c>
      <c r="G964" s="64">
        <f>TYL!$G$36</f>
        <v>0</v>
      </c>
      <c r="H964" s="64">
        <f>TYL!$H$36</f>
        <v>0</v>
      </c>
      <c r="I964" s="64">
        <f>TYL!$I$36</f>
        <v>0</v>
      </c>
      <c r="J964" s="64">
        <f>TYL!$J$36</f>
        <v>0</v>
      </c>
      <c r="K964" s="64">
        <f>TYL!$K$36</f>
        <v>0</v>
      </c>
      <c r="L964" s="65">
        <f>TYL!$L$36</f>
        <v>0</v>
      </c>
      <c r="N964" s="66"/>
      <c r="O964" s="67"/>
      <c r="P964" s="68"/>
      <c r="Q964" s="69"/>
      <c r="R964" s="70"/>
      <c r="S964" s="70"/>
      <c r="T964" s="70"/>
      <c r="U964" s="69"/>
      <c r="V964" s="70"/>
      <c r="W964" s="69"/>
      <c r="X964" s="62"/>
      <c r="Y964" s="67"/>
      <c r="Z964" s="69"/>
      <c r="AA964" s="19"/>
      <c r="AB964" s="24"/>
    </row>
    <row r="965" spans="2:28" ht="15.75" hidden="1" customHeight="1" outlineLevel="1">
      <c r="B965" s="55"/>
      <c r="C965" s="21"/>
      <c r="D965" s="21"/>
      <c r="F965" s="64">
        <f>UH!$F$36</f>
        <v>0</v>
      </c>
      <c r="G965" s="64">
        <f>UH!$G$36</f>
        <v>6309</v>
      </c>
      <c r="H965" s="64">
        <f>UH!$H$36</f>
        <v>86184</v>
      </c>
      <c r="I965" s="64">
        <f>UH!$I$36</f>
        <v>6368</v>
      </c>
      <c r="J965" s="64">
        <f>UH!$J$36</f>
        <v>0</v>
      </c>
      <c r="K965" s="64">
        <f>UH!$K$36</f>
        <v>94486</v>
      </c>
      <c r="L965" s="65">
        <f>UH!$L$36</f>
        <v>193347</v>
      </c>
      <c r="N965" s="66"/>
      <c r="O965" s="67"/>
      <c r="P965" s="68"/>
      <c r="Q965" s="69"/>
      <c r="R965" s="70"/>
      <c r="S965" s="70"/>
      <c r="T965" s="70"/>
      <c r="U965" s="69"/>
      <c r="V965" s="70"/>
      <c r="W965" s="69"/>
      <c r="X965" s="62"/>
      <c r="Y965" s="67"/>
      <c r="Z965" s="69"/>
      <c r="AA965" s="19"/>
      <c r="AB965" s="24"/>
    </row>
    <row r="966" spans="2:28" ht="15.75" hidden="1" customHeight="1" outlineLevel="1">
      <c r="B966" s="55"/>
      <c r="C966" s="21"/>
      <c r="D966" s="21"/>
      <c r="F966" s="64">
        <f>UHCL!$F$36</f>
        <v>0</v>
      </c>
      <c r="G966" s="64">
        <f>UHCL!$G$36</f>
        <v>0</v>
      </c>
      <c r="H966" s="64">
        <f>UHCL!$H$36</f>
        <v>0</v>
      </c>
      <c r="I966" s="64">
        <f>UHCL!$I$36</f>
        <v>0</v>
      </c>
      <c r="J966" s="64">
        <f>UHCL!$J$36</f>
        <v>0</v>
      </c>
      <c r="K966" s="64">
        <f>UHCL!$K$36</f>
        <v>0</v>
      </c>
      <c r="L966" s="65">
        <f>UHCL!$L$36</f>
        <v>0</v>
      </c>
      <c r="N966" s="66"/>
      <c r="O966" s="67"/>
      <c r="P966" s="68"/>
      <c r="Q966" s="69"/>
      <c r="R966" s="70"/>
      <c r="S966" s="70"/>
      <c r="T966" s="70"/>
      <c r="U966" s="69"/>
      <c r="V966" s="70"/>
      <c r="W966" s="69"/>
      <c r="X966" s="62"/>
      <c r="Y966" s="67"/>
      <c r="Z966" s="69"/>
      <c r="AA966" s="19"/>
      <c r="AB966" s="24"/>
    </row>
    <row r="967" spans="2:28" ht="15.75" hidden="1" customHeight="1" outlineLevel="1">
      <c r="B967" s="55"/>
      <c r="C967" s="21"/>
      <c r="D967" s="21"/>
      <c r="F967" s="64">
        <f>UHD!$F$36</f>
        <v>0</v>
      </c>
      <c r="G967" s="64">
        <f>UHD!$G$36</f>
        <v>0</v>
      </c>
      <c r="H967" s="64">
        <f>UHD!$H$36</f>
        <v>0</v>
      </c>
      <c r="I967" s="64">
        <f>UHD!$I$36</f>
        <v>0</v>
      </c>
      <c r="J967" s="64">
        <f>UHD!$J$36</f>
        <v>0</v>
      </c>
      <c r="K967" s="64">
        <f>UHD!$K$36</f>
        <v>0</v>
      </c>
      <c r="L967" s="65">
        <f>UHD!$L$36</f>
        <v>0</v>
      </c>
      <c r="N967" s="66"/>
      <c r="O967" s="67"/>
      <c r="P967" s="68"/>
      <c r="Q967" s="69"/>
      <c r="R967" s="70"/>
      <c r="S967" s="70"/>
      <c r="T967" s="70"/>
      <c r="U967" s="69"/>
      <c r="V967" s="70"/>
      <c r="W967" s="69"/>
      <c r="X967" s="62"/>
      <c r="Y967" s="67"/>
      <c r="Z967" s="69"/>
      <c r="AA967" s="19"/>
      <c r="AB967" s="24"/>
    </row>
    <row r="968" spans="2:28" ht="15.75" hidden="1" customHeight="1" outlineLevel="1">
      <c r="B968" s="55"/>
      <c r="C968" s="21"/>
      <c r="D968" s="21"/>
      <c r="F968" s="64">
        <f>UHV!$F$36</f>
        <v>0</v>
      </c>
      <c r="G968" s="64">
        <f>UHV!$G$36</f>
        <v>0</v>
      </c>
      <c r="H968" s="64">
        <f>UHV!$H$36</f>
        <v>0</v>
      </c>
      <c r="I968" s="64">
        <f>UHV!$I$36</f>
        <v>0</v>
      </c>
      <c r="J968" s="64">
        <f>UHV!$J$36</f>
        <v>0</v>
      </c>
      <c r="K968" s="64">
        <f>UHV!$K$36</f>
        <v>0</v>
      </c>
      <c r="L968" s="65">
        <f>UHV!$L$36</f>
        <v>0</v>
      </c>
      <c r="N968" s="66"/>
      <c r="O968" s="67"/>
      <c r="P968" s="68"/>
      <c r="Q968" s="69"/>
      <c r="R968" s="70"/>
      <c r="S968" s="70"/>
      <c r="T968" s="70"/>
      <c r="U968" s="69"/>
      <c r="V968" s="70"/>
      <c r="W968" s="69"/>
      <c r="X968" s="62"/>
      <c r="Y968" s="67"/>
      <c r="Z968" s="69"/>
      <c r="AA968" s="19"/>
      <c r="AB968" s="24"/>
    </row>
    <row r="969" spans="2:28" ht="15.75" hidden="1" customHeight="1" outlineLevel="1">
      <c r="B969" s="55"/>
      <c r="C969" s="21"/>
      <c r="D969" s="21"/>
      <c r="F969" s="64">
        <f>UNT!$F$36</f>
        <v>0</v>
      </c>
      <c r="G969" s="64">
        <f>UNT!$G$36</f>
        <v>0</v>
      </c>
      <c r="H969" s="64">
        <f>UNT!$H$36</f>
        <v>0</v>
      </c>
      <c r="I969" s="64">
        <f>UNT!$I$36</f>
        <v>0</v>
      </c>
      <c r="J969" s="64">
        <f>UNT!$J$36</f>
        <v>0</v>
      </c>
      <c r="K969" s="64">
        <f>UNT!$K$36</f>
        <v>0</v>
      </c>
      <c r="L969" s="65">
        <f>UNT!$L$36</f>
        <v>0</v>
      </c>
      <c r="N969" s="66"/>
      <c r="O969" s="67"/>
      <c r="P969" s="68"/>
      <c r="Q969" s="69"/>
      <c r="R969" s="70"/>
      <c r="S969" s="70"/>
      <c r="T969" s="70"/>
      <c r="U969" s="69"/>
      <c r="V969" s="70"/>
      <c r="W969" s="69"/>
      <c r="X969" s="62"/>
      <c r="Y969" s="67"/>
      <c r="Z969" s="69"/>
      <c r="AA969" s="19"/>
      <c r="AB969" s="24"/>
    </row>
    <row r="970" spans="2:28" ht="15.75" hidden="1" customHeight="1" outlineLevel="1">
      <c r="B970" s="55"/>
      <c r="C970" s="21"/>
      <c r="D970" s="21"/>
      <c r="F970" s="64">
        <f>UNTD!$F$36</f>
        <v>0</v>
      </c>
      <c r="G970" s="64">
        <f>UNTD!$G$36</f>
        <v>0</v>
      </c>
      <c r="H970" s="64">
        <f>UNTD!$H$36</f>
        <v>0</v>
      </c>
      <c r="I970" s="64">
        <f>UNTD!$I$36</f>
        <v>0</v>
      </c>
      <c r="J970" s="64">
        <f>UNTD!$J$36</f>
        <v>0</v>
      </c>
      <c r="K970" s="64">
        <f>UNTD!$K$36</f>
        <v>0</v>
      </c>
      <c r="L970" s="65">
        <f>UNTD!$L$36</f>
        <v>0</v>
      </c>
      <c r="N970" s="66"/>
      <c r="O970" s="67"/>
      <c r="P970" s="68"/>
      <c r="Q970" s="69"/>
      <c r="R970" s="70"/>
      <c r="S970" s="70"/>
      <c r="T970" s="70"/>
      <c r="U970" s="69"/>
      <c r="V970" s="70"/>
      <c r="W970" s="69"/>
      <c r="X970" s="62"/>
      <c r="Y970" s="67"/>
      <c r="Z970" s="69"/>
      <c r="AA970" s="19"/>
      <c r="AB970" s="24"/>
    </row>
    <row r="971" spans="2:28" ht="15.75" hidden="1" customHeight="1" outlineLevel="1">
      <c r="B971" s="55"/>
      <c r="C971" s="21"/>
      <c r="D971" s="21"/>
      <c r="F971" s="64">
        <f>WTAMU!$F$36</f>
        <v>0</v>
      </c>
      <c r="G971" s="64">
        <f>WTAMU!$G$36</f>
        <v>0</v>
      </c>
      <c r="H971" s="64">
        <f>WTAMU!$H$36</f>
        <v>0</v>
      </c>
      <c r="I971" s="64">
        <f>WTAMU!$I$36</f>
        <v>0</v>
      </c>
      <c r="J971" s="64">
        <f>WTAMU!$J$36</f>
        <v>0</v>
      </c>
      <c r="K971" s="64">
        <f>WTAMU!$K$36</f>
        <v>0</v>
      </c>
      <c r="L971" s="65">
        <f>WTAMU!$L$36</f>
        <v>0</v>
      </c>
      <c r="N971" s="66"/>
      <c r="O971" s="67"/>
      <c r="P971" s="68"/>
      <c r="Q971" s="69"/>
      <c r="R971" s="70"/>
      <c r="S971" s="70"/>
      <c r="T971" s="70"/>
      <c r="U971" s="69"/>
      <c r="V971" s="70"/>
      <c r="W971" s="69"/>
      <c r="X971" s="62"/>
      <c r="Y971" s="67"/>
      <c r="Z971" s="69"/>
      <c r="AA971" s="19"/>
      <c r="AB971" s="24"/>
    </row>
    <row r="972" spans="2:28" ht="15.75" customHeight="1" collapsed="1">
      <c r="B972" s="55" t="s">
        <v>36</v>
      </c>
      <c r="C972" s="21"/>
      <c r="D972" s="21"/>
      <c r="F972" s="64">
        <f t="shared" ref="F972:L972" si="14">SUM(F936:F971)</f>
        <v>13347127</v>
      </c>
      <c r="G972" s="64">
        <f t="shared" si="14"/>
        <v>4175350</v>
      </c>
      <c r="H972" s="64">
        <f t="shared" si="14"/>
        <v>3730891</v>
      </c>
      <c r="I972" s="64">
        <f t="shared" si="14"/>
        <v>2155909</v>
      </c>
      <c r="J972" s="64">
        <f t="shared" si="14"/>
        <v>508918</v>
      </c>
      <c r="K972" s="64">
        <f t="shared" si="14"/>
        <v>3512286</v>
      </c>
      <c r="L972" s="65">
        <f t="shared" si="14"/>
        <v>27430481</v>
      </c>
      <c r="N972" s="66"/>
      <c r="O972" s="67"/>
      <c r="P972" s="68"/>
      <c r="Q972" s="69"/>
      <c r="R972" s="70"/>
      <c r="S972" s="70"/>
      <c r="T972" s="70"/>
      <c r="U972" s="69"/>
      <c r="V972" s="70"/>
      <c r="W972" s="69"/>
      <c r="X972" s="62"/>
      <c r="Y972" s="67"/>
      <c r="Z972" s="69"/>
      <c r="AA972" s="19"/>
      <c r="AB972" s="24"/>
    </row>
    <row r="973" spans="2:28" ht="15.75" hidden="1" customHeight="1" outlineLevel="1">
      <c r="B973" s="55"/>
      <c r="C973" s="21"/>
      <c r="D973" s="21"/>
      <c r="F973" s="64">
        <f>ARL!$F$37</f>
        <v>0</v>
      </c>
      <c r="G973" s="64">
        <f>ARL!$G$37</f>
        <v>0</v>
      </c>
      <c r="H973" s="64">
        <f>ARL!$H$37</f>
        <v>0</v>
      </c>
      <c r="I973" s="64">
        <f>ARL!$I$37</f>
        <v>0</v>
      </c>
      <c r="J973" s="64">
        <f>ARL!$J$37</f>
        <v>0</v>
      </c>
      <c r="K973" s="64">
        <f>ARL!$K$37</f>
        <v>0</v>
      </c>
      <c r="L973" s="65">
        <f>ARL!$L$37</f>
        <v>0</v>
      </c>
      <c r="N973" s="66"/>
      <c r="O973" s="67"/>
      <c r="P973" s="68"/>
      <c r="Q973" s="69"/>
      <c r="R973" s="70"/>
      <c r="S973" s="70"/>
      <c r="T973" s="70"/>
      <c r="U973" s="69"/>
      <c r="V973" s="70"/>
      <c r="W973" s="69"/>
      <c r="X973" s="62"/>
      <c r="Y973" s="67"/>
      <c r="Z973" s="69"/>
      <c r="AA973" s="19"/>
      <c r="AB973" s="24"/>
    </row>
    <row r="974" spans="2:28" ht="15.75" hidden="1" customHeight="1" outlineLevel="1">
      <c r="B974" s="55"/>
      <c r="C974" s="21"/>
      <c r="D974" s="21"/>
      <c r="F974" s="64">
        <f>ASU!$F$37</f>
        <v>0</v>
      </c>
      <c r="G974" s="64">
        <f>ASU!$G$37</f>
        <v>0</v>
      </c>
      <c r="H974" s="64">
        <f>ASU!$H$37</f>
        <v>0</v>
      </c>
      <c r="I974" s="64">
        <f>ASU!$I$37</f>
        <v>0</v>
      </c>
      <c r="J974" s="64">
        <f>ASU!$J$37</f>
        <v>0</v>
      </c>
      <c r="K974" s="64">
        <f>ASU!$K$37</f>
        <v>0</v>
      </c>
      <c r="L974" s="65">
        <f>ASU!$L$37</f>
        <v>0</v>
      </c>
      <c r="N974" s="66"/>
      <c r="O974" s="67"/>
      <c r="P974" s="68"/>
      <c r="Q974" s="69"/>
      <c r="R974" s="70"/>
      <c r="S974" s="70"/>
      <c r="T974" s="70"/>
      <c r="U974" s="69"/>
      <c r="V974" s="70"/>
      <c r="W974" s="69"/>
      <c r="X974" s="62"/>
      <c r="Y974" s="67"/>
      <c r="Z974" s="69"/>
      <c r="AA974" s="19"/>
      <c r="AB974" s="24"/>
    </row>
    <row r="975" spans="2:28" ht="15.75" hidden="1" customHeight="1" outlineLevel="1">
      <c r="B975" s="55"/>
      <c r="C975" s="21"/>
      <c r="D975" s="21"/>
      <c r="F975" s="64">
        <f>'AUS1'!$F$37</f>
        <v>0</v>
      </c>
      <c r="G975" s="64">
        <f>'AUS1'!$G$37</f>
        <v>0</v>
      </c>
      <c r="H975" s="64">
        <f>'AUS1'!$H$37</f>
        <v>0</v>
      </c>
      <c r="I975" s="64">
        <f>'AUS1'!$I$37</f>
        <v>0</v>
      </c>
      <c r="J975" s="64">
        <f>'AUS1'!$J$37</f>
        <v>0</v>
      </c>
      <c r="K975" s="64">
        <f>'AUS1'!$K$37</f>
        <v>0</v>
      </c>
      <c r="L975" s="65">
        <f>'AUS1'!$L$37</f>
        <v>0</v>
      </c>
      <c r="N975" s="66"/>
      <c r="O975" s="67"/>
      <c r="P975" s="68"/>
      <c r="Q975" s="69"/>
      <c r="R975" s="70"/>
      <c r="S975" s="70"/>
      <c r="T975" s="70"/>
      <c r="U975" s="69"/>
      <c r="V975" s="70"/>
      <c r="W975" s="69"/>
      <c r="X975" s="62"/>
      <c r="Y975" s="67"/>
      <c r="Z975" s="69"/>
      <c r="AA975" s="19"/>
      <c r="AB975" s="24"/>
    </row>
    <row r="976" spans="2:28" ht="15.75" hidden="1" customHeight="1" outlineLevel="1">
      <c r="B976" s="55"/>
      <c r="C976" s="21"/>
      <c r="D976" s="21"/>
      <c r="F976" s="64">
        <f>'RGV1'!$F$37</f>
        <v>0</v>
      </c>
      <c r="G976" s="64">
        <f>'RGV1'!$G$37</f>
        <v>0</v>
      </c>
      <c r="H976" s="64">
        <f>'RGV1'!$H$37</f>
        <v>0</v>
      </c>
      <c r="I976" s="64">
        <f>'RGV1'!$I$37</f>
        <v>0</v>
      </c>
      <c r="J976" s="64">
        <f>'RGV1'!$J$37</f>
        <v>0</v>
      </c>
      <c r="K976" s="64">
        <f>'RGV1'!$K$37</f>
        <v>0</v>
      </c>
      <c r="L976" s="65">
        <f>'RGV1'!$L$37</f>
        <v>0</v>
      </c>
      <c r="N976" s="66"/>
      <c r="O976" s="67"/>
      <c r="P976" s="68"/>
      <c r="Q976" s="69"/>
      <c r="R976" s="70"/>
      <c r="S976" s="70"/>
      <c r="T976" s="70"/>
      <c r="U976" s="69"/>
      <c r="V976" s="70"/>
      <c r="W976" s="69"/>
      <c r="X976" s="62"/>
      <c r="Y976" s="67"/>
      <c r="Z976" s="69"/>
      <c r="AA976" s="19"/>
      <c r="AB976" s="24"/>
    </row>
    <row r="977" spans="2:28" ht="15.75" hidden="1" customHeight="1" outlineLevel="1">
      <c r="B977" s="55"/>
      <c r="C977" s="21"/>
      <c r="D977" s="21"/>
      <c r="F977" s="64">
        <f>DAL!$F$37</f>
        <v>0</v>
      </c>
      <c r="G977" s="64">
        <f>DAL!$G$37</f>
        <v>0</v>
      </c>
      <c r="H977" s="64">
        <f>DAL!$H$37</f>
        <v>0</v>
      </c>
      <c r="I977" s="64">
        <f>DAL!$I$37</f>
        <v>0</v>
      </c>
      <c r="J977" s="64">
        <f>DAL!$J$37</f>
        <v>0</v>
      </c>
      <c r="K977" s="64">
        <f>DAL!$K$37</f>
        <v>0</v>
      </c>
      <c r="L977" s="65">
        <f>DAL!$L$37</f>
        <v>0</v>
      </c>
      <c r="N977" s="66"/>
      <c r="O977" s="67"/>
      <c r="P977" s="68"/>
      <c r="Q977" s="69"/>
      <c r="R977" s="70"/>
      <c r="S977" s="70"/>
      <c r="T977" s="70"/>
      <c r="U977" s="69"/>
      <c r="V977" s="70"/>
      <c r="W977" s="69"/>
      <c r="X977" s="62"/>
      <c r="Y977" s="67"/>
      <c r="Z977" s="69"/>
      <c r="AA977" s="19"/>
      <c r="AB977" s="24"/>
    </row>
    <row r="978" spans="2:28" ht="15.75" hidden="1" customHeight="1" outlineLevel="1">
      <c r="B978" s="55"/>
      <c r="C978" s="21"/>
      <c r="D978" s="21"/>
      <c r="F978" s="64">
        <f>'E-P'!$F$37</f>
        <v>0</v>
      </c>
      <c r="G978" s="64">
        <f>'E-P'!$G$37</f>
        <v>0</v>
      </c>
      <c r="H978" s="64">
        <f>'E-P'!$H$37</f>
        <v>0</v>
      </c>
      <c r="I978" s="64">
        <f>'E-P'!$I$37</f>
        <v>0</v>
      </c>
      <c r="J978" s="64">
        <f>'E-P'!$J$37</f>
        <v>0</v>
      </c>
      <c r="K978" s="64">
        <f>'E-P'!$K$37</f>
        <v>0</v>
      </c>
      <c r="L978" s="65">
        <f>'E-P'!$L$37</f>
        <v>0</v>
      </c>
      <c r="N978" s="66"/>
      <c r="O978" s="67"/>
      <c r="P978" s="68"/>
      <c r="Q978" s="69"/>
      <c r="R978" s="70"/>
      <c r="S978" s="70"/>
      <c r="T978" s="70"/>
      <c r="U978" s="69"/>
      <c r="V978" s="70"/>
      <c r="W978" s="69"/>
      <c r="X978" s="62"/>
      <c r="Y978" s="67"/>
      <c r="Z978" s="69"/>
      <c r="AA978" s="19"/>
      <c r="AB978" s="24"/>
    </row>
    <row r="979" spans="2:28" ht="15.75" hidden="1" customHeight="1" outlineLevel="1">
      <c r="B979" s="55"/>
      <c r="C979" s="21"/>
      <c r="D979" s="21"/>
      <c r="F979" s="64">
        <f>LU!$F$37</f>
        <v>0</v>
      </c>
      <c r="G979" s="64">
        <f>LU!$G$37</f>
        <v>0</v>
      </c>
      <c r="H979" s="64">
        <f>LU!$H$37</f>
        <v>0</v>
      </c>
      <c r="I979" s="64">
        <f>LU!$I$37</f>
        <v>0</v>
      </c>
      <c r="J979" s="64">
        <f>LU!$J$37</f>
        <v>0</v>
      </c>
      <c r="K979" s="64">
        <f>LU!$K$37</f>
        <v>0</v>
      </c>
      <c r="L979" s="65">
        <f>LU!$L$37</f>
        <v>0</v>
      </c>
      <c r="N979" s="66"/>
      <c r="O979" s="67"/>
      <c r="P979" s="68"/>
      <c r="Q979" s="69"/>
      <c r="R979" s="70"/>
      <c r="S979" s="70"/>
      <c r="T979" s="70"/>
      <c r="U979" s="69"/>
      <c r="V979" s="70"/>
      <c r="W979" s="69"/>
      <c r="X979" s="62"/>
      <c r="Y979" s="67"/>
      <c r="Z979" s="69"/>
      <c r="AA979" s="19"/>
      <c r="AB979" s="24"/>
    </row>
    <row r="980" spans="2:28" ht="15.75" hidden="1" customHeight="1" outlineLevel="1">
      <c r="B980" s="55"/>
      <c r="C980" s="21"/>
      <c r="D980" s="21"/>
      <c r="F980" s="64">
        <f>MidWST!$F$37</f>
        <v>0</v>
      </c>
      <c r="G980" s="64">
        <f>MidWST!$G$37</f>
        <v>0</v>
      </c>
      <c r="H980" s="64">
        <f>MidWST!$H$37</f>
        <v>0</v>
      </c>
      <c r="I980" s="64">
        <f>MidWST!$I$37</f>
        <v>0</v>
      </c>
      <c r="J980" s="64">
        <f>MidWST!$J$37</f>
        <v>0</v>
      </c>
      <c r="K980" s="64">
        <f>MidWST!$K$37</f>
        <v>0</v>
      </c>
      <c r="L980" s="65">
        <f>MidWST!$L$37</f>
        <v>0</v>
      </c>
      <c r="N980" s="66"/>
      <c r="O980" s="67"/>
      <c r="P980" s="68"/>
      <c r="Q980" s="69"/>
      <c r="R980" s="70"/>
      <c r="S980" s="70"/>
      <c r="T980" s="70"/>
      <c r="U980" s="69"/>
      <c r="V980" s="70"/>
      <c r="W980" s="69"/>
      <c r="X980" s="62"/>
      <c r="Y980" s="67"/>
      <c r="Z980" s="69"/>
      <c r="AA980" s="19"/>
      <c r="AB980" s="24"/>
    </row>
    <row r="981" spans="2:28" ht="15.75" hidden="1" customHeight="1" outlineLevel="1">
      <c r="B981" s="55"/>
      <c r="C981" s="21"/>
      <c r="D981" s="21"/>
      <c r="F981" s="64">
        <f>'P-B'!$F$37</f>
        <v>0</v>
      </c>
      <c r="G981" s="64">
        <f>'P-B'!$G$37</f>
        <v>0</v>
      </c>
      <c r="H981" s="64">
        <f>'P-B'!$H$37</f>
        <v>0</v>
      </c>
      <c r="I981" s="64">
        <f>'P-B'!$I$37</f>
        <v>0</v>
      </c>
      <c r="J981" s="64">
        <f>'P-B'!$J$37</f>
        <v>0</v>
      </c>
      <c r="K981" s="64">
        <f>'P-B'!$K$37</f>
        <v>0</v>
      </c>
      <c r="L981" s="65">
        <f>'P-B'!$L$37</f>
        <v>0</v>
      </c>
      <c r="N981" s="66"/>
      <c r="O981" s="67"/>
      <c r="P981" s="68"/>
      <c r="Q981" s="69"/>
      <c r="R981" s="70"/>
      <c r="S981" s="70"/>
      <c r="T981" s="70"/>
      <c r="U981" s="69"/>
      <c r="V981" s="70"/>
      <c r="W981" s="69"/>
      <c r="X981" s="62"/>
      <c r="Y981" s="67"/>
      <c r="Z981" s="69"/>
      <c r="AA981" s="19"/>
      <c r="AB981" s="24"/>
    </row>
    <row r="982" spans="2:28" ht="15.75" hidden="1" customHeight="1" outlineLevel="1">
      <c r="B982" s="55"/>
      <c r="C982" s="21"/>
      <c r="D982" s="21"/>
      <c r="F982" s="64">
        <f>PVAMU!$F$37</f>
        <v>0</v>
      </c>
      <c r="G982" s="64">
        <f>PVAMU!$G$37</f>
        <v>0</v>
      </c>
      <c r="H982" s="64">
        <f>PVAMU!$H$37</f>
        <v>0</v>
      </c>
      <c r="I982" s="64">
        <f>PVAMU!$I$37</f>
        <v>0</v>
      </c>
      <c r="J982" s="64">
        <f>PVAMU!$J$37</f>
        <v>0</v>
      </c>
      <c r="K982" s="64">
        <f>PVAMU!$K$37</f>
        <v>0</v>
      </c>
      <c r="L982" s="65">
        <f>PVAMU!$L$37</f>
        <v>0</v>
      </c>
      <c r="N982" s="66"/>
      <c r="O982" s="67"/>
      <c r="P982" s="68"/>
      <c r="Q982" s="69"/>
      <c r="R982" s="70"/>
      <c r="S982" s="70"/>
      <c r="T982" s="70"/>
      <c r="U982" s="69"/>
      <c r="V982" s="70"/>
      <c r="W982" s="69"/>
      <c r="X982" s="62"/>
      <c r="Y982" s="67"/>
      <c r="Z982" s="69"/>
      <c r="AA982" s="19"/>
      <c r="AB982" s="24"/>
    </row>
    <row r="983" spans="2:28" ht="15.75" hidden="1" customHeight="1" outlineLevel="1">
      <c r="B983" s="55"/>
      <c r="C983" s="21"/>
      <c r="D983" s="21"/>
      <c r="F983" s="64">
        <f>'S-A'!$F$37</f>
        <v>0</v>
      </c>
      <c r="G983" s="64">
        <f>'S-A'!$G$37</f>
        <v>0</v>
      </c>
      <c r="H983" s="64">
        <f>'S-A'!$H$37</f>
        <v>0</v>
      </c>
      <c r="I983" s="64">
        <f>'S-A'!$I$37</f>
        <v>0</v>
      </c>
      <c r="J983" s="64">
        <f>'S-A'!$J$37</f>
        <v>0</v>
      </c>
      <c r="K983" s="64">
        <f>'S-A'!$K$37</f>
        <v>0</v>
      </c>
      <c r="L983" s="65">
        <f>'S-A'!$L$37</f>
        <v>0</v>
      </c>
      <c r="N983" s="66"/>
      <c r="O983" s="67"/>
      <c r="P983" s="68"/>
      <c r="Q983" s="69"/>
      <c r="R983" s="70"/>
      <c r="S983" s="70"/>
      <c r="T983" s="70"/>
      <c r="U983" s="69"/>
      <c r="V983" s="70"/>
      <c r="W983" s="69"/>
      <c r="X983" s="62"/>
      <c r="Y983" s="67"/>
      <c r="Z983" s="69"/>
      <c r="AA983" s="19"/>
      <c r="AB983" s="24"/>
    </row>
    <row r="984" spans="2:28" ht="15.75" hidden="1" customHeight="1" outlineLevel="1">
      <c r="B984" s="55"/>
      <c r="C984" s="21"/>
      <c r="D984" s="21"/>
      <c r="F984" s="64">
        <f>SFA!$F$37</f>
        <v>0</v>
      </c>
      <c r="G984" s="64">
        <f>SFA!$G$37</f>
        <v>0</v>
      </c>
      <c r="H984" s="64">
        <f>SFA!$H$37</f>
        <v>0</v>
      </c>
      <c r="I984" s="64">
        <f>SFA!$I$37</f>
        <v>0</v>
      </c>
      <c r="J984" s="64">
        <f>SFA!$J$37</f>
        <v>0</v>
      </c>
      <c r="K984" s="64">
        <f>SFA!$K$37</f>
        <v>0</v>
      </c>
      <c r="L984" s="65">
        <f>SFA!$L$37</f>
        <v>0</v>
      </c>
      <c r="N984" s="66"/>
      <c r="O984" s="67"/>
      <c r="P984" s="68"/>
      <c r="Q984" s="69"/>
      <c r="R984" s="70"/>
      <c r="S984" s="70"/>
      <c r="T984" s="70"/>
      <c r="U984" s="69"/>
      <c r="V984" s="70"/>
      <c r="W984" s="69"/>
      <c r="X984" s="62"/>
      <c r="Y984" s="67"/>
      <c r="Z984" s="69"/>
      <c r="AA984" s="19"/>
      <c r="AB984" s="24"/>
    </row>
    <row r="985" spans="2:28" ht="15.75" hidden="1" customHeight="1" outlineLevel="1">
      <c r="B985" s="55"/>
      <c r="C985" s="21"/>
      <c r="D985" s="21"/>
      <c r="F985" s="64">
        <f>SHSU!$F$37</f>
        <v>0</v>
      </c>
      <c r="G985" s="64">
        <f>SHSU!$G$37</f>
        <v>0</v>
      </c>
      <c r="H985" s="64">
        <f>SHSU!$H$37</f>
        <v>0</v>
      </c>
      <c r="I985" s="64">
        <f>SHSU!$I$37</f>
        <v>0</v>
      </c>
      <c r="J985" s="64">
        <f>SHSU!$J$37</f>
        <v>0</v>
      </c>
      <c r="K985" s="64">
        <f>SHSU!$K$37</f>
        <v>0</v>
      </c>
      <c r="L985" s="65">
        <f>SHSU!$L$37</f>
        <v>0</v>
      </c>
      <c r="N985" s="66"/>
      <c r="O985" s="67"/>
      <c r="P985" s="68"/>
      <c r="Q985" s="69"/>
      <c r="R985" s="70"/>
      <c r="S985" s="70"/>
      <c r="T985" s="70"/>
      <c r="U985" s="69"/>
      <c r="V985" s="70"/>
      <c r="W985" s="69"/>
      <c r="X985" s="62"/>
      <c r="Y985" s="67"/>
      <c r="Z985" s="69"/>
      <c r="AA985" s="19"/>
      <c r="AB985" s="24"/>
    </row>
    <row r="986" spans="2:28" ht="15.75" hidden="1" customHeight="1" outlineLevel="1">
      <c r="B986" s="55"/>
      <c r="C986" s="21"/>
      <c r="D986" s="21"/>
      <c r="F986" s="64">
        <f>SRSU!$F$37</f>
        <v>0</v>
      </c>
      <c r="G986" s="64">
        <f>SRSU!$G$37</f>
        <v>0</v>
      </c>
      <c r="H986" s="64">
        <f>SRSU!$H$37</f>
        <v>0</v>
      </c>
      <c r="I986" s="64">
        <f>SRSU!$I$37</f>
        <v>0</v>
      </c>
      <c r="J986" s="64">
        <f>SRSU!$J$37</f>
        <v>0</v>
      </c>
      <c r="K986" s="64">
        <f>SRSU!$K$37</f>
        <v>0</v>
      </c>
      <c r="L986" s="65">
        <f>SRSU!$L$37</f>
        <v>0</v>
      </c>
      <c r="N986" s="66"/>
      <c r="O986" s="67"/>
      <c r="P986" s="68"/>
      <c r="Q986" s="69"/>
      <c r="R986" s="70"/>
      <c r="S986" s="70"/>
      <c r="T986" s="70"/>
      <c r="U986" s="69"/>
      <c r="V986" s="70"/>
      <c r="W986" s="69"/>
      <c r="X986" s="62"/>
      <c r="Y986" s="67"/>
      <c r="Z986" s="69"/>
      <c r="AA986" s="19"/>
      <c r="AB986" s="24"/>
    </row>
    <row r="987" spans="2:28" ht="15.75" hidden="1" customHeight="1" outlineLevel="1">
      <c r="B987" s="55"/>
      <c r="C987" s="21"/>
      <c r="D987" s="21"/>
      <c r="F987" s="64">
        <f>TAMIU!$F$37</f>
        <v>0</v>
      </c>
      <c r="G987" s="64">
        <f>TAMIU!$G$37</f>
        <v>0</v>
      </c>
      <c r="H987" s="64">
        <f>TAMIU!$H$37</f>
        <v>0</v>
      </c>
      <c r="I987" s="64">
        <f>TAMIU!$I$37</f>
        <v>0</v>
      </c>
      <c r="J987" s="64">
        <f>TAMIU!$J$37</f>
        <v>0</v>
      </c>
      <c r="K987" s="64">
        <f>TAMIU!$K$37</f>
        <v>0</v>
      </c>
      <c r="L987" s="65">
        <f>TAMIU!$L$37</f>
        <v>0</v>
      </c>
      <c r="N987" s="66"/>
      <c r="O987" s="67"/>
      <c r="P987" s="68"/>
      <c r="Q987" s="69"/>
      <c r="R987" s="70"/>
      <c r="S987" s="70"/>
      <c r="T987" s="70"/>
      <c r="U987" s="69"/>
      <c r="V987" s="70"/>
      <c r="W987" s="69"/>
      <c r="X987" s="62"/>
      <c r="Y987" s="67"/>
      <c r="Z987" s="69"/>
      <c r="AA987" s="19"/>
      <c r="AB987" s="24"/>
    </row>
    <row r="988" spans="2:28" ht="15.75" hidden="1" customHeight="1" outlineLevel="1">
      <c r="B988" s="55"/>
      <c r="C988" s="21"/>
      <c r="D988" s="21"/>
      <c r="F988" s="64">
        <f>TAMUC!$F$37</f>
        <v>0</v>
      </c>
      <c r="G988" s="64">
        <f>TAMUC!$G$37</f>
        <v>0</v>
      </c>
      <c r="H988" s="64">
        <f>TAMUC!$H$37</f>
        <v>0</v>
      </c>
      <c r="I988" s="64">
        <f>TAMUC!$I$37</f>
        <v>0</v>
      </c>
      <c r="J988" s="64">
        <f>TAMUC!$J$37</f>
        <v>0</v>
      </c>
      <c r="K988" s="64">
        <f>TAMUC!$K$37</f>
        <v>0</v>
      </c>
      <c r="L988" s="65">
        <f>TAMUC!$L$37</f>
        <v>0</v>
      </c>
      <c r="N988" s="66"/>
      <c r="O988" s="67"/>
      <c r="P988" s="68"/>
      <c r="Q988" s="69"/>
      <c r="R988" s="70"/>
      <c r="S988" s="70"/>
      <c r="T988" s="70"/>
      <c r="U988" s="69"/>
      <c r="V988" s="70"/>
      <c r="W988" s="69"/>
      <c r="X988" s="62"/>
      <c r="Y988" s="67"/>
      <c r="Z988" s="69"/>
      <c r="AA988" s="19"/>
      <c r="AB988" s="24"/>
    </row>
    <row r="989" spans="2:28" ht="15.75" hidden="1" customHeight="1" outlineLevel="1">
      <c r="B989" s="55"/>
      <c r="C989" s="21"/>
      <c r="D989" s="21"/>
      <c r="F989" s="64">
        <f>TAMUCC!$F$37</f>
        <v>0</v>
      </c>
      <c r="G989" s="64">
        <f>TAMUCC!$G$37</f>
        <v>0</v>
      </c>
      <c r="H989" s="64">
        <f>TAMUCC!$H$37</f>
        <v>0</v>
      </c>
      <c r="I989" s="64">
        <f>TAMUCC!$I$37</f>
        <v>0</v>
      </c>
      <c r="J989" s="64">
        <f>TAMUCC!$J$37</f>
        <v>0</v>
      </c>
      <c r="K989" s="64">
        <f>TAMUCC!$K$37</f>
        <v>0</v>
      </c>
      <c r="L989" s="65">
        <f>TAMUCC!$L$37</f>
        <v>0</v>
      </c>
      <c r="N989" s="66"/>
      <c r="O989" s="67"/>
      <c r="P989" s="68"/>
      <c r="Q989" s="69"/>
      <c r="R989" s="70"/>
      <c r="S989" s="70"/>
      <c r="T989" s="70"/>
      <c r="U989" s="69"/>
      <c r="V989" s="70"/>
      <c r="W989" s="69"/>
      <c r="X989" s="62"/>
      <c r="Y989" s="67"/>
      <c r="Z989" s="69"/>
      <c r="AA989" s="19"/>
      <c r="AB989" s="24"/>
    </row>
    <row r="990" spans="2:28" ht="15.75" hidden="1" customHeight="1" outlineLevel="1">
      <c r="B990" s="55"/>
      <c r="C990" s="21"/>
      <c r="D990" s="21"/>
      <c r="F990" s="64">
        <f>TAMUComb!$F$37</f>
        <v>0</v>
      </c>
      <c r="G990" s="64">
        <f>TAMUComb!$G$37</f>
        <v>0</v>
      </c>
      <c r="H990" s="64">
        <f>TAMUComb!$H$37</f>
        <v>0</v>
      </c>
      <c r="I990" s="64">
        <f>TAMUComb!$I$37</f>
        <v>0</v>
      </c>
      <c r="J990" s="64">
        <f>TAMUComb!$J$37</f>
        <v>0</v>
      </c>
      <c r="K990" s="64">
        <f>TAMUComb!$K$37</f>
        <v>0</v>
      </c>
      <c r="L990" s="65">
        <f>TAMUComb!$L$37</f>
        <v>0</v>
      </c>
      <c r="N990" s="66"/>
      <c r="O990" s="67"/>
      <c r="P990" s="68"/>
      <c r="Q990" s="69"/>
      <c r="R990" s="70"/>
      <c r="S990" s="70"/>
      <c r="T990" s="70"/>
      <c r="U990" s="69"/>
      <c r="V990" s="70"/>
      <c r="W990" s="69"/>
      <c r="X990" s="62"/>
      <c r="Y990" s="67"/>
      <c r="Z990" s="69"/>
      <c r="AA990" s="19"/>
      <c r="AB990" s="24"/>
    </row>
    <row r="991" spans="2:28" ht="15.75" hidden="1" customHeight="1" outlineLevel="1">
      <c r="B991" s="55"/>
      <c r="C991" s="21"/>
      <c r="D991" s="21"/>
      <c r="F991" s="64">
        <f>TAMUCT!$F$37</f>
        <v>0</v>
      </c>
      <c r="G991" s="64">
        <f>TAMUCT!$G$37</f>
        <v>0</v>
      </c>
      <c r="H991" s="64">
        <f>TAMUCT!$H$37</f>
        <v>0</v>
      </c>
      <c r="I991" s="64">
        <f>TAMUCT!$I$37</f>
        <v>0</v>
      </c>
      <c r="J991" s="64">
        <f>TAMUCT!$J$37</f>
        <v>0</v>
      </c>
      <c r="K991" s="64">
        <f>TAMUCT!$K$37</f>
        <v>0</v>
      </c>
      <c r="L991" s="65">
        <f>TAMUCT!$L$37</f>
        <v>0</v>
      </c>
      <c r="N991" s="66"/>
      <c r="O991" s="67"/>
      <c r="P991" s="68"/>
      <c r="Q991" s="69"/>
      <c r="R991" s="70"/>
      <c r="S991" s="70"/>
      <c r="T991" s="70"/>
      <c r="U991" s="69"/>
      <c r="V991" s="70"/>
      <c r="W991" s="69"/>
      <c r="X991" s="62"/>
      <c r="Y991" s="67"/>
      <c r="Z991" s="69"/>
      <c r="AA991" s="19"/>
      <c r="AB991" s="24"/>
    </row>
    <row r="992" spans="2:28" ht="15.75" hidden="1" customHeight="1" outlineLevel="1">
      <c r="B992" s="55"/>
      <c r="C992" s="21"/>
      <c r="D992" s="21"/>
      <c r="F992" s="64">
        <f>TAMUG!$F$37</f>
        <v>0</v>
      </c>
      <c r="G992" s="64">
        <f>TAMUG!$G$37</f>
        <v>0</v>
      </c>
      <c r="H992" s="64">
        <f>TAMUG!$H$37</f>
        <v>0</v>
      </c>
      <c r="I992" s="64">
        <f>TAMUG!$I$37</f>
        <v>0</v>
      </c>
      <c r="J992" s="64">
        <f>TAMUG!$J$37</f>
        <v>0</v>
      </c>
      <c r="K992" s="64">
        <f>TAMUG!$K$37</f>
        <v>0</v>
      </c>
      <c r="L992" s="65">
        <f>TAMUG!$L$37</f>
        <v>0</v>
      </c>
      <c r="N992" s="66"/>
      <c r="O992" s="67"/>
      <c r="P992" s="68"/>
      <c r="Q992" s="69"/>
      <c r="R992" s="70"/>
      <c r="S992" s="70"/>
      <c r="T992" s="70"/>
      <c r="U992" s="69"/>
      <c r="V992" s="70"/>
      <c r="W992" s="69"/>
      <c r="X992" s="62"/>
      <c r="Y992" s="67"/>
      <c r="Z992" s="69"/>
      <c r="AA992" s="19"/>
      <c r="AB992" s="24"/>
    </row>
    <row r="993" spans="2:28" ht="15.75" hidden="1" customHeight="1" outlineLevel="1">
      <c r="B993" s="55"/>
      <c r="C993" s="21"/>
      <c r="D993" s="21"/>
      <c r="F993" s="64">
        <f>TAMUK!$F$37</f>
        <v>0</v>
      </c>
      <c r="G993" s="64">
        <f>TAMUK!$G$37</f>
        <v>0</v>
      </c>
      <c r="H993" s="64">
        <f>TAMUK!$H$37</f>
        <v>0</v>
      </c>
      <c r="I993" s="64">
        <f>TAMUK!$I$37</f>
        <v>0</v>
      </c>
      <c r="J993" s="64">
        <f>TAMUK!$J$37</f>
        <v>0</v>
      </c>
      <c r="K993" s="64">
        <f>TAMUK!$K$37</f>
        <v>0</v>
      </c>
      <c r="L993" s="65">
        <f>TAMUK!$L$37</f>
        <v>0</v>
      </c>
      <c r="N993" s="66"/>
      <c r="O993" s="67"/>
      <c r="P993" s="68"/>
      <c r="Q993" s="69"/>
      <c r="R993" s="70"/>
      <c r="S993" s="70"/>
      <c r="T993" s="70"/>
      <c r="U993" s="69"/>
      <c r="V993" s="70"/>
      <c r="W993" s="69"/>
      <c r="X993" s="62"/>
      <c r="Y993" s="67"/>
      <c r="Z993" s="69"/>
      <c r="AA993" s="19"/>
      <c r="AB993" s="24"/>
    </row>
    <row r="994" spans="2:28" ht="15.75" hidden="1" customHeight="1" outlineLevel="1">
      <c r="B994" s="55"/>
      <c r="C994" s="21"/>
      <c r="D994" s="21"/>
      <c r="F994" s="64">
        <f>TAMUSA!$F$37</f>
        <v>0</v>
      </c>
      <c r="G994" s="64">
        <f>TAMUSA!$G$37</f>
        <v>0</v>
      </c>
      <c r="H994" s="64">
        <f>TAMUSA!$H$37</f>
        <v>0</v>
      </c>
      <c r="I994" s="64">
        <f>TAMUSA!$I$37</f>
        <v>0</v>
      </c>
      <c r="J994" s="64">
        <f>TAMUSA!$J$37</f>
        <v>0</v>
      </c>
      <c r="K994" s="64">
        <f>TAMUSA!$K$37</f>
        <v>0</v>
      </c>
      <c r="L994" s="65">
        <f>TAMUSA!$L$37</f>
        <v>0</v>
      </c>
      <c r="N994" s="66"/>
      <c r="O994" s="67"/>
      <c r="P994" s="68"/>
      <c r="Q994" s="69"/>
      <c r="R994" s="70"/>
      <c r="S994" s="70"/>
      <c r="T994" s="70"/>
      <c r="U994" s="69"/>
      <c r="V994" s="70"/>
      <c r="W994" s="69"/>
      <c r="X994" s="62"/>
      <c r="Y994" s="67"/>
      <c r="Z994" s="69"/>
      <c r="AA994" s="19"/>
      <c r="AB994" s="24"/>
    </row>
    <row r="995" spans="2:28" ht="15.75" hidden="1" customHeight="1" outlineLevel="1">
      <c r="B995" s="55"/>
      <c r="C995" s="21"/>
      <c r="D995" s="21"/>
      <c r="F995" s="64">
        <f>TAMUT!$F$37</f>
        <v>0</v>
      </c>
      <c r="G995" s="64">
        <f>TAMUT!$G$37</f>
        <v>0</v>
      </c>
      <c r="H995" s="64">
        <f>TAMUT!$H$37</f>
        <v>0</v>
      </c>
      <c r="I995" s="64">
        <f>TAMUT!$I$37</f>
        <v>0</v>
      </c>
      <c r="J995" s="64">
        <f>TAMUT!$J$37</f>
        <v>0</v>
      </c>
      <c r="K995" s="64">
        <f>TAMUT!$K$37</f>
        <v>0</v>
      </c>
      <c r="L995" s="65">
        <f>TAMUT!$L$37</f>
        <v>0</v>
      </c>
      <c r="N995" s="66"/>
      <c r="O995" s="67"/>
      <c r="P995" s="68"/>
      <c r="Q995" s="69"/>
      <c r="R995" s="70"/>
      <c r="S995" s="70"/>
      <c r="T995" s="70"/>
      <c r="U995" s="69"/>
      <c r="V995" s="70"/>
      <c r="W995" s="69"/>
      <c r="X995" s="62"/>
      <c r="Y995" s="67"/>
      <c r="Z995" s="69"/>
      <c r="AA995" s="19"/>
      <c r="AB995" s="24"/>
    </row>
    <row r="996" spans="2:28" ht="15.75" hidden="1" customHeight="1" outlineLevel="1">
      <c r="B996" s="55"/>
      <c r="C996" s="21"/>
      <c r="D996" s="21"/>
      <c r="F996" s="64">
        <f>TARLST!$F$37</f>
        <v>0</v>
      </c>
      <c r="G996" s="64">
        <f>TARLST!$G$37</f>
        <v>0</v>
      </c>
      <c r="H996" s="64">
        <f>TARLST!$H$37</f>
        <v>0</v>
      </c>
      <c r="I996" s="64">
        <f>TARLST!$I$37</f>
        <v>0</v>
      </c>
      <c r="J996" s="64">
        <f>TARLST!$J$37</f>
        <v>0</v>
      </c>
      <c r="K996" s="64">
        <f>TARLST!$K$37</f>
        <v>0</v>
      </c>
      <c r="L996" s="65">
        <f>TARLST!$L$37</f>
        <v>0</v>
      </c>
      <c r="N996" s="66"/>
      <c r="O996" s="67"/>
      <c r="P996" s="68"/>
      <c r="Q996" s="69"/>
      <c r="R996" s="70"/>
      <c r="S996" s="70"/>
      <c r="T996" s="70"/>
      <c r="U996" s="69"/>
      <c r="V996" s="70"/>
      <c r="W996" s="69"/>
      <c r="X996" s="62"/>
      <c r="Y996" s="67"/>
      <c r="Z996" s="69"/>
      <c r="AA996" s="19"/>
      <c r="AB996" s="24"/>
    </row>
    <row r="997" spans="2:28" ht="15.75" hidden="1" customHeight="1" outlineLevel="1">
      <c r="B997" s="55"/>
      <c r="C997" s="21"/>
      <c r="D997" s="21"/>
      <c r="F997" s="64">
        <f>TSU!$F$37</f>
        <v>0</v>
      </c>
      <c r="G997" s="64">
        <f>TSU!$G$37</f>
        <v>0</v>
      </c>
      <c r="H997" s="64">
        <f>TSU!$H$37</f>
        <v>0</v>
      </c>
      <c r="I997" s="64">
        <f>TSU!$I$37</f>
        <v>0</v>
      </c>
      <c r="J997" s="64">
        <f>TSU!$J$37</f>
        <v>0</v>
      </c>
      <c r="K997" s="64">
        <f>TSU!$K$37</f>
        <v>0</v>
      </c>
      <c r="L997" s="65">
        <f>TSU!$L$37</f>
        <v>0</v>
      </c>
      <c r="N997" s="66"/>
      <c r="O997" s="67"/>
      <c r="P997" s="68"/>
      <c r="Q997" s="69"/>
      <c r="R997" s="70"/>
      <c r="S997" s="70"/>
      <c r="T997" s="70"/>
      <c r="U997" s="69"/>
      <c r="V997" s="70"/>
      <c r="W997" s="69"/>
      <c r="X997" s="62"/>
      <c r="Y997" s="67"/>
      <c r="Z997" s="69"/>
      <c r="AA997" s="19"/>
      <c r="AB997" s="24"/>
    </row>
    <row r="998" spans="2:28" ht="15.75" hidden="1" customHeight="1" outlineLevel="1">
      <c r="B998" s="55"/>
      <c r="C998" s="21"/>
      <c r="D998" s="21"/>
      <c r="F998" s="64">
        <f>TTU!$F$37</f>
        <v>0</v>
      </c>
      <c r="G998" s="64">
        <f>TTU!$G$37</f>
        <v>0</v>
      </c>
      <c r="H998" s="64">
        <f>TTU!$H$37</f>
        <v>0</v>
      </c>
      <c r="I998" s="64">
        <f>TTU!$I$37</f>
        <v>0</v>
      </c>
      <c r="J998" s="64">
        <f>TTU!$J$37</f>
        <v>0</v>
      </c>
      <c r="K998" s="64">
        <f>TTU!$K$37</f>
        <v>0</v>
      </c>
      <c r="L998" s="65">
        <f>TTU!$L$37</f>
        <v>0</v>
      </c>
      <c r="N998" s="66"/>
      <c r="O998" s="67"/>
      <c r="P998" s="68"/>
      <c r="Q998" s="69"/>
      <c r="R998" s="70"/>
      <c r="S998" s="70"/>
      <c r="T998" s="70"/>
      <c r="U998" s="69"/>
      <c r="V998" s="70"/>
      <c r="W998" s="69"/>
      <c r="X998" s="62"/>
      <c r="Y998" s="67"/>
      <c r="Z998" s="69"/>
      <c r="AA998" s="19"/>
      <c r="AB998" s="24"/>
    </row>
    <row r="999" spans="2:28" ht="15.75" hidden="1" customHeight="1" outlineLevel="1">
      <c r="B999" s="55"/>
      <c r="C999" s="21"/>
      <c r="D999" s="21"/>
      <c r="F999" s="64">
        <f>TWU!$F$37</f>
        <v>0</v>
      </c>
      <c r="G999" s="64">
        <f>TWU!$G$37</f>
        <v>0</v>
      </c>
      <c r="H999" s="64">
        <f>TWU!$H$37</f>
        <v>0</v>
      </c>
      <c r="I999" s="64">
        <f>TWU!$I$37</f>
        <v>0</v>
      </c>
      <c r="J999" s="64">
        <f>TWU!$J$37</f>
        <v>0</v>
      </c>
      <c r="K999" s="64">
        <f>TWU!$K$37</f>
        <v>0</v>
      </c>
      <c r="L999" s="65">
        <f>TWU!$L$37</f>
        <v>0</v>
      </c>
      <c r="N999" s="66"/>
      <c r="O999" s="67"/>
      <c r="P999" s="68"/>
      <c r="Q999" s="69"/>
      <c r="R999" s="70"/>
      <c r="S999" s="70"/>
      <c r="T999" s="70"/>
      <c r="U999" s="69"/>
      <c r="V999" s="70"/>
      <c r="W999" s="69"/>
      <c r="X999" s="62"/>
      <c r="Y999" s="67"/>
      <c r="Z999" s="69"/>
      <c r="AA999" s="19"/>
      <c r="AB999" s="24"/>
    </row>
    <row r="1000" spans="2:28" ht="15.75" hidden="1" customHeight="1" outlineLevel="1">
      <c r="B1000" s="55"/>
      <c r="C1000" s="21"/>
      <c r="D1000" s="21"/>
      <c r="F1000" s="64">
        <f>TXST!$F$37</f>
        <v>0</v>
      </c>
      <c r="G1000" s="64">
        <f>TXST!$G$37</f>
        <v>0</v>
      </c>
      <c r="H1000" s="64">
        <f>TXST!$H$37</f>
        <v>0</v>
      </c>
      <c r="I1000" s="64">
        <f>TXST!$I$37</f>
        <v>0</v>
      </c>
      <c r="J1000" s="64">
        <f>TXST!$J$37</f>
        <v>0</v>
      </c>
      <c r="K1000" s="64">
        <f>TXST!$K$37</f>
        <v>0</v>
      </c>
      <c r="L1000" s="65">
        <f>TXST!$L$37</f>
        <v>0</v>
      </c>
      <c r="N1000" s="66"/>
      <c r="O1000" s="67"/>
      <c r="P1000" s="68"/>
      <c r="Q1000" s="69"/>
      <c r="R1000" s="70"/>
      <c r="S1000" s="70"/>
      <c r="T1000" s="70"/>
      <c r="U1000" s="69"/>
      <c r="V1000" s="70"/>
      <c r="W1000" s="69"/>
      <c r="X1000" s="62"/>
      <c r="Y1000" s="67"/>
      <c r="Z1000" s="69"/>
      <c r="AA1000" s="19"/>
      <c r="AB1000" s="24"/>
    </row>
    <row r="1001" spans="2:28" ht="15.75" hidden="1" customHeight="1" outlineLevel="1">
      <c r="B1001" s="55"/>
      <c r="C1001" s="21"/>
      <c r="D1001" s="21"/>
      <c r="F1001" s="64">
        <f>TYL!$F$37</f>
        <v>0</v>
      </c>
      <c r="G1001" s="64">
        <f>TYL!$G$37</f>
        <v>0</v>
      </c>
      <c r="H1001" s="64">
        <f>TYL!$H$37</f>
        <v>0</v>
      </c>
      <c r="I1001" s="64">
        <f>TYL!$I$37</f>
        <v>0</v>
      </c>
      <c r="J1001" s="64">
        <f>TYL!$J$37</f>
        <v>0</v>
      </c>
      <c r="K1001" s="64">
        <f>TYL!$K$37</f>
        <v>0</v>
      </c>
      <c r="L1001" s="65">
        <f>TYL!$L$37</f>
        <v>0</v>
      </c>
      <c r="N1001" s="66"/>
      <c r="O1001" s="67"/>
      <c r="P1001" s="68"/>
      <c r="Q1001" s="69"/>
      <c r="R1001" s="70"/>
      <c r="S1001" s="70"/>
      <c r="T1001" s="70"/>
      <c r="U1001" s="69"/>
      <c r="V1001" s="70"/>
      <c r="W1001" s="69"/>
      <c r="X1001" s="62"/>
      <c r="Y1001" s="67"/>
      <c r="Z1001" s="69"/>
      <c r="AA1001" s="19"/>
      <c r="AB1001" s="24"/>
    </row>
    <row r="1002" spans="2:28" ht="15.75" hidden="1" customHeight="1" outlineLevel="1">
      <c r="B1002" s="55"/>
      <c r="C1002" s="21"/>
      <c r="D1002" s="21"/>
      <c r="F1002" s="64">
        <f>UH!$F$37</f>
        <v>0</v>
      </c>
      <c r="G1002" s="64">
        <f>UH!$G$37</f>
        <v>0</v>
      </c>
      <c r="H1002" s="64">
        <f>UH!$H$37</f>
        <v>0</v>
      </c>
      <c r="I1002" s="64">
        <f>UH!$I$37</f>
        <v>0</v>
      </c>
      <c r="J1002" s="64">
        <f>UH!$J$37</f>
        <v>0</v>
      </c>
      <c r="K1002" s="64">
        <f>UH!$K$37</f>
        <v>0</v>
      </c>
      <c r="L1002" s="65">
        <f>UH!$L$37</f>
        <v>0</v>
      </c>
      <c r="N1002" s="66"/>
      <c r="O1002" s="67"/>
      <c r="P1002" s="68"/>
      <c r="Q1002" s="69"/>
      <c r="R1002" s="70"/>
      <c r="S1002" s="70"/>
      <c r="T1002" s="70"/>
      <c r="U1002" s="69"/>
      <c r="V1002" s="70"/>
      <c r="W1002" s="69"/>
      <c r="X1002" s="62"/>
      <c r="Y1002" s="67"/>
      <c r="Z1002" s="69"/>
      <c r="AA1002" s="19"/>
      <c r="AB1002" s="24"/>
    </row>
    <row r="1003" spans="2:28" ht="15.75" hidden="1" customHeight="1" outlineLevel="1">
      <c r="B1003" s="55"/>
      <c r="C1003" s="21"/>
      <c r="D1003" s="21"/>
      <c r="F1003" s="64">
        <f>UHCL!$F$37</f>
        <v>0</v>
      </c>
      <c r="G1003" s="64">
        <f>UHCL!$G$37</f>
        <v>0</v>
      </c>
      <c r="H1003" s="64">
        <f>UHCL!$H$37</f>
        <v>0</v>
      </c>
      <c r="I1003" s="64">
        <f>UHCL!$I$37</f>
        <v>0</v>
      </c>
      <c r="J1003" s="64">
        <f>UHCL!$J$37</f>
        <v>0</v>
      </c>
      <c r="K1003" s="64">
        <f>UHCL!$K$37</f>
        <v>0</v>
      </c>
      <c r="L1003" s="65">
        <f>UHCL!$L$37</f>
        <v>0</v>
      </c>
      <c r="N1003" s="66"/>
      <c r="O1003" s="67"/>
      <c r="P1003" s="68"/>
      <c r="Q1003" s="69"/>
      <c r="R1003" s="70"/>
      <c r="S1003" s="70"/>
      <c r="T1003" s="70"/>
      <c r="U1003" s="69"/>
      <c r="V1003" s="70"/>
      <c r="W1003" s="69"/>
      <c r="X1003" s="62"/>
      <c r="Y1003" s="67"/>
      <c r="Z1003" s="69"/>
      <c r="AA1003" s="19"/>
      <c r="AB1003" s="24"/>
    </row>
    <row r="1004" spans="2:28" ht="15.75" hidden="1" customHeight="1" outlineLevel="1">
      <c r="B1004" s="55"/>
      <c r="C1004" s="21"/>
      <c r="D1004" s="21"/>
      <c r="F1004" s="64">
        <f>UHD!$F$37</f>
        <v>0</v>
      </c>
      <c r="G1004" s="64">
        <f>UHD!$G$37</f>
        <v>0</v>
      </c>
      <c r="H1004" s="64">
        <f>UHD!$H$37</f>
        <v>0</v>
      </c>
      <c r="I1004" s="64">
        <f>UHD!$I$37</f>
        <v>0</v>
      </c>
      <c r="J1004" s="64">
        <f>UHD!$J$37</f>
        <v>0</v>
      </c>
      <c r="K1004" s="64">
        <f>UHD!$K$37</f>
        <v>0</v>
      </c>
      <c r="L1004" s="65">
        <f>UHD!$L$37</f>
        <v>0</v>
      </c>
      <c r="N1004" s="66"/>
      <c r="O1004" s="67"/>
      <c r="P1004" s="68"/>
      <c r="Q1004" s="69"/>
      <c r="R1004" s="70"/>
      <c r="S1004" s="70"/>
      <c r="T1004" s="70"/>
      <c r="U1004" s="69"/>
      <c r="V1004" s="70"/>
      <c r="W1004" s="69"/>
      <c r="X1004" s="62"/>
      <c r="Y1004" s="67"/>
      <c r="Z1004" s="69"/>
      <c r="AA1004" s="19"/>
      <c r="AB1004" s="24"/>
    </row>
    <row r="1005" spans="2:28" ht="15.75" hidden="1" customHeight="1" outlineLevel="1">
      <c r="B1005" s="55"/>
      <c r="C1005" s="21"/>
      <c r="D1005" s="21"/>
      <c r="F1005" s="64">
        <f>UHV!$F$37</f>
        <v>0</v>
      </c>
      <c r="G1005" s="64">
        <f>UHV!$G$37</f>
        <v>0</v>
      </c>
      <c r="H1005" s="64">
        <f>UHV!$H$37</f>
        <v>0</v>
      </c>
      <c r="I1005" s="64">
        <f>UHV!$I$37</f>
        <v>0</v>
      </c>
      <c r="J1005" s="64">
        <f>UHV!$J$37</f>
        <v>0</v>
      </c>
      <c r="K1005" s="64">
        <f>UHV!$K$37</f>
        <v>0</v>
      </c>
      <c r="L1005" s="65">
        <f>UHV!$L$37</f>
        <v>0</v>
      </c>
      <c r="N1005" s="66"/>
      <c r="O1005" s="67"/>
      <c r="P1005" s="68"/>
      <c r="Q1005" s="69"/>
      <c r="R1005" s="70"/>
      <c r="S1005" s="70"/>
      <c r="T1005" s="70"/>
      <c r="U1005" s="69"/>
      <c r="V1005" s="70"/>
      <c r="W1005" s="69"/>
      <c r="X1005" s="62"/>
      <c r="Y1005" s="67"/>
      <c r="Z1005" s="69"/>
      <c r="AA1005" s="19"/>
      <c r="AB1005" s="24"/>
    </row>
    <row r="1006" spans="2:28" ht="15.75" hidden="1" customHeight="1" outlineLevel="1">
      <c r="B1006" s="55"/>
      <c r="C1006" s="21"/>
      <c r="D1006" s="21"/>
      <c r="F1006" s="64">
        <f>UNT!$F$37</f>
        <v>0</v>
      </c>
      <c r="G1006" s="64">
        <f>UNT!$G$37</f>
        <v>0</v>
      </c>
      <c r="H1006" s="64">
        <f>UNT!$H$37</f>
        <v>0</v>
      </c>
      <c r="I1006" s="64">
        <f>UNT!$I$37</f>
        <v>0</v>
      </c>
      <c r="J1006" s="64">
        <f>UNT!$J$37</f>
        <v>0</v>
      </c>
      <c r="K1006" s="64">
        <f>UNT!$K$37</f>
        <v>0</v>
      </c>
      <c r="L1006" s="65">
        <f>UNT!$L$37</f>
        <v>0</v>
      </c>
      <c r="N1006" s="66"/>
      <c r="O1006" s="67"/>
      <c r="P1006" s="68"/>
      <c r="Q1006" s="69"/>
      <c r="R1006" s="70"/>
      <c r="S1006" s="70"/>
      <c r="T1006" s="70"/>
      <c r="U1006" s="69"/>
      <c r="V1006" s="70"/>
      <c r="W1006" s="69"/>
      <c r="X1006" s="62"/>
      <c r="Y1006" s="67"/>
      <c r="Z1006" s="69"/>
      <c r="AA1006" s="19"/>
      <c r="AB1006" s="24"/>
    </row>
    <row r="1007" spans="2:28" ht="15.75" hidden="1" customHeight="1" outlineLevel="1">
      <c r="B1007" s="55"/>
      <c r="C1007" s="21"/>
      <c r="D1007" s="21"/>
      <c r="F1007" s="64">
        <f>UNTD!$F$37</f>
        <v>0</v>
      </c>
      <c r="G1007" s="64">
        <f>UNTD!$G$37</f>
        <v>0</v>
      </c>
      <c r="H1007" s="64">
        <f>UNTD!$H$37</f>
        <v>0</v>
      </c>
      <c r="I1007" s="64">
        <f>UNTD!$I$37</f>
        <v>0</v>
      </c>
      <c r="J1007" s="64">
        <f>UNTD!$J$37</f>
        <v>0</v>
      </c>
      <c r="K1007" s="64">
        <f>UNTD!$K$37</f>
        <v>0</v>
      </c>
      <c r="L1007" s="65">
        <f>UNTD!$L$37</f>
        <v>0</v>
      </c>
      <c r="N1007" s="66"/>
      <c r="O1007" s="67"/>
      <c r="P1007" s="68"/>
      <c r="Q1007" s="69"/>
      <c r="R1007" s="70"/>
      <c r="S1007" s="70"/>
      <c r="T1007" s="70"/>
      <c r="U1007" s="69"/>
      <c r="V1007" s="70"/>
      <c r="W1007" s="69"/>
      <c r="X1007" s="62"/>
      <c r="Y1007" s="67"/>
      <c r="Z1007" s="69"/>
      <c r="AA1007" s="19"/>
      <c r="AB1007" s="24"/>
    </row>
    <row r="1008" spans="2:28" ht="15.75" hidden="1" customHeight="1" outlineLevel="1">
      <c r="B1008" s="55"/>
      <c r="C1008" s="21"/>
      <c r="D1008" s="21"/>
      <c r="F1008" s="64">
        <f>WTAMU!$F$37</f>
        <v>0</v>
      </c>
      <c r="G1008" s="64">
        <f>WTAMU!$G$37</f>
        <v>0</v>
      </c>
      <c r="H1008" s="64">
        <f>WTAMU!$H$37</f>
        <v>0</v>
      </c>
      <c r="I1008" s="64">
        <f>WTAMU!$I$37</f>
        <v>0</v>
      </c>
      <c r="J1008" s="64">
        <f>WTAMU!$J$37</f>
        <v>0</v>
      </c>
      <c r="K1008" s="64">
        <f>WTAMU!$K$37</f>
        <v>0</v>
      </c>
      <c r="L1008" s="65">
        <f>WTAMU!$L$37</f>
        <v>0</v>
      </c>
      <c r="N1008" s="66"/>
      <c r="O1008" s="67"/>
      <c r="P1008" s="68"/>
      <c r="Q1008" s="69"/>
      <c r="R1008" s="70"/>
      <c r="S1008" s="70"/>
      <c r="T1008" s="70"/>
      <c r="U1008" s="69"/>
      <c r="V1008" s="70"/>
      <c r="W1008" s="69"/>
      <c r="X1008" s="62"/>
      <c r="Y1008" s="67"/>
      <c r="Z1008" s="69"/>
      <c r="AA1008" s="19"/>
      <c r="AB1008" s="24"/>
    </row>
    <row r="1009" spans="1:28" s="79" customFormat="1" ht="15.75" customHeight="1" collapsed="1">
      <c r="A1009" s="76"/>
      <c r="B1009" s="77" t="s">
        <v>37</v>
      </c>
      <c r="C1009" s="78"/>
      <c r="D1009" s="78"/>
      <c r="E1009" s="20"/>
      <c r="F1009" s="64">
        <f t="shared" ref="F1009:L1009" si="15">SUM(F973:F1008)</f>
        <v>0</v>
      </c>
      <c r="G1009" s="64">
        <f t="shared" si="15"/>
        <v>0</v>
      </c>
      <c r="H1009" s="64">
        <f t="shared" si="15"/>
        <v>0</v>
      </c>
      <c r="I1009" s="64">
        <f t="shared" si="15"/>
        <v>0</v>
      </c>
      <c r="J1009" s="64">
        <f t="shared" si="15"/>
        <v>0</v>
      </c>
      <c r="K1009" s="64">
        <f t="shared" si="15"/>
        <v>0</v>
      </c>
      <c r="L1009" s="65">
        <f t="shared" si="15"/>
        <v>0</v>
      </c>
      <c r="N1009" s="66"/>
      <c r="O1009" s="67"/>
      <c r="P1009" s="80"/>
      <c r="Q1009" s="81"/>
      <c r="R1009" s="70"/>
      <c r="S1009" s="70"/>
      <c r="T1009" s="70"/>
      <c r="U1009" s="81"/>
      <c r="V1009" s="70"/>
      <c r="W1009" s="81"/>
      <c r="X1009" s="62"/>
      <c r="Y1009" s="67"/>
      <c r="Z1009" s="81"/>
      <c r="AA1009" s="82"/>
      <c r="AB1009" s="83"/>
    </row>
    <row r="1010" spans="1:28" s="79" customFormat="1" ht="15.75" hidden="1" customHeight="1" outlineLevel="1">
      <c r="A1010" s="76"/>
      <c r="B1010" s="77"/>
      <c r="C1010" s="78"/>
      <c r="D1010" s="78"/>
      <c r="E1010" s="20"/>
      <c r="F1010" s="64">
        <f>ARL!$F$38</f>
        <v>0</v>
      </c>
      <c r="G1010" s="64">
        <f>ARL!$G$38</f>
        <v>0</v>
      </c>
      <c r="H1010" s="64">
        <f>ARL!$H$38</f>
        <v>0</v>
      </c>
      <c r="I1010" s="64">
        <f>ARL!$I$38</f>
        <v>0</v>
      </c>
      <c r="J1010" s="64">
        <f>ARL!$J$38</f>
        <v>0</v>
      </c>
      <c r="K1010" s="64">
        <f>ARL!$K$38</f>
        <v>0</v>
      </c>
      <c r="L1010" s="65">
        <f>ARL!$L$38</f>
        <v>0</v>
      </c>
      <c r="N1010" s="66"/>
      <c r="O1010" s="67"/>
      <c r="P1010" s="80"/>
      <c r="Q1010" s="81"/>
      <c r="R1010" s="70"/>
      <c r="S1010" s="70"/>
      <c r="T1010" s="70"/>
      <c r="U1010" s="81"/>
      <c r="V1010" s="70"/>
      <c r="W1010" s="81"/>
      <c r="X1010" s="62"/>
      <c r="Y1010" s="67"/>
      <c r="Z1010" s="81"/>
      <c r="AA1010" s="82"/>
      <c r="AB1010" s="83"/>
    </row>
    <row r="1011" spans="1:28" s="79" customFormat="1" ht="15.75" hidden="1" customHeight="1" outlineLevel="1">
      <c r="A1011" s="76"/>
      <c r="B1011" s="77"/>
      <c r="C1011" s="78"/>
      <c r="D1011" s="78"/>
      <c r="E1011" s="20"/>
      <c r="F1011" s="64">
        <f>ASU!$F$38</f>
        <v>0</v>
      </c>
      <c r="G1011" s="64">
        <f>ASU!$G$38</f>
        <v>0</v>
      </c>
      <c r="H1011" s="64">
        <f>ASU!$H$38</f>
        <v>0</v>
      </c>
      <c r="I1011" s="64">
        <f>ASU!$I$38</f>
        <v>0</v>
      </c>
      <c r="J1011" s="64">
        <f>ASU!$J$38</f>
        <v>0</v>
      </c>
      <c r="K1011" s="64">
        <f>ASU!$K$38</f>
        <v>0</v>
      </c>
      <c r="L1011" s="65">
        <f>ASU!$L$38</f>
        <v>0</v>
      </c>
      <c r="N1011" s="66"/>
      <c r="O1011" s="67"/>
      <c r="P1011" s="80"/>
      <c r="Q1011" s="81"/>
      <c r="R1011" s="70"/>
      <c r="S1011" s="70"/>
      <c r="T1011" s="70"/>
      <c r="U1011" s="81"/>
      <c r="V1011" s="70"/>
      <c r="W1011" s="81"/>
      <c r="X1011" s="62"/>
      <c r="Y1011" s="67"/>
      <c r="Z1011" s="81"/>
      <c r="AA1011" s="82"/>
      <c r="AB1011" s="83"/>
    </row>
    <row r="1012" spans="1:28" s="79" customFormat="1" ht="15.75" hidden="1" customHeight="1" outlineLevel="1">
      <c r="A1012" s="76"/>
      <c r="B1012" s="77"/>
      <c r="C1012" s="78"/>
      <c r="D1012" s="78"/>
      <c r="E1012" s="20"/>
      <c r="F1012" s="64">
        <f>'AUS1'!$F$38</f>
        <v>0</v>
      </c>
      <c r="G1012" s="64">
        <f>'AUS1'!$G$38</f>
        <v>0</v>
      </c>
      <c r="H1012" s="64">
        <f>'AUS1'!$H$38</f>
        <v>0</v>
      </c>
      <c r="I1012" s="64">
        <f>'AUS1'!$I$38</f>
        <v>0</v>
      </c>
      <c r="J1012" s="64">
        <f>'AUS1'!$J$38</f>
        <v>0</v>
      </c>
      <c r="K1012" s="64">
        <f>'AUS1'!$K$38</f>
        <v>0</v>
      </c>
      <c r="L1012" s="65">
        <f>'AUS1'!$L$38</f>
        <v>0</v>
      </c>
      <c r="N1012" s="66"/>
      <c r="O1012" s="67"/>
      <c r="P1012" s="80"/>
      <c r="Q1012" s="81"/>
      <c r="R1012" s="70"/>
      <c r="S1012" s="70"/>
      <c r="T1012" s="70"/>
      <c r="U1012" s="81"/>
      <c r="V1012" s="70"/>
      <c r="W1012" s="81"/>
      <c r="X1012" s="62"/>
      <c r="Y1012" s="67"/>
      <c r="Z1012" s="81"/>
      <c r="AA1012" s="82"/>
      <c r="AB1012" s="83"/>
    </row>
    <row r="1013" spans="1:28" s="79" customFormat="1" ht="15.75" hidden="1" customHeight="1" outlineLevel="1">
      <c r="A1013" s="76"/>
      <c r="B1013" s="77"/>
      <c r="C1013" s="78"/>
      <c r="D1013" s="78"/>
      <c r="E1013" s="20"/>
      <c r="F1013" s="64">
        <f>'RGV1'!$F$38</f>
        <v>0</v>
      </c>
      <c r="G1013" s="64">
        <f>'RGV1'!$G$38</f>
        <v>0</v>
      </c>
      <c r="H1013" s="64">
        <f>'RGV1'!$H$38</f>
        <v>0</v>
      </c>
      <c r="I1013" s="64">
        <f>'RGV1'!$I$38</f>
        <v>0</v>
      </c>
      <c r="J1013" s="64">
        <f>'RGV1'!$J$38</f>
        <v>0</v>
      </c>
      <c r="K1013" s="64">
        <f>'RGV1'!$K$38</f>
        <v>0</v>
      </c>
      <c r="L1013" s="65">
        <f>'RGV1'!$L$38</f>
        <v>0</v>
      </c>
      <c r="N1013" s="66"/>
      <c r="O1013" s="67"/>
      <c r="P1013" s="80"/>
      <c r="Q1013" s="81"/>
      <c r="R1013" s="70"/>
      <c r="S1013" s="70"/>
      <c r="T1013" s="70"/>
      <c r="U1013" s="81"/>
      <c r="V1013" s="70"/>
      <c r="W1013" s="81"/>
      <c r="X1013" s="62"/>
      <c r="Y1013" s="67"/>
      <c r="Z1013" s="81"/>
      <c r="AA1013" s="82"/>
      <c r="AB1013" s="83"/>
    </row>
    <row r="1014" spans="1:28" s="79" customFormat="1" ht="15.75" hidden="1" customHeight="1" outlineLevel="1">
      <c r="A1014" s="76"/>
      <c r="B1014" s="77"/>
      <c r="C1014" s="78"/>
      <c r="D1014" s="78"/>
      <c r="E1014" s="20"/>
      <c r="F1014" s="64">
        <f>DAL!$F$38</f>
        <v>0</v>
      </c>
      <c r="G1014" s="64">
        <f>DAL!$G$38</f>
        <v>0</v>
      </c>
      <c r="H1014" s="64">
        <f>DAL!$H$38</f>
        <v>0</v>
      </c>
      <c r="I1014" s="64">
        <f>DAL!$I$38</f>
        <v>0</v>
      </c>
      <c r="J1014" s="64">
        <f>DAL!$J$38</f>
        <v>0</v>
      </c>
      <c r="K1014" s="64">
        <f>DAL!$K$38</f>
        <v>0</v>
      </c>
      <c r="L1014" s="65">
        <f>DAL!$L$38</f>
        <v>0</v>
      </c>
      <c r="N1014" s="66"/>
      <c r="O1014" s="67"/>
      <c r="P1014" s="80"/>
      <c r="Q1014" s="81"/>
      <c r="R1014" s="70"/>
      <c r="S1014" s="70"/>
      <c r="T1014" s="70"/>
      <c r="U1014" s="81"/>
      <c r="V1014" s="70"/>
      <c r="W1014" s="81"/>
      <c r="X1014" s="62"/>
      <c r="Y1014" s="67"/>
      <c r="Z1014" s="81"/>
      <c r="AA1014" s="82"/>
      <c r="AB1014" s="83"/>
    </row>
    <row r="1015" spans="1:28" s="79" customFormat="1" ht="15.75" hidden="1" customHeight="1" outlineLevel="1">
      <c r="A1015" s="76"/>
      <c r="B1015" s="77"/>
      <c r="C1015" s="78"/>
      <c r="D1015" s="78"/>
      <c r="E1015" s="20"/>
      <c r="F1015" s="64">
        <f>'E-P'!$F$38</f>
        <v>0</v>
      </c>
      <c r="G1015" s="64">
        <f>'E-P'!$G$38</f>
        <v>0</v>
      </c>
      <c r="H1015" s="64">
        <f>'E-P'!$H$38</f>
        <v>0</v>
      </c>
      <c r="I1015" s="64">
        <f>'E-P'!$I$38</f>
        <v>0</v>
      </c>
      <c r="J1015" s="64">
        <f>'E-P'!$J$38</f>
        <v>0</v>
      </c>
      <c r="K1015" s="64">
        <f>'E-P'!$K$38</f>
        <v>0</v>
      </c>
      <c r="L1015" s="65">
        <f>'E-P'!$L$38</f>
        <v>0</v>
      </c>
      <c r="N1015" s="66"/>
      <c r="O1015" s="67"/>
      <c r="P1015" s="80"/>
      <c r="Q1015" s="81"/>
      <c r="R1015" s="70"/>
      <c r="S1015" s="70"/>
      <c r="T1015" s="70"/>
      <c r="U1015" s="81"/>
      <c r="V1015" s="70"/>
      <c r="W1015" s="81"/>
      <c r="X1015" s="62"/>
      <c r="Y1015" s="67"/>
      <c r="Z1015" s="81"/>
      <c r="AA1015" s="82"/>
      <c r="AB1015" s="83"/>
    </row>
    <row r="1016" spans="1:28" s="79" customFormat="1" ht="15.75" hidden="1" customHeight="1" outlineLevel="1">
      <c r="A1016" s="76"/>
      <c r="B1016" s="77"/>
      <c r="C1016" s="78"/>
      <c r="D1016" s="78"/>
      <c r="E1016" s="20"/>
      <c r="F1016" s="64">
        <f>LU!$F$38</f>
        <v>0</v>
      </c>
      <c r="G1016" s="64">
        <f>LU!$G$38</f>
        <v>0</v>
      </c>
      <c r="H1016" s="64">
        <f>LU!$H$38</f>
        <v>0</v>
      </c>
      <c r="I1016" s="64">
        <f>LU!$I$38</f>
        <v>0</v>
      </c>
      <c r="J1016" s="64">
        <f>LU!$J$38</f>
        <v>0</v>
      </c>
      <c r="K1016" s="64">
        <f>LU!$K$38</f>
        <v>0</v>
      </c>
      <c r="L1016" s="65">
        <f>LU!$L$38</f>
        <v>0</v>
      </c>
      <c r="N1016" s="66"/>
      <c r="O1016" s="67"/>
      <c r="P1016" s="80"/>
      <c r="Q1016" s="81"/>
      <c r="R1016" s="70"/>
      <c r="S1016" s="70"/>
      <c r="T1016" s="70"/>
      <c r="U1016" s="81"/>
      <c r="V1016" s="70"/>
      <c r="W1016" s="81"/>
      <c r="X1016" s="62"/>
      <c r="Y1016" s="67"/>
      <c r="Z1016" s="81"/>
      <c r="AA1016" s="82"/>
      <c r="AB1016" s="83"/>
    </row>
    <row r="1017" spans="1:28" s="79" customFormat="1" ht="15.75" hidden="1" customHeight="1" outlineLevel="1">
      <c r="A1017" s="76"/>
      <c r="B1017" s="77"/>
      <c r="C1017" s="78"/>
      <c r="D1017" s="78"/>
      <c r="E1017" s="20"/>
      <c r="F1017" s="64">
        <f>MidWST!$F$38</f>
        <v>0</v>
      </c>
      <c r="G1017" s="64">
        <f>MidWST!$G$38</f>
        <v>0</v>
      </c>
      <c r="H1017" s="64">
        <f>MidWST!$H$38</f>
        <v>0</v>
      </c>
      <c r="I1017" s="64">
        <f>MidWST!$I$38</f>
        <v>0</v>
      </c>
      <c r="J1017" s="64">
        <f>MidWST!$J$38</f>
        <v>0</v>
      </c>
      <c r="K1017" s="64">
        <f>MidWST!$K$38</f>
        <v>0</v>
      </c>
      <c r="L1017" s="65">
        <f>MidWST!$L$38</f>
        <v>0</v>
      </c>
      <c r="N1017" s="66"/>
      <c r="O1017" s="67"/>
      <c r="P1017" s="80"/>
      <c r="Q1017" s="81"/>
      <c r="R1017" s="70"/>
      <c r="S1017" s="70"/>
      <c r="T1017" s="70"/>
      <c r="U1017" s="81"/>
      <c r="V1017" s="70"/>
      <c r="W1017" s="81"/>
      <c r="X1017" s="62"/>
      <c r="Y1017" s="67"/>
      <c r="Z1017" s="81"/>
      <c r="AA1017" s="82"/>
      <c r="AB1017" s="83"/>
    </row>
    <row r="1018" spans="1:28" s="79" customFormat="1" ht="15.75" hidden="1" customHeight="1" outlineLevel="1">
      <c r="A1018" s="76"/>
      <c r="B1018" s="77"/>
      <c r="C1018" s="78"/>
      <c r="D1018" s="78"/>
      <c r="E1018" s="20"/>
      <c r="F1018" s="64">
        <f>'P-B'!$F$38</f>
        <v>0</v>
      </c>
      <c r="G1018" s="64">
        <f>'P-B'!$G$38</f>
        <v>0</v>
      </c>
      <c r="H1018" s="64">
        <f>'P-B'!$H$38</f>
        <v>0</v>
      </c>
      <c r="I1018" s="64">
        <f>'P-B'!$I$38</f>
        <v>0</v>
      </c>
      <c r="J1018" s="64">
        <f>'P-B'!$J$38</f>
        <v>0</v>
      </c>
      <c r="K1018" s="64">
        <f>'P-B'!$K$38</f>
        <v>0</v>
      </c>
      <c r="L1018" s="65">
        <f>'P-B'!$L$38</f>
        <v>0</v>
      </c>
      <c r="N1018" s="66"/>
      <c r="O1018" s="67"/>
      <c r="P1018" s="80"/>
      <c r="Q1018" s="81"/>
      <c r="R1018" s="70"/>
      <c r="S1018" s="70"/>
      <c r="T1018" s="70"/>
      <c r="U1018" s="81"/>
      <c r="V1018" s="70"/>
      <c r="W1018" s="81"/>
      <c r="X1018" s="62"/>
      <c r="Y1018" s="67"/>
      <c r="Z1018" s="81"/>
      <c r="AA1018" s="82"/>
      <c r="AB1018" s="83"/>
    </row>
    <row r="1019" spans="1:28" s="79" customFormat="1" ht="15.75" hidden="1" customHeight="1" outlineLevel="1">
      <c r="A1019" s="76"/>
      <c r="B1019" s="77"/>
      <c r="C1019" s="78"/>
      <c r="D1019" s="78"/>
      <c r="E1019" s="20"/>
      <c r="F1019" s="64">
        <f>PVAMU!$F$38</f>
        <v>0</v>
      </c>
      <c r="G1019" s="64">
        <f>PVAMU!$G$38</f>
        <v>0</v>
      </c>
      <c r="H1019" s="64">
        <f>PVAMU!$H$38</f>
        <v>0</v>
      </c>
      <c r="I1019" s="64">
        <f>PVAMU!$I$38</f>
        <v>0</v>
      </c>
      <c r="J1019" s="64">
        <f>PVAMU!$J$38</f>
        <v>0</v>
      </c>
      <c r="K1019" s="64">
        <f>PVAMU!$K$38</f>
        <v>0</v>
      </c>
      <c r="L1019" s="65">
        <f>PVAMU!$L$38</f>
        <v>0</v>
      </c>
      <c r="N1019" s="66"/>
      <c r="O1019" s="67"/>
      <c r="P1019" s="80"/>
      <c r="Q1019" s="81"/>
      <c r="R1019" s="70"/>
      <c r="S1019" s="70"/>
      <c r="T1019" s="70"/>
      <c r="U1019" s="81"/>
      <c r="V1019" s="70"/>
      <c r="W1019" s="81"/>
      <c r="X1019" s="62"/>
      <c r="Y1019" s="67"/>
      <c r="Z1019" s="81"/>
      <c r="AA1019" s="82"/>
      <c r="AB1019" s="83"/>
    </row>
    <row r="1020" spans="1:28" s="79" customFormat="1" ht="15.75" hidden="1" customHeight="1" outlineLevel="1">
      <c r="A1020" s="76"/>
      <c r="B1020" s="77"/>
      <c r="C1020" s="78"/>
      <c r="D1020" s="78"/>
      <c r="E1020" s="20"/>
      <c r="F1020" s="64">
        <f>'S-A'!$F$38</f>
        <v>0</v>
      </c>
      <c r="G1020" s="64">
        <f>'S-A'!$G$38</f>
        <v>0</v>
      </c>
      <c r="H1020" s="64">
        <f>'S-A'!$H$38</f>
        <v>0</v>
      </c>
      <c r="I1020" s="64">
        <f>'S-A'!$I$38</f>
        <v>0</v>
      </c>
      <c r="J1020" s="64">
        <f>'S-A'!$J$38</f>
        <v>0</v>
      </c>
      <c r="K1020" s="64">
        <f>'S-A'!$K$38</f>
        <v>0</v>
      </c>
      <c r="L1020" s="65">
        <f>'S-A'!$L$38</f>
        <v>0</v>
      </c>
      <c r="N1020" s="66"/>
      <c r="O1020" s="67"/>
      <c r="P1020" s="80"/>
      <c r="Q1020" s="81"/>
      <c r="R1020" s="70"/>
      <c r="S1020" s="70"/>
      <c r="T1020" s="70"/>
      <c r="U1020" s="81"/>
      <c r="V1020" s="70"/>
      <c r="W1020" s="81"/>
      <c r="X1020" s="62"/>
      <c r="Y1020" s="67"/>
      <c r="Z1020" s="81"/>
      <c r="AA1020" s="82"/>
      <c r="AB1020" s="83"/>
    </row>
    <row r="1021" spans="1:28" s="79" customFormat="1" ht="15.75" hidden="1" customHeight="1" outlineLevel="1">
      <c r="A1021" s="76"/>
      <c r="B1021" s="77"/>
      <c r="C1021" s="78"/>
      <c r="D1021" s="78"/>
      <c r="E1021" s="20"/>
      <c r="F1021" s="64">
        <f>SFA!$F$38</f>
        <v>0</v>
      </c>
      <c r="G1021" s="64">
        <f>SFA!$G$38</f>
        <v>0</v>
      </c>
      <c r="H1021" s="64">
        <f>SFA!$H$38</f>
        <v>0</v>
      </c>
      <c r="I1021" s="64">
        <f>SFA!$I$38</f>
        <v>0</v>
      </c>
      <c r="J1021" s="64">
        <f>SFA!$J$38</f>
        <v>0</v>
      </c>
      <c r="K1021" s="64">
        <f>SFA!$K$38</f>
        <v>0</v>
      </c>
      <c r="L1021" s="65">
        <f>SFA!$L$38</f>
        <v>0</v>
      </c>
      <c r="N1021" s="66"/>
      <c r="O1021" s="67"/>
      <c r="P1021" s="80"/>
      <c r="Q1021" s="81"/>
      <c r="R1021" s="70"/>
      <c r="S1021" s="70"/>
      <c r="T1021" s="70"/>
      <c r="U1021" s="81"/>
      <c r="V1021" s="70"/>
      <c r="W1021" s="81"/>
      <c r="X1021" s="62"/>
      <c r="Y1021" s="67"/>
      <c r="Z1021" s="81"/>
      <c r="AA1021" s="82"/>
      <c r="AB1021" s="83"/>
    </row>
    <row r="1022" spans="1:28" s="79" customFormat="1" ht="15.75" hidden="1" customHeight="1" outlineLevel="1">
      <c r="A1022" s="76"/>
      <c r="B1022" s="77"/>
      <c r="C1022" s="78"/>
      <c r="D1022" s="78"/>
      <c r="E1022" s="20"/>
      <c r="F1022" s="64">
        <f>SHSU!$F$38</f>
        <v>0</v>
      </c>
      <c r="G1022" s="64">
        <f>SHSU!$G$38</f>
        <v>0</v>
      </c>
      <c r="H1022" s="64">
        <f>SHSU!$H$38</f>
        <v>0</v>
      </c>
      <c r="I1022" s="64">
        <f>SHSU!$I$38</f>
        <v>0</v>
      </c>
      <c r="J1022" s="64">
        <f>SHSU!$J$38</f>
        <v>0</v>
      </c>
      <c r="K1022" s="64">
        <f>SHSU!$K$38</f>
        <v>0</v>
      </c>
      <c r="L1022" s="65">
        <f>SHSU!$L$38</f>
        <v>0</v>
      </c>
      <c r="N1022" s="66"/>
      <c r="O1022" s="67"/>
      <c r="P1022" s="80"/>
      <c r="Q1022" s="81"/>
      <c r="R1022" s="70"/>
      <c r="S1022" s="70"/>
      <c r="T1022" s="70"/>
      <c r="U1022" s="81"/>
      <c r="V1022" s="70"/>
      <c r="W1022" s="81"/>
      <c r="X1022" s="62"/>
      <c r="Y1022" s="67"/>
      <c r="Z1022" s="81"/>
      <c r="AA1022" s="82"/>
      <c r="AB1022" s="83"/>
    </row>
    <row r="1023" spans="1:28" s="79" customFormat="1" ht="15.75" hidden="1" customHeight="1" outlineLevel="1">
      <c r="A1023" s="76"/>
      <c r="B1023" s="77"/>
      <c r="C1023" s="78"/>
      <c r="D1023" s="78"/>
      <c r="E1023" s="20"/>
      <c r="F1023" s="64">
        <f>SRSU!$F$38</f>
        <v>0</v>
      </c>
      <c r="G1023" s="64">
        <f>SRSU!$G$38</f>
        <v>0</v>
      </c>
      <c r="H1023" s="64">
        <f>SRSU!$H$38</f>
        <v>0</v>
      </c>
      <c r="I1023" s="64">
        <f>SRSU!$I$38</f>
        <v>0</v>
      </c>
      <c r="J1023" s="64">
        <f>SRSU!$J$38</f>
        <v>0</v>
      </c>
      <c r="K1023" s="64">
        <f>SRSU!$K$38</f>
        <v>0</v>
      </c>
      <c r="L1023" s="65">
        <f>SRSU!$L$38</f>
        <v>0</v>
      </c>
      <c r="N1023" s="66"/>
      <c r="O1023" s="67"/>
      <c r="P1023" s="80"/>
      <c r="Q1023" s="81"/>
      <c r="R1023" s="70"/>
      <c r="S1023" s="70"/>
      <c r="T1023" s="70"/>
      <c r="U1023" s="81"/>
      <c r="V1023" s="70"/>
      <c r="W1023" s="81"/>
      <c r="X1023" s="62"/>
      <c r="Y1023" s="67"/>
      <c r="Z1023" s="81"/>
      <c r="AA1023" s="82"/>
      <c r="AB1023" s="83"/>
    </row>
    <row r="1024" spans="1:28" s="79" customFormat="1" ht="15.75" hidden="1" customHeight="1" outlineLevel="1">
      <c r="A1024" s="76"/>
      <c r="B1024" s="77"/>
      <c r="C1024" s="78"/>
      <c r="D1024" s="78"/>
      <c r="E1024" s="20"/>
      <c r="F1024" s="64">
        <f>TAMIU!$F$38</f>
        <v>0</v>
      </c>
      <c r="G1024" s="64">
        <f>TAMIU!$G$38</f>
        <v>0</v>
      </c>
      <c r="H1024" s="64">
        <f>TAMIU!$H$38</f>
        <v>0</v>
      </c>
      <c r="I1024" s="64">
        <f>TAMIU!$I$38</f>
        <v>0</v>
      </c>
      <c r="J1024" s="64">
        <f>TAMIU!$J$38</f>
        <v>0</v>
      </c>
      <c r="K1024" s="64">
        <f>TAMIU!$K$38</f>
        <v>0</v>
      </c>
      <c r="L1024" s="65">
        <f>TAMIU!$L$38</f>
        <v>0</v>
      </c>
      <c r="N1024" s="66"/>
      <c r="O1024" s="67"/>
      <c r="P1024" s="80"/>
      <c r="Q1024" s="81"/>
      <c r="R1024" s="70"/>
      <c r="S1024" s="70"/>
      <c r="T1024" s="70"/>
      <c r="U1024" s="81"/>
      <c r="V1024" s="70"/>
      <c r="W1024" s="81"/>
      <c r="X1024" s="62"/>
      <c r="Y1024" s="67"/>
      <c r="Z1024" s="81"/>
      <c r="AA1024" s="82"/>
      <c r="AB1024" s="83"/>
    </row>
    <row r="1025" spans="1:28" s="79" customFormat="1" ht="15.75" hidden="1" customHeight="1" outlineLevel="1">
      <c r="A1025" s="76"/>
      <c r="B1025" s="77"/>
      <c r="C1025" s="78"/>
      <c r="D1025" s="78"/>
      <c r="E1025" s="20"/>
      <c r="F1025" s="64">
        <f>TAMUC!$F$38</f>
        <v>0</v>
      </c>
      <c r="G1025" s="64">
        <f>TAMUC!$G$38</f>
        <v>0</v>
      </c>
      <c r="H1025" s="64">
        <f>TAMUC!$H$38</f>
        <v>0</v>
      </c>
      <c r="I1025" s="64">
        <f>TAMUC!$I$38</f>
        <v>0</v>
      </c>
      <c r="J1025" s="64">
        <f>TAMUC!$J$38</f>
        <v>0</v>
      </c>
      <c r="K1025" s="64">
        <f>TAMUC!$K$38</f>
        <v>0</v>
      </c>
      <c r="L1025" s="65">
        <f>TAMUC!$L$38</f>
        <v>0</v>
      </c>
      <c r="N1025" s="66"/>
      <c r="O1025" s="67"/>
      <c r="P1025" s="80"/>
      <c r="Q1025" s="81"/>
      <c r="R1025" s="70"/>
      <c r="S1025" s="70"/>
      <c r="T1025" s="70"/>
      <c r="U1025" s="81"/>
      <c r="V1025" s="70"/>
      <c r="W1025" s="81"/>
      <c r="X1025" s="62"/>
      <c r="Y1025" s="67"/>
      <c r="Z1025" s="81"/>
      <c r="AA1025" s="82"/>
      <c r="AB1025" s="83"/>
    </row>
    <row r="1026" spans="1:28" s="79" customFormat="1" ht="15.75" hidden="1" customHeight="1" outlineLevel="1">
      <c r="A1026" s="76"/>
      <c r="B1026" s="77"/>
      <c r="C1026" s="78"/>
      <c r="D1026" s="78"/>
      <c r="E1026" s="20"/>
      <c r="F1026" s="64">
        <f>TAMUCC!$F$38</f>
        <v>0</v>
      </c>
      <c r="G1026" s="64">
        <f>TAMUCC!$G$38</f>
        <v>0</v>
      </c>
      <c r="H1026" s="64">
        <f>TAMUCC!$H$38</f>
        <v>0</v>
      </c>
      <c r="I1026" s="64">
        <f>TAMUCC!$I$38</f>
        <v>0</v>
      </c>
      <c r="J1026" s="64">
        <f>TAMUCC!$J$38</f>
        <v>0</v>
      </c>
      <c r="K1026" s="64">
        <f>TAMUCC!$K$38</f>
        <v>0</v>
      </c>
      <c r="L1026" s="65">
        <f>TAMUCC!$L$38</f>
        <v>0</v>
      </c>
      <c r="N1026" s="66"/>
      <c r="O1026" s="67"/>
      <c r="P1026" s="80"/>
      <c r="Q1026" s="81"/>
      <c r="R1026" s="70"/>
      <c r="S1026" s="70"/>
      <c r="T1026" s="70"/>
      <c r="U1026" s="81"/>
      <c r="V1026" s="70"/>
      <c r="W1026" s="81"/>
      <c r="X1026" s="62"/>
      <c r="Y1026" s="67"/>
      <c r="Z1026" s="81"/>
      <c r="AA1026" s="82"/>
      <c r="AB1026" s="83"/>
    </row>
    <row r="1027" spans="1:28" s="79" customFormat="1" ht="15.75" hidden="1" customHeight="1" outlineLevel="1">
      <c r="A1027" s="76"/>
      <c r="B1027" s="77"/>
      <c r="C1027" s="78"/>
      <c r="D1027" s="78"/>
      <c r="E1027" s="20"/>
      <c r="F1027" s="64">
        <f>TAMUComb!$F$38</f>
        <v>0</v>
      </c>
      <c r="G1027" s="64">
        <f>TAMUComb!$G$38</f>
        <v>0</v>
      </c>
      <c r="H1027" s="64">
        <f>TAMUComb!$H$38</f>
        <v>0</v>
      </c>
      <c r="I1027" s="64">
        <f>TAMUComb!$I$38</f>
        <v>0</v>
      </c>
      <c r="J1027" s="64">
        <f>TAMUComb!$J$38</f>
        <v>0</v>
      </c>
      <c r="K1027" s="64">
        <f>TAMUComb!$K$38</f>
        <v>0</v>
      </c>
      <c r="L1027" s="65">
        <f>TAMUComb!$L$38</f>
        <v>0</v>
      </c>
      <c r="N1027" s="66"/>
      <c r="O1027" s="67"/>
      <c r="P1027" s="80"/>
      <c r="Q1027" s="81"/>
      <c r="R1027" s="70"/>
      <c r="S1027" s="70"/>
      <c r="T1027" s="70"/>
      <c r="U1027" s="81"/>
      <c r="V1027" s="70"/>
      <c r="W1027" s="81"/>
      <c r="X1027" s="62"/>
      <c r="Y1027" s="67"/>
      <c r="Z1027" s="81"/>
      <c r="AA1027" s="82"/>
      <c r="AB1027" s="83"/>
    </row>
    <row r="1028" spans="1:28" s="79" customFormat="1" ht="15.75" hidden="1" customHeight="1" outlineLevel="1">
      <c r="A1028" s="76"/>
      <c r="B1028" s="77"/>
      <c r="C1028" s="78"/>
      <c r="D1028" s="78"/>
      <c r="E1028" s="20"/>
      <c r="F1028" s="64">
        <f>TAMUCT!$F$38</f>
        <v>0</v>
      </c>
      <c r="G1028" s="64">
        <f>TAMUCT!$G$38</f>
        <v>0</v>
      </c>
      <c r="H1028" s="64">
        <f>TAMUCT!$H$38</f>
        <v>0</v>
      </c>
      <c r="I1028" s="64">
        <f>TAMUCT!$I$38</f>
        <v>0</v>
      </c>
      <c r="J1028" s="64">
        <f>TAMUCT!$J$38</f>
        <v>0</v>
      </c>
      <c r="K1028" s="64">
        <f>TAMUCT!$K$38</f>
        <v>0</v>
      </c>
      <c r="L1028" s="65">
        <f>TAMUCT!$L$38</f>
        <v>0</v>
      </c>
      <c r="N1028" s="66"/>
      <c r="O1028" s="67"/>
      <c r="P1028" s="80"/>
      <c r="Q1028" s="81"/>
      <c r="R1028" s="70"/>
      <c r="S1028" s="70"/>
      <c r="T1028" s="70"/>
      <c r="U1028" s="81"/>
      <c r="V1028" s="70"/>
      <c r="W1028" s="81"/>
      <c r="X1028" s="62"/>
      <c r="Y1028" s="67"/>
      <c r="Z1028" s="81"/>
      <c r="AA1028" s="82"/>
      <c r="AB1028" s="83"/>
    </row>
    <row r="1029" spans="1:28" s="79" customFormat="1" ht="15.75" hidden="1" customHeight="1" outlineLevel="1">
      <c r="A1029" s="76"/>
      <c r="B1029" s="77"/>
      <c r="C1029" s="78"/>
      <c r="D1029" s="78"/>
      <c r="E1029" s="20"/>
      <c r="F1029" s="64">
        <f>TAMUG!$F$38</f>
        <v>0</v>
      </c>
      <c r="G1029" s="64">
        <f>TAMUG!$G$38</f>
        <v>0</v>
      </c>
      <c r="H1029" s="64">
        <f>TAMUG!$H$38</f>
        <v>0</v>
      </c>
      <c r="I1029" s="64">
        <f>TAMUG!$I$38</f>
        <v>0</v>
      </c>
      <c r="J1029" s="64">
        <f>TAMUG!$J$38</f>
        <v>0</v>
      </c>
      <c r="K1029" s="64">
        <f>TAMUG!$K$38</f>
        <v>0</v>
      </c>
      <c r="L1029" s="65">
        <f>TAMUG!$L$38</f>
        <v>0</v>
      </c>
      <c r="N1029" s="66"/>
      <c r="O1029" s="67"/>
      <c r="P1029" s="80"/>
      <c r="Q1029" s="81"/>
      <c r="R1029" s="70"/>
      <c r="S1029" s="70"/>
      <c r="T1029" s="70"/>
      <c r="U1029" s="81"/>
      <c r="V1029" s="70"/>
      <c r="W1029" s="81"/>
      <c r="X1029" s="62"/>
      <c r="Y1029" s="67"/>
      <c r="Z1029" s="81"/>
      <c r="AA1029" s="82"/>
      <c r="AB1029" s="83"/>
    </row>
    <row r="1030" spans="1:28" s="79" customFormat="1" ht="15.75" hidden="1" customHeight="1" outlineLevel="1">
      <c r="A1030" s="76"/>
      <c r="B1030" s="77"/>
      <c r="C1030" s="78"/>
      <c r="D1030" s="78"/>
      <c r="E1030" s="20"/>
      <c r="F1030" s="64">
        <f>TAMUK!$F$38</f>
        <v>0</v>
      </c>
      <c r="G1030" s="64">
        <f>TAMUK!$G$38</f>
        <v>0</v>
      </c>
      <c r="H1030" s="64">
        <f>TAMUK!$H$38</f>
        <v>0</v>
      </c>
      <c r="I1030" s="64">
        <f>TAMUK!$I$38</f>
        <v>0</v>
      </c>
      <c r="J1030" s="64">
        <f>TAMUK!$J$38</f>
        <v>0</v>
      </c>
      <c r="K1030" s="64">
        <f>TAMUK!$K$38</f>
        <v>0</v>
      </c>
      <c r="L1030" s="65">
        <f>TAMUK!$L$38</f>
        <v>0</v>
      </c>
      <c r="N1030" s="66"/>
      <c r="O1030" s="67"/>
      <c r="P1030" s="80"/>
      <c r="Q1030" s="81"/>
      <c r="R1030" s="70"/>
      <c r="S1030" s="70"/>
      <c r="T1030" s="70"/>
      <c r="U1030" s="81"/>
      <c r="V1030" s="70"/>
      <c r="W1030" s="81"/>
      <c r="X1030" s="62"/>
      <c r="Y1030" s="67"/>
      <c r="Z1030" s="81"/>
      <c r="AA1030" s="82"/>
      <c r="AB1030" s="83"/>
    </row>
    <row r="1031" spans="1:28" s="79" customFormat="1" ht="15.75" hidden="1" customHeight="1" outlineLevel="1">
      <c r="A1031" s="76"/>
      <c r="B1031" s="77"/>
      <c r="C1031" s="78"/>
      <c r="D1031" s="78"/>
      <c r="E1031" s="20"/>
      <c r="F1031" s="64">
        <f>TAMUSA!$F$38</f>
        <v>0</v>
      </c>
      <c r="G1031" s="64">
        <f>TAMUSA!$G$38</f>
        <v>0</v>
      </c>
      <c r="H1031" s="64">
        <f>TAMUSA!$H$38</f>
        <v>0</v>
      </c>
      <c r="I1031" s="64">
        <f>TAMUSA!$I$38</f>
        <v>0</v>
      </c>
      <c r="J1031" s="64">
        <f>TAMUSA!$J$38</f>
        <v>0</v>
      </c>
      <c r="K1031" s="64">
        <f>TAMUSA!$K$38</f>
        <v>0</v>
      </c>
      <c r="L1031" s="65">
        <f>TAMUSA!$L$38</f>
        <v>0</v>
      </c>
      <c r="N1031" s="66"/>
      <c r="O1031" s="67"/>
      <c r="P1031" s="80"/>
      <c r="Q1031" s="81"/>
      <c r="R1031" s="70"/>
      <c r="S1031" s="70"/>
      <c r="T1031" s="70"/>
      <c r="U1031" s="81"/>
      <c r="V1031" s="70"/>
      <c r="W1031" s="81"/>
      <c r="X1031" s="62"/>
      <c r="Y1031" s="67"/>
      <c r="Z1031" s="81"/>
      <c r="AA1031" s="82"/>
      <c r="AB1031" s="83"/>
    </row>
    <row r="1032" spans="1:28" s="79" customFormat="1" ht="15.75" hidden="1" customHeight="1" outlineLevel="1">
      <c r="A1032" s="76"/>
      <c r="B1032" s="77"/>
      <c r="C1032" s="78"/>
      <c r="D1032" s="78"/>
      <c r="E1032" s="20"/>
      <c r="F1032" s="64">
        <f>TAMUT!$F$38</f>
        <v>0</v>
      </c>
      <c r="G1032" s="64">
        <f>TAMUT!$G$38</f>
        <v>0</v>
      </c>
      <c r="H1032" s="64">
        <f>TAMUT!$H$38</f>
        <v>0</v>
      </c>
      <c r="I1032" s="64">
        <f>TAMUT!$I$38</f>
        <v>0</v>
      </c>
      <c r="J1032" s="64">
        <f>TAMUT!$J$38</f>
        <v>0</v>
      </c>
      <c r="K1032" s="64">
        <f>TAMUT!$K$38</f>
        <v>0</v>
      </c>
      <c r="L1032" s="65">
        <f>TAMUT!$L$38</f>
        <v>0</v>
      </c>
      <c r="N1032" s="66"/>
      <c r="O1032" s="67"/>
      <c r="P1032" s="80"/>
      <c r="Q1032" s="81"/>
      <c r="R1032" s="70"/>
      <c r="S1032" s="70"/>
      <c r="T1032" s="70"/>
      <c r="U1032" s="81"/>
      <c r="V1032" s="70"/>
      <c r="W1032" s="81"/>
      <c r="X1032" s="62"/>
      <c r="Y1032" s="67"/>
      <c r="Z1032" s="81"/>
      <c r="AA1032" s="82"/>
      <c r="AB1032" s="83"/>
    </row>
    <row r="1033" spans="1:28" s="79" customFormat="1" ht="15.75" hidden="1" customHeight="1" outlineLevel="1">
      <c r="A1033" s="76"/>
      <c r="B1033" s="77"/>
      <c r="C1033" s="78"/>
      <c r="D1033" s="78"/>
      <c r="E1033" s="20"/>
      <c r="F1033" s="64">
        <f>TARLST!$F$38</f>
        <v>0</v>
      </c>
      <c r="G1033" s="64">
        <f>TARLST!$G$38</f>
        <v>0</v>
      </c>
      <c r="H1033" s="64">
        <f>TARLST!$H$38</f>
        <v>0</v>
      </c>
      <c r="I1033" s="64">
        <f>TARLST!$I$38</f>
        <v>0</v>
      </c>
      <c r="J1033" s="64">
        <f>TARLST!$J$38</f>
        <v>0</v>
      </c>
      <c r="K1033" s="64">
        <f>TARLST!$K$38</f>
        <v>0</v>
      </c>
      <c r="L1033" s="65">
        <f>TARLST!$L$38</f>
        <v>0</v>
      </c>
      <c r="N1033" s="66"/>
      <c r="O1033" s="67"/>
      <c r="P1033" s="80"/>
      <c r="Q1033" s="81"/>
      <c r="R1033" s="70"/>
      <c r="S1033" s="70"/>
      <c r="T1033" s="70"/>
      <c r="U1033" s="81"/>
      <c r="V1033" s="70"/>
      <c r="W1033" s="81"/>
      <c r="X1033" s="62"/>
      <c r="Y1033" s="67"/>
      <c r="Z1033" s="81"/>
      <c r="AA1033" s="82"/>
      <c r="AB1033" s="83"/>
    </row>
    <row r="1034" spans="1:28" s="79" customFormat="1" ht="15.75" hidden="1" customHeight="1" outlineLevel="1">
      <c r="A1034" s="76"/>
      <c r="B1034" s="77"/>
      <c r="C1034" s="78"/>
      <c r="D1034" s="78"/>
      <c r="E1034" s="20"/>
      <c r="F1034" s="64">
        <f>TSU!$F$38</f>
        <v>0</v>
      </c>
      <c r="G1034" s="64">
        <f>TSU!$G$38</f>
        <v>0</v>
      </c>
      <c r="H1034" s="64">
        <f>TSU!$H$38</f>
        <v>0</v>
      </c>
      <c r="I1034" s="64">
        <f>TSU!$I$38</f>
        <v>0</v>
      </c>
      <c r="J1034" s="64">
        <f>TSU!$J$38</f>
        <v>0</v>
      </c>
      <c r="K1034" s="64">
        <f>TSU!$K$38</f>
        <v>0</v>
      </c>
      <c r="L1034" s="65">
        <f>TSU!$L$38</f>
        <v>0</v>
      </c>
      <c r="N1034" s="66"/>
      <c r="O1034" s="67"/>
      <c r="P1034" s="80"/>
      <c r="Q1034" s="81"/>
      <c r="R1034" s="70"/>
      <c r="S1034" s="70"/>
      <c r="T1034" s="70"/>
      <c r="U1034" s="81"/>
      <c r="V1034" s="70"/>
      <c r="W1034" s="81"/>
      <c r="X1034" s="62"/>
      <c r="Y1034" s="67"/>
      <c r="Z1034" s="81"/>
      <c r="AA1034" s="82"/>
      <c r="AB1034" s="83"/>
    </row>
    <row r="1035" spans="1:28" s="79" customFormat="1" ht="15.75" hidden="1" customHeight="1" outlineLevel="1">
      <c r="A1035" s="76"/>
      <c r="B1035" s="77"/>
      <c r="C1035" s="78"/>
      <c r="D1035" s="78"/>
      <c r="E1035" s="20"/>
      <c r="F1035" s="64">
        <f>TTU!$F$38</f>
        <v>0</v>
      </c>
      <c r="G1035" s="64">
        <f>TTU!$G$38</f>
        <v>0</v>
      </c>
      <c r="H1035" s="64">
        <f>TTU!$H$38</f>
        <v>0</v>
      </c>
      <c r="I1035" s="64">
        <f>TTU!$I$38</f>
        <v>0</v>
      </c>
      <c r="J1035" s="64">
        <f>TTU!$J$38</f>
        <v>0</v>
      </c>
      <c r="K1035" s="64">
        <f>TTU!$K$38</f>
        <v>0</v>
      </c>
      <c r="L1035" s="65">
        <f>TTU!$L$38</f>
        <v>0</v>
      </c>
      <c r="N1035" s="66"/>
      <c r="O1035" s="67"/>
      <c r="P1035" s="80"/>
      <c r="Q1035" s="81"/>
      <c r="R1035" s="70"/>
      <c r="S1035" s="70"/>
      <c r="T1035" s="70"/>
      <c r="U1035" s="81"/>
      <c r="V1035" s="70"/>
      <c r="W1035" s="81"/>
      <c r="X1035" s="62"/>
      <c r="Y1035" s="67"/>
      <c r="Z1035" s="81"/>
      <c r="AA1035" s="82"/>
      <c r="AB1035" s="83"/>
    </row>
    <row r="1036" spans="1:28" s="79" customFormat="1" ht="15.75" hidden="1" customHeight="1" outlineLevel="1">
      <c r="A1036" s="76"/>
      <c r="B1036" s="77"/>
      <c r="C1036" s="78"/>
      <c r="D1036" s="78"/>
      <c r="E1036" s="20"/>
      <c r="F1036" s="64">
        <f>TWU!$F$38</f>
        <v>0</v>
      </c>
      <c r="G1036" s="64">
        <f>TWU!$G$38</f>
        <v>0</v>
      </c>
      <c r="H1036" s="64">
        <f>TWU!$H$38</f>
        <v>0</v>
      </c>
      <c r="I1036" s="64">
        <f>TWU!$I$38</f>
        <v>0</v>
      </c>
      <c r="J1036" s="64">
        <f>TWU!$J$38</f>
        <v>0</v>
      </c>
      <c r="K1036" s="64">
        <f>TWU!$K$38</f>
        <v>0</v>
      </c>
      <c r="L1036" s="65">
        <f>TWU!$L$38</f>
        <v>0</v>
      </c>
      <c r="N1036" s="66"/>
      <c r="O1036" s="67"/>
      <c r="P1036" s="80"/>
      <c r="Q1036" s="81"/>
      <c r="R1036" s="70"/>
      <c r="S1036" s="70"/>
      <c r="T1036" s="70"/>
      <c r="U1036" s="81"/>
      <c r="V1036" s="70"/>
      <c r="W1036" s="81"/>
      <c r="X1036" s="62"/>
      <c r="Y1036" s="67"/>
      <c r="Z1036" s="81"/>
      <c r="AA1036" s="82"/>
      <c r="AB1036" s="83"/>
    </row>
    <row r="1037" spans="1:28" s="79" customFormat="1" ht="15.75" hidden="1" customHeight="1" outlineLevel="1">
      <c r="A1037" s="76"/>
      <c r="B1037" s="77"/>
      <c r="C1037" s="78"/>
      <c r="D1037" s="78"/>
      <c r="E1037" s="20"/>
      <c r="F1037" s="64">
        <f>TXST!$F$38</f>
        <v>0</v>
      </c>
      <c r="G1037" s="64">
        <f>TXST!$G$38</f>
        <v>0</v>
      </c>
      <c r="H1037" s="64">
        <f>TXST!$H$38</f>
        <v>0</v>
      </c>
      <c r="I1037" s="64">
        <f>TXST!$I$38</f>
        <v>0</v>
      </c>
      <c r="J1037" s="64">
        <f>TXST!$J$38</f>
        <v>0</v>
      </c>
      <c r="K1037" s="64">
        <f>TXST!$K$38</f>
        <v>0</v>
      </c>
      <c r="L1037" s="65">
        <f>TXST!$L$38</f>
        <v>0</v>
      </c>
      <c r="N1037" s="66"/>
      <c r="O1037" s="67"/>
      <c r="P1037" s="80"/>
      <c r="Q1037" s="81"/>
      <c r="R1037" s="70"/>
      <c r="S1037" s="70"/>
      <c r="T1037" s="70"/>
      <c r="U1037" s="81"/>
      <c r="V1037" s="70"/>
      <c r="W1037" s="81"/>
      <c r="X1037" s="62"/>
      <c r="Y1037" s="67"/>
      <c r="Z1037" s="81"/>
      <c r="AA1037" s="82"/>
      <c r="AB1037" s="83"/>
    </row>
    <row r="1038" spans="1:28" s="79" customFormat="1" ht="15.75" hidden="1" customHeight="1" outlineLevel="1">
      <c r="A1038" s="76"/>
      <c r="B1038" s="77"/>
      <c r="C1038" s="78"/>
      <c r="D1038" s="78"/>
      <c r="E1038" s="20"/>
      <c r="F1038" s="64">
        <f>TYL!$F$38</f>
        <v>0</v>
      </c>
      <c r="G1038" s="64">
        <f>TYL!$G$38</f>
        <v>0</v>
      </c>
      <c r="H1038" s="64">
        <f>TYL!$H$38</f>
        <v>0</v>
      </c>
      <c r="I1038" s="64">
        <f>TYL!$I$38</f>
        <v>0</v>
      </c>
      <c r="J1038" s="64">
        <f>TYL!$J$38</f>
        <v>0</v>
      </c>
      <c r="K1038" s="64">
        <f>TYL!$K$38</f>
        <v>0</v>
      </c>
      <c r="L1038" s="65">
        <f>TYL!$L$38</f>
        <v>0</v>
      </c>
      <c r="N1038" s="66"/>
      <c r="O1038" s="67"/>
      <c r="P1038" s="80"/>
      <c r="Q1038" s="81"/>
      <c r="R1038" s="70"/>
      <c r="S1038" s="70"/>
      <c r="T1038" s="70"/>
      <c r="U1038" s="81"/>
      <c r="V1038" s="70"/>
      <c r="W1038" s="81"/>
      <c r="X1038" s="62"/>
      <c r="Y1038" s="67"/>
      <c r="Z1038" s="81"/>
      <c r="AA1038" s="82"/>
      <c r="AB1038" s="83"/>
    </row>
    <row r="1039" spans="1:28" s="79" customFormat="1" ht="15.75" hidden="1" customHeight="1" outlineLevel="1">
      <c r="A1039" s="76"/>
      <c r="B1039" s="77"/>
      <c r="C1039" s="78"/>
      <c r="D1039" s="78"/>
      <c r="E1039" s="20"/>
      <c r="F1039" s="64">
        <f>UH!$F$38</f>
        <v>0</v>
      </c>
      <c r="G1039" s="64">
        <f>UH!$G$38</f>
        <v>0</v>
      </c>
      <c r="H1039" s="64">
        <f>UH!$H$38</f>
        <v>0</v>
      </c>
      <c r="I1039" s="64">
        <f>UH!$I$38</f>
        <v>0</v>
      </c>
      <c r="J1039" s="64">
        <f>UH!$J$38</f>
        <v>0</v>
      </c>
      <c r="K1039" s="64">
        <f>UH!$K$38</f>
        <v>0</v>
      </c>
      <c r="L1039" s="65">
        <f>UH!$L$38</f>
        <v>0</v>
      </c>
      <c r="N1039" s="66"/>
      <c r="O1039" s="67"/>
      <c r="P1039" s="80"/>
      <c r="Q1039" s="81"/>
      <c r="R1039" s="70"/>
      <c r="S1039" s="70"/>
      <c r="T1039" s="70"/>
      <c r="U1039" s="81"/>
      <c r="V1039" s="70"/>
      <c r="W1039" s="81"/>
      <c r="X1039" s="62"/>
      <c r="Y1039" s="67"/>
      <c r="Z1039" s="81"/>
      <c r="AA1039" s="82"/>
      <c r="AB1039" s="83"/>
    </row>
    <row r="1040" spans="1:28" s="79" customFormat="1" ht="15.75" hidden="1" customHeight="1" outlineLevel="1">
      <c r="A1040" s="76"/>
      <c r="B1040" s="77"/>
      <c r="C1040" s="78"/>
      <c r="D1040" s="78"/>
      <c r="E1040" s="20"/>
      <c r="F1040" s="64">
        <f>UHCL!$F$38</f>
        <v>0</v>
      </c>
      <c r="G1040" s="64">
        <f>UHCL!$G$38</f>
        <v>0</v>
      </c>
      <c r="H1040" s="64">
        <f>UHCL!$H$38</f>
        <v>0</v>
      </c>
      <c r="I1040" s="64">
        <f>UHCL!$I$38</f>
        <v>0</v>
      </c>
      <c r="J1040" s="64">
        <f>UHCL!$J$38</f>
        <v>0</v>
      </c>
      <c r="K1040" s="64">
        <f>UHCL!$K$38</f>
        <v>0</v>
      </c>
      <c r="L1040" s="65">
        <f>UHCL!$L$38</f>
        <v>0</v>
      </c>
      <c r="N1040" s="66"/>
      <c r="O1040" s="67"/>
      <c r="P1040" s="80"/>
      <c r="Q1040" s="81"/>
      <c r="R1040" s="70"/>
      <c r="S1040" s="70"/>
      <c r="T1040" s="70"/>
      <c r="U1040" s="81"/>
      <c r="V1040" s="70"/>
      <c r="W1040" s="81"/>
      <c r="X1040" s="62"/>
      <c r="Y1040" s="67"/>
      <c r="Z1040" s="81"/>
      <c r="AA1040" s="82"/>
      <c r="AB1040" s="83"/>
    </row>
    <row r="1041" spans="1:28" s="79" customFormat="1" ht="15.75" hidden="1" customHeight="1" outlineLevel="1">
      <c r="A1041" s="76"/>
      <c r="B1041" s="77"/>
      <c r="C1041" s="78"/>
      <c r="D1041" s="78"/>
      <c r="E1041" s="20"/>
      <c r="F1041" s="64">
        <f>UHD!$F$38</f>
        <v>0</v>
      </c>
      <c r="G1041" s="64">
        <f>UHD!$G$38</f>
        <v>0</v>
      </c>
      <c r="H1041" s="64">
        <f>UHD!$H$38</f>
        <v>0</v>
      </c>
      <c r="I1041" s="64">
        <f>UHD!$I$38</f>
        <v>0</v>
      </c>
      <c r="J1041" s="64">
        <f>UHD!$J$38</f>
        <v>0</v>
      </c>
      <c r="K1041" s="64">
        <f>UHD!$K$38</f>
        <v>0</v>
      </c>
      <c r="L1041" s="65">
        <f>UHD!$L$38</f>
        <v>0</v>
      </c>
      <c r="N1041" s="66"/>
      <c r="O1041" s="67"/>
      <c r="P1041" s="80"/>
      <c r="Q1041" s="81"/>
      <c r="R1041" s="70"/>
      <c r="S1041" s="70"/>
      <c r="T1041" s="70"/>
      <c r="U1041" s="81"/>
      <c r="V1041" s="70"/>
      <c r="W1041" s="81"/>
      <c r="X1041" s="62"/>
      <c r="Y1041" s="67"/>
      <c r="Z1041" s="81"/>
      <c r="AA1041" s="82"/>
      <c r="AB1041" s="83"/>
    </row>
    <row r="1042" spans="1:28" s="79" customFormat="1" ht="15.75" hidden="1" customHeight="1" outlineLevel="1">
      <c r="A1042" s="76"/>
      <c r="B1042" s="77"/>
      <c r="C1042" s="78"/>
      <c r="D1042" s="78"/>
      <c r="E1042" s="20"/>
      <c r="F1042" s="64">
        <f>UHV!$F$38</f>
        <v>0</v>
      </c>
      <c r="G1042" s="64">
        <f>UHV!$G$38</f>
        <v>0</v>
      </c>
      <c r="H1042" s="64">
        <f>UHV!$H$38</f>
        <v>0</v>
      </c>
      <c r="I1042" s="64">
        <f>UHV!$I$38</f>
        <v>0</v>
      </c>
      <c r="J1042" s="64">
        <f>UHV!$J$38</f>
        <v>0</v>
      </c>
      <c r="K1042" s="64">
        <f>UHV!$K$38</f>
        <v>0</v>
      </c>
      <c r="L1042" s="65">
        <f>UHV!$L$38</f>
        <v>0</v>
      </c>
      <c r="N1042" s="66"/>
      <c r="O1042" s="67"/>
      <c r="P1042" s="80"/>
      <c r="Q1042" s="81"/>
      <c r="R1042" s="70"/>
      <c r="S1042" s="70"/>
      <c r="T1042" s="70"/>
      <c r="U1042" s="81"/>
      <c r="V1042" s="70"/>
      <c r="W1042" s="81"/>
      <c r="X1042" s="62"/>
      <c r="Y1042" s="67"/>
      <c r="Z1042" s="81"/>
      <c r="AA1042" s="82"/>
      <c r="AB1042" s="83"/>
    </row>
    <row r="1043" spans="1:28" s="79" customFormat="1" ht="15.75" hidden="1" customHeight="1" outlineLevel="1">
      <c r="A1043" s="76"/>
      <c r="B1043" s="77"/>
      <c r="C1043" s="78"/>
      <c r="D1043" s="78"/>
      <c r="E1043" s="20"/>
      <c r="F1043" s="64">
        <f>UNT!$F$38</f>
        <v>0</v>
      </c>
      <c r="G1043" s="64">
        <f>UNT!$G$38</f>
        <v>0</v>
      </c>
      <c r="H1043" s="64">
        <f>UNT!$H$38</f>
        <v>0</v>
      </c>
      <c r="I1043" s="64">
        <f>UNT!$I$38</f>
        <v>0</v>
      </c>
      <c r="J1043" s="64">
        <f>UNT!$J$38</f>
        <v>0</v>
      </c>
      <c r="K1043" s="64">
        <f>UNT!$K$38</f>
        <v>0</v>
      </c>
      <c r="L1043" s="65">
        <f>UNT!$L$38</f>
        <v>0</v>
      </c>
      <c r="N1043" s="66"/>
      <c r="O1043" s="67"/>
      <c r="P1043" s="80"/>
      <c r="Q1043" s="81"/>
      <c r="R1043" s="70"/>
      <c r="S1043" s="70"/>
      <c r="T1043" s="70"/>
      <c r="U1043" s="81"/>
      <c r="V1043" s="70"/>
      <c r="W1043" s="81"/>
      <c r="X1043" s="62"/>
      <c r="Y1043" s="67"/>
      <c r="Z1043" s="81"/>
      <c r="AA1043" s="82"/>
      <c r="AB1043" s="83"/>
    </row>
    <row r="1044" spans="1:28" s="79" customFormat="1" ht="15.75" hidden="1" customHeight="1" outlineLevel="1">
      <c r="A1044" s="76"/>
      <c r="B1044" s="77"/>
      <c r="C1044" s="78"/>
      <c r="D1044" s="78"/>
      <c r="E1044" s="20"/>
      <c r="F1044" s="64">
        <f>UNTD!$F$38</f>
        <v>0</v>
      </c>
      <c r="G1044" s="64">
        <f>UNTD!$G$38</f>
        <v>0</v>
      </c>
      <c r="H1044" s="64">
        <f>UNTD!$H$38</f>
        <v>0</v>
      </c>
      <c r="I1044" s="64">
        <f>UNTD!$I$38</f>
        <v>0</v>
      </c>
      <c r="J1044" s="64">
        <f>UNTD!$J$38</f>
        <v>0</v>
      </c>
      <c r="K1044" s="64">
        <f>UNTD!$K$38</f>
        <v>0</v>
      </c>
      <c r="L1044" s="65">
        <f>UNTD!$L$38</f>
        <v>0</v>
      </c>
      <c r="N1044" s="66"/>
      <c r="O1044" s="67"/>
      <c r="P1044" s="80"/>
      <c r="Q1044" s="81"/>
      <c r="R1044" s="70"/>
      <c r="S1044" s="70"/>
      <c r="T1044" s="70"/>
      <c r="U1044" s="81"/>
      <c r="V1044" s="70"/>
      <c r="W1044" s="81"/>
      <c r="X1044" s="62"/>
      <c r="Y1044" s="67"/>
      <c r="Z1044" s="81"/>
      <c r="AA1044" s="82"/>
      <c r="AB1044" s="83"/>
    </row>
    <row r="1045" spans="1:28" s="79" customFormat="1" ht="15.75" hidden="1" customHeight="1" outlineLevel="1">
      <c r="A1045" s="76"/>
      <c r="B1045" s="77"/>
      <c r="C1045" s="78"/>
      <c r="D1045" s="78"/>
      <c r="E1045" s="20"/>
      <c r="F1045" s="64">
        <f>WTAMU!$F$38</f>
        <v>0</v>
      </c>
      <c r="G1045" s="64">
        <f>WTAMU!$G$38</f>
        <v>0</v>
      </c>
      <c r="H1045" s="64">
        <f>WTAMU!$H$38</f>
        <v>0</v>
      </c>
      <c r="I1045" s="64">
        <f>WTAMU!$I$38</f>
        <v>0</v>
      </c>
      <c r="J1045" s="64">
        <f>WTAMU!$J$38</f>
        <v>0</v>
      </c>
      <c r="K1045" s="64">
        <f>WTAMU!$K$38</f>
        <v>0</v>
      </c>
      <c r="L1045" s="65">
        <f>WTAMU!$L$38</f>
        <v>0</v>
      </c>
      <c r="N1045" s="66"/>
      <c r="O1045" s="67"/>
      <c r="P1045" s="80"/>
      <c r="Q1045" s="81"/>
      <c r="R1045" s="70"/>
      <c r="S1045" s="70"/>
      <c r="T1045" s="70"/>
      <c r="U1045" s="81"/>
      <c r="V1045" s="70"/>
      <c r="W1045" s="81"/>
      <c r="X1045" s="62"/>
      <c r="Y1045" s="67"/>
      <c r="Z1045" s="81"/>
      <c r="AA1045" s="82"/>
      <c r="AB1045" s="83"/>
    </row>
    <row r="1046" spans="1:28" s="79" customFormat="1" ht="15.75" customHeight="1" collapsed="1">
      <c r="A1046" s="76"/>
      <c r="B1046" s="77" t="s">
        <v>38</v>
      </c>
      <c r="C1046" s="78"/>
      <c r="D1046" s="78"/>
      <c r="E1046" s="20"/>
      <c r="F1046" s="64">
        <f t="shared" ref="F1046:L1046" si="16">SUM(F1010:F1045)</f>
        <v>0</v>
      </c>
      <c r="G1046" s="64">
        <f t="shared" si="16"/>
        <v>0</v>
      </c>
      <c r="H1046" s="64">
        <f t="shared" si="16"/>
        <v>0</v>
      </c>
      <c r="I1046" s="64">
        <f t="shared" si="16"/>
        <v>0</v>
      </c>
      <c r="J1046" s="64">
        <f t="shared" si="16"/>
        <v>0</v>
      </c>
      <c r="K1046" s="64">
        <f t="shared" si="16"/>
        <v>0</v>
      </c>
      <c r="L1046" s="65">
        <f t="shared" si="16"/>
        <v>0</v>
      </c>
      <c r="N1046" s="66"/>
      <c r="O1046" s="67"/>
      <c r="P1046" s="80"/>
      <c r="Q1046" s="81"/>
      <c r="R1046" s="70"/>
      <c r="S1046" s="70"/>
      <c r="T1046" s="70"/>
      <c r="U1046" s="81"/>
      <c r="V1046" s="70"/>
      <c r="W1046" s="81"/>
      <c r="X1046" s="62"/>
      <c r="Y1046" s="67"/>
      <c r="Z1046" s="81"/>
      <c r="AA1046" s="82"/>
      <c r="AB1046" s="83"/>
    </row>
    <row r="1047" spans="1:28" s="79" customFormat="1" ht="15.75" hidden="1" customHeight="1" outlineLevel="1">
      <c r="A1047" s="76"/>
      <c r="B1047" s="77"/>
      <c r="C1047" s="78"/>
      <c r="D1047" s="78"/>
      <c r="E1047" s="20"/>
      <c r="F1047" s="64">
        <f>ARL!$F$39</f>
        <v>0</v>
      </c>
      <c r="G1047" s="64">
        <f>ARL!$G$39</f>
        <v>0</v>
      </c>
      <c r="H1047" s="64">
        <f>ARL!$H$39</f>
        <v>0</v>
      </c>
      <c r="I1047" s="64">
        <f>ARL!$I$39</f>
        <v>0</v>
      </c>
      <c r="J1047" s="64">
        <f>ARL!$J$39</f>
        <v>0</v>
      </c>
      <c r="K1047" s="64">
        <f>ARL!$K$39</f>
        <v>0</v>
      </c>
      <c r="L1047" s="65">
        <f>ARL!$L$39</f>
        <v>0</v>
      </c>
      <c r="N1047" s="66"/>
      <c r="O1047" s="67"/>
      <c r="P1047" s="80"/>
      <c r="Q1047" s="81"/>
      <c r="R1047" s="70"/>
      <c r="S1047" s="70"/>
      <c r="T1047" s="70"/>
      <c r="U1047" s="81"/>
      <c r="V1047" s="70"/>
      <c r="W1047" s="81"/>
      <c r="X1047" s="62"/>
      <c r="Y1047" s="67"/>
      <c r="Z1047" s="81"/>
      <c r="AA1047" s="82"/>
      <c r="AB1047" s="83"/>
    </row>
    <row r="1048" spans="1:28" s="79" customFormat="1" ht="15.75" hidden="1" customHeight="1" outlineLevel="1">
      <c r="A1048" s="76"/>
      <c r="B1048" s="77"/>
      <c r="C1048" s="78"/>
      <c r="D1048" s="78"/>
      <c r="E1048" s="20"/>
      <c r="F1048" s="64">
        <f>ASU!$F$39</f>
        <v>0</v>
      </c>
      <c r="G1048" s="64">
        <f>ASU!$G$39</f>
        <v>0</v>
      </c>
      <c r="H1048" s="64">
        <f>ASU!$H$39</f>
        <v>0</v>
      </c>
      <c r="I1048" s="64">
        <f>ASU!$I$39</f>
        <v>0</v>
      </c>
      <c r="J1048" s="64">
        <f>ASU!$J$39</f>
        <v>0</v>
      </c>
      <c r="K1048" s="64">
        <f>ASU!$K$39</f>
        <v>0</v>
      </c>
      <c r="L1048" s="65">
        <f>ASU!$L$39</f>
        <v>0</v>
      </c>
      <c r="N1048" s="66"/>
      <c r="O1048" s="67"/>
      <c r="P1048" s="80"/>
      <c r="Q1048" s="81"/>
      <c r="R1048" s="70"/>
      <c r="S1048" s="70"/>
      <c r="T1048" s="70"/>
      <c r="U1048" s="81"/>
      <c r="V1048" s="70"/>
      <c r="W1048" s="81"/>
      <c r="X1048" s="62"/>
      <c r="Y1048" s="67"/>
      <c r="Z1048" s="81"/>
      <c r="AA1048" s="82"/>
      <c r="AB1048" s="83"/>
    </row>
    <row r="1049" spans="1:28" s="79" customFormat="1" ht="15.75" hidden="1" customHeight="1" outlineLevel="1">
      <c r="A1049" s="76"/>
      <c r="B1049" s="77"/>
      <c r="C1049" s="78"/>
      <c r="D1049" s="78"/>
      <c r="E1049" s="20"/>
      <c r="F1049" s="64">
        <f>'AUS1'!$F$39</f>
        <v>0</v>
      </c>
      <c r="G1049" s="64">
        <f>'AUS1'!$G$39</f>
        <v>0</v>
      </c>
      <c r="H1049" s="64">
        <f>'AUS1'!$H$39</f>
        <v>0</v>
      </c>
      <c r="I1049" s="64">
        <f>'AUS1'!$I$39</f>
        <v>0</v>
      </c>
      <c r="J1049" s="64">
        <f>'AUS1'!$J$39</f>
        <v>0</v>
      </c>
      <c r="K1049" s="64">
        <f>'AUS1'!$K$39</f>
        <v>0</v>
      </c>
      <c r="L1049" s="65">
        <f>'AUS1'!$L$39</f>
        <v>0</v>
      </c>
      <c r="N1049" s="66"/>
      <c r="O1049" s="67"/>
      <c r="P1049" s="80"/>
      <c r="Q1049" s="81"/>
      <c r="R1049" s="70"/>
      <c r="S1049" s="70"/>
      <c r="T1049" s="70"/>
      <c r="U1049" s="81"/>
      <c r="V1049" s="70"/>
      <c r="W1049" s="81"/>
      <c r="X1049" s="62"/>
      <c r="Y1049" s="67"/>
      <c r="Z1049" s="81"/>
      <c r="AA1049" s="82"/>
      <c r="AB1049" s="83"/>
    </row>
    <row r="1050" spans="1:28" s="79" customFormat="1" ht="15.75" hidden="1" customHeight="1" outlineLevel="1">
      <c r="A1050" s="76"/>
      <c r="B1050" s="77"/>
      <c r="C1050" s="78"/>
      <c r="D1050" s="78"/>
      <c r="E1050" s="20"/>
      <c r="F1050" s="64">
        <f>'RGV1'!$F$39</f>
        <v>0</v>
      </c>
      <c r="G1050" s="64">
        <f>'RGV1'!$G$39</f>
        <v>0</v>
      </c>
      <c r="H1050" s="64">
        <f>'RGV1'!$H$39</f>
        <v>0</v>
      </c>
      <c r="I1050" s="64">
        <f>'RGV1'!$I$39</f>
        <v>0</v>
      </c>
      <c r="J1050" s="64">
        <f>'RGV1'!$J$39</f>
        <v>0</v>
      </c>
      <c r="K1050" s="64">
        <f>'RGV1'!$K$39</f>
        <v>0</v>
      </c>
      <c r="L1050" s="65">
        <f>'RGV1'!$L$39</f>
        <v>0</v>
      </c>
      <c r="N1050" s="66"/>
      <c r="O1050" s="67"/>
      <c r="P1050" s="80"/>
      <c r="Q1050" s="81"/>
      <c r="R1050" s="70"/>
      <c r="S1050" s="70"/>
      <c r="T1050" s="70"/>
      <c r="U1050" s="81"/>
      <c r="V1050" s="70"/>
      <c r="W1050" s="81"/>
      <c r="X1050" s="62"/>
      <c r="Y1050" s="67"/>
      <c r="Z1050" s="81"/>
      <c r="AA1050" s="82"/>
      <c r="AB1050" s="83"/>
    </row>
    <row r="1051" spans="1:28" s="79" customFormat="1" ht="15.75" hidden="1" customHeight="1" outlineLevel="1">
      <c r="A1051" s="76"/>
      <c r="B1051" s="77"/>
      <c r="C1051" s="78"/>
      <c r="D1051" s="78"/>
      <c r="E1051" s="20"/>
      <c r="F1051" s="64">
        <f>DAL!$F$39</f>
        <v>0</v>
      </c>
      <c r="G1051" s="64">
        <f>DAL!$G$39</f>
        <v>0</v>
      </c>
      <c r="H1051" s="64">
        <f>DAL!$H$39</f>
        <v>0</v>
      </c>
      <c r="I1051" s="64">
        <f>DAL!$I$39</f>
        <v>0</v>
      </c>
      <c r="J1051" s="64">
        <f>DAL!$J$39</f>
        <v>0</v>
      </c>
      <c r="K1051" s="64">
        <f>DAL!$K$39</f>
        <v>0</v>
      </c>
      <c r="L1051" s="65">
        <f>DAL!$L$39</f>
        <v>0</v>
      </c>
      <c r="N1051" s="66"/>
      <c r="O1051" s="67"/>
      <c r="P1051" s="80"/>
      <c r="Q1051" s="81"/>
      <c r="R1051" s="70"/>
      <c r="S1051" s="70"/>
      <c r="T1051" s="70"/>
      <c r="U1051" s="81"/>
      <c r="V1051" s="70"/>
      <c r="W1051" s="81"/>
      <c r="X1051" s="62"/>
      <c r="Y1051" s="67"/>
      <c r="Z1051" s="81"/>
      <c r="AA1051" s="82"/>
      <c r="AB1051" s="83"/>
    </row>
    <row r="1052" spans="1:28" s="79" customFormat="1" ht="15.75" hidden="1" customHeight="1" outlineLevel="1">
      <c r="A1052" s="76"/>
      <c r="B1052" s="77"/>
      <c r="C1052" s="78"/>
      <c r="D1052" s="78"/>
      <c r="E1052" s="20"/>
      <c r="F1052" s="64">
        <f>'E-P'!$F$39</f>
        <v>0</v>
      </c>
      <c r="G1052" s="64">
        <f>'E-P'!$G$39</f>
        <v>0</v>
      </c>
      <c r="H1052" s="64">
        <f>'E-P'!$H$39</f>
        <v>0</v>
      </c>
      <c r="I1052" s="64">
        <f>'E-P'!$I$39</f>
        <v>0</v>
      </c>
      <c r="J1052" s="64">
        <f>'E-P'!$J$39</f>
        <v>0</v>
      </c>
      <c r="K1052" s="64">
        <f>'E-P'!$K$39</f>
        <v>0</v>
      </c>
      <c r="L1052" s="65">
        <f>'E-P'!$L$39</f>
        <v>0</v>
      </c>
      <c r="N1052" s="66"/>
      <c r="O1052" s="67"/>
      <c r="P1052" s="80"/>
      <c r="Q1052" s="81"/>
      <c r="R1052" s="70"/>
      <c r="S1052" s="70"/>
      <c r="T1052" s="70"/>
      <c r="U1052" s="81"/>
      <c r="V1052" s="70"/>
      <c r="W1052" s="81"/>
      <c r="X1052" s="62"/>
      <c r="Y1052" s="67"/>
      <c r="Z1052" s="81"/>
      <c r="AA1052" s="82"/>
      <c r="AB1052" s="83"/>
    </row>
    <row r="1053" spans="1:28" s="79" customFormat="1" ht="15.75" hidden="1" customHeight="1" outlineLevel="1">
      <c r="A1053" s="76"/>
      <c r="B1053" s="77"/>
      <c r="C1053" s="78"/>
      <c r="D1053" s="78"/>
      <c r="E1053" s="20"/>
      <c r="F1053" s="64">
        <f>LU!$F$39</f>
        <v>0</v>
      </c>
      <c r="G1053" s="64">
        <f>LU!$G$39</f>
        <v>0</v>
      </c>
      <c r="H1053" s="64">
        <f>LU!$H$39</f>
        <v>0</v>
      </c>
      <c r="I1053" s="64">
        <f>LU!$I$39</f>
        <v>0</v>
      </c>
      <c r="J1053" s="64">
        <f>LU!$J$39</f>
        <v>0</v>
      </c>
      <c r="K1053" s="64">
        <f>LU!$K$39</f>
        <v>0</v>
      </c>
      <c r="L1053" s="65">
        <f>LU!$L$39</f>
        <v>0</v>
      </c>
      <c r="N1053" s="66"/>
      <c r="O1053" s="67"/>
      <c r="P1053" s="80"/>
      <c r="Q1053" s="81"/>
      <c r="R1053" s="70"/>
      <c r="S1053" s="70"/>
      <c r="T1053" s="70"/>
      <c r="U1053" s="81"/>
      <c r="V1053" s="70"/>
      <c r="W1053" s="81"/>
      <c r="X1053" s="62"/>
      <c r="Y1053" s="67"/>
      <c r="Z1053" s="81"/>
      <c r="AA1053" s="82"/>
      <c r="AB1053" s="83"/>
    </row>
    <row r="1054" spans="1:28" s="79" customFormat="1" ht="15.75" hidden="1" customHeight="1" outlineLevel="1">
      <c r="A1054" s="76"/>
      <c r="B1054" s="77"/>
      <c r="C1054" s="78"/>
      <c r="D1054" s="78"/>
      <c r="E1054" s="20"/>
      <c r="F1054" s="64">
        <f>MidWST!$F$39</f>
        <v>0</v>
      </c>
      <c r="G1054" s="64">
        <f>MidWST!$G$39</f>
        <v>0</v>
      </c>
      <c r="H1054" s="64">
        <f>MidWST!$H$39</f>
        <v>0</v>
      </c>
      <c r="I1054" s="64">
        <f>MidWST!$I$39</f>
        <v>0</v>
      </c>
      <c r="J1054" s="64">
        <f>MidWST!$J$39</f>
        <v>0</v>
      </c>
      <c r="K1054" s="64">
        <f>MidWST!$K$39</f>
        <v>0</v>
      </c>
      <c r="L1054" s="65">
        <f>MidWST!$L$39</f>
        <v>0</v>
      </c>
      <c r="N1054" s="66"/>
      <c r="O1054" s="67"/>
      <c r="P1054" s="80"/>
      <c r="Q1054" s="81"/>
      <c r="R1054" s="70"/>
      <c r="S1054" s="70"/>
      <c r="T1054" s="70"/>
      <c r="U1054" s="81"/>
      <c r="V1054" s="70"/>
      <c r="W1054" s="81"/>
      <c r="X1054" s="62"/>
      <c r="Y1054" s="67"/>
      <c r="Z1054" s="81"/>
      <c r="AA1054" s="82"/>
      <c r="AB1054" s="83"/>
    </row>
    <row r="1055" spans="1:28" s="79" customFormat="1" ht="15.75" hidden="1" customHeight="1" outlineLevel="1">
      <c r="A1055" s="76"/>
      <c r="B1055" s="77"/>
      <c r="C1055" s="78"/>
      <c r="D1055" s="78"/>
      <c r="E1055" s="20"/>
      <c r="F1055" s="64">
        <f>'P-B'!$F$39</f>
        <v>0</v>
      </c>
      <c r="G1055" s="64">
        <f>'P-B'!$G$39</f>
        <v>0</v>
      </c>
      <c r="H1055" s="64">
        <f>'P-B'!$H$39</f>
        <v>0</v>
      </c>
      <c r="I1055" s="64">
        <f>'P-B'!$I$39</f>
        <v>0</v>
      </c>
      <c r="J1055" s="64">
        <f>'P-B'!$J$39</f>
        <v>0</v>
      </c>
      <c r="K1055" s="64">
        <f>'P-B'!$K$39</f>
        <v>0</v>
      </c>
      <c r="L1055" s="65">
        <f>'P-B'!$L$39</f>
        <v>0</v>
      </c>
      <c r="N1055" s="66"/>
      <c r="O1055" s="67"/>
      <c r="P1055" s="80"/>
      <c r="Q1055" s="81"/>
      <c r="R1055" s="70"/>
      <c r="S1055" s="70"/>
      <c r="T1055" s="70"/>
      <c r="U1055" s="81"/>
      <c r="V1055" s="70"/>
      <c r="W1055" s="81"/>
      <c r="X1055" s="62"/>
      <c r="Y1055" s="67"/>
      <c r="Z1055" s="81"/>
      <c r="AA1055" s="82"/>
      <c r="AB1055" s="83"/>
    </row>
    <row r="1056" spans="1:28" s="79" customFormat="1" ht="15.75" hidden="1" customHeight="1" outlineLevel="1">
      <c r="A1056" s="76"/>
      <c r="B1056" s="77"/>
      <c r="C1056" s="78"/>
      <c r="D1056" s="78"/>
      <c r="E1056" s="20"/>
      <c r="F1056" s="64">
        <f>PVAMU!$F$39</f>
        <v>0</v>
      </c>
      <c r="G1056" s="64">
        <f>PVAMU!$G$39</f>
        <v>0</v>
      </c>
      <c r="H1056" s="64">
        <f>PVAMU!$H$39</f>
        <v>0</v>
      </c>
      <c r="I1056" s="64">
        <f>PVAMU!$I$39</f>
        <v>0</v>
      </c>
      <c r="J1056" s="64">
        <f>PVAMU!$J$39</f>
        <v>0</v>
      </c>
      <c r="K1056" s="64">
        <f>PVAMU!$K$39</f>
        <v>0</v>
      </c>
      <c r="L1056" s="65">
        <f>PVAMU!$L$39</f>
        <v>0</v>
      </c>
      <c r="N1056" s="66"/>
      <c r="O1056" s="67"/>
      <c r="P1056" s="80"/>
      <c r="Q1056" s="81"/>
      <c r="R1056" s="70"/>
      <c r="S1056" s="70"/>
      <c r="T1056" s="70"/>
      <c r="U1056" s="81"/>
      <c r="V1056" s="70"/>
      <c r="W1056" s="81"/>
      <c r="X1056" s="62"/>
      <c r="Y1056" s="67"/>
      <c r="Z1056" s="81"/>
      <c r="AA1056" s="82"/>
      <c r="AB1056" s="83"/>
    </row>
    <row r="1057" spans="1:28" s="79" customFormat="1" ht="15.75" hidden="1" customHeight="1" outlineLevel="1">
      <c r="A1057" s="76"/>
      <c r="B1057" s="77"/>
      <c r="C1057" s="78"/>
      <c r="D1057" s="78"/>
      <c r="E1057" s="20"/>
      <c r="F1057" s="64">
        <f>'S-A'!$F$39</f>
        <v>0</v>
      </c>
      <c r="G1057" s="64">
        <f>'S-A'!$G$39</f>
        <v>0</v>
      </c>
      <c r="H1057" s="64">
        <f>'S-A'!$H$39</f>
        <v>0</v>
      </c>
      <c r="I1057" s="64">
        <f>'S-A'!$I$39</f>
        <v>0</v>
      </c>
      <c r="J1057" s="64">
        <f>'S-A'!$J$39</f>
        <v>0</v>
      </c>
      <c r="K1057" s="64">
        <f>'S-A'!$K$39</f>
        <v>0</v>
      </c>
      <c r="L1057" s="65">
        <f>'S-A'!$L$39</f>
        <v>0</v>
      </c>
      <c r="N1057" s="66"/>
      <c r="O1057" s="67"/>
      <c r="P1057" s="80"/>
      <c r="Q1057" s="81"/>
      <c r="R1057" s="70"/>
      <c r="S1057" s="70"/>
      <c r="T1057" s="70"/>
      <c r="U1057" s="81"/>
      <c r="V1057" s="70"/>
      <c r="W1057" s="81"/>
      <c r="X1057" s="62"/>
      <c r="Y1057" s="67"/>
      <c r="Z1057" s="81"/>
      <c r="AA1057" s="82"/>
      <c r="AB1057" s="83"/>
    </row>
    <row r="1058" spans="1:28" s="79" customFormat="1" ht="15.75" hidden="1" customHeight="1" outlineLevel="1">
      <c r="A1058" s="76"/>
      <c r="B1058" s="77"/>
      <c r="C1058" s="78"/>
      <c r="D1058" s="78"/>
      <c r="E1058" s="20"/>
      <c r="F1058" s="64">
        <f>SFA!$F$39</f>
        <v>0</v>
      </c>
      <c r="G1058" s="64">
        <f>SFA!$G$39</f>
        <v>0</v>
      </c>
      <c r="H1058" s="64">
        <f>SFA!$H$39</f>
        <v>0</v>
      </c>
      <c r="I1058" s="64">
        <f>SFA!$I$39</f>
        <v>0</v>
      </c>
      <c r="J1058" s="64">
        <f>SFA!$J$39</f>
        <v>0</v>
      </c>
      <c r="K1058" s="64">
        <f>SFA!$K$39</f>
        <v>0</v>
      </c>
      <c r="L1058" s="65">
        <f>SFA!$L$39</f>
        <v>0</v>
      </c>
      <c r="N1058" s="66"/>
      <c r="O1058" s="67"/>
      <c r="P1058" s="80"/>
      <c r="Q1058" s="81"/>
      <c r="R1058" s="70"/>
      <c r="S1058" s="70"/>
      <c r="T1058" s="70"/>
      <c r="U1058" s="81"/>
      <c r="V1058" s="70"/>
      <c r="W1058" s="81"/>
      <c r="X1058" s="62"/>
      <c r="Y1058" s="67"/>
      <c r="Z1058" s="81"/>
      <c r="AA1058" s="82"/>
      <c r="AB1058" s="83"/>
    </row>
    <row r="1059" spans="1:28" s="79" customFormat="1" ht="15.75" hidden="1" customHeight="1" outlineLevel="1">
      <c r="A1059" s="76"/>
      <c r="B1059" s="77"/>
      <c r="C1059" s="78"/>
      <c r="D1059" s="78"/>
      <c r="E1059" s="20"/>
      <c r="F1059" s="64">
        <f>SHSU!$F$39</f>
        <v>0</v>
      </c>
      <c r="G1059" s="64">
        <f>SHSU!$G$39</f>
        <v>0</v>
      </c>
      <c r="H1059" s="64">
        <f>SHSU!$H$39</f>
        <v>0</v>
      </c>
      <c r="I1059" s="64">
        <f>SHSU!$I$39</f>
        <v>0</v>
      </c>
      <c r="J1059" s="64">
        <f>SHSU!$J$39</f>
        <v>0</v>
      </c>
      <c r="K1059" s="64">
        <f>SHSU!$K$39</f>
        <v>0</v>
      </c>
      <c r="L1059" s="65">
        <f>SHSU!$L$39</f>
        <v>0</v>
      </c>
      <c r="N1059" s="66"/>
      <c r="O1059" s="67"/>
      <c r="P1059" s="80"/>
      <c r="Q1059" s="81"/>
      <c r="R1059" s="70"/>
      <c r="S1059" s="70"/>
      <c r="T1059" s="70"/>
      <c r="U1059" s="81"/>
      <c r="V1059" s="70"/>
      <c r="W1059" s="81"/>
      <c r="X1059" s="62"/>
      <c r="Y1059" s="67"/>
      <c r="Z1059" s="81"/>
      <c r="AA1059" s="82"/>
      <c r="AB1059" s="83"/>
    </row>
    <row r="1060" spans="1:28" s="79" customFormat="1" ht="15.75" hidden="1" customHeight="1" outlineLevel="1">
      <c r="A1060" s="76"/>
      <c r="B1060" s="77"/>
      <c r="C1060" s="78"/>
      <c r="D1060" s="78"/>
      <c r="E1060" s="20"/>
      <c r="F1060" s="64">
        <f>SRSU!$F$39</f>
        <v>0</v>
      </c>
      <c r="G1060" s="64">
        <f>SRSU!$G$39</f>
        <v>0</v>
      </c>
      <c r="H1060" s="64">
        <f>SRSU!$H$39</f>
        <v>0</v>
      </c>
      <c r="I1060" s="64">
        <f>SRSU!$I$39</f>
        <v>0</v>
      </c>
      <c r="J1060" s="64">
        <f>SRSU!$J$39</f>
        <v>0</v>
      </c>
      <c r="K1060" s="64">
        <f>SRSU!$K$39</f>
        <v>0</v>
      </c>
      <c r="L1060" s="65">
        <f>SRSU!$L$39</f>
        <v>0</v>
      </c>
      <c r="N1060" s="66"/>
      <c r="O1060" s="67"/>
      <c r="P1060" s="80"/>
      <c r="Q1060" s="81"/>
      <c r="R1060" s="70"/>
      <c r="S1060" s="70"/>
      <c r="T1060" s="70"/>
      <c r="U1060" s="81"/>
      <c r="V1060" s="70"/>
      <c r="W1060" s="81"/>
      <c r="X1060" s="62"/>
      <c r="Y1060" s="67"/>
      <c r="Z1060" s="81"/>
      <c r="AA1060" s="82"/>
      <c r="AB1060" s="83"/>
    </row>
    <row r="1061" spans="1:28" s="79" customFormat="1" ht="15.75" hidden="1" customHeight="1" outlineLevel="1">
      <c r="A1061" s="76"/>
      <c r="B1061" s="77"/>
      <c r="C1061" s="78"/>
      <c r="D1061" s="78"/>
      <c r="E1061" s="20"/>
      <c r="F1061" s="64">
        <f>TAMIU!$F$39</f>
        <v>0</v>
      </c>
      <c r="G1061" s="64">
        <f>TAMIU!$G$39</f>
        <v>0</v>
      </c>
      <c r="H1061" s="64">
        <f>TAMIU!$H$39</f>
        <v>0</v>
      </c>
      <c r="I1061" s="64">
        <f>TAMIU!$I$39</f>
        <v>0</v>
      </c>
      <c r="J1061" s="64">
        <f>TAMIU!$J$39</f>
        <v>0</v>
      </c>
      <c r="K1061" s="64">
        <f>TAMIU!$K$39</f>
        <v>0</v>
      </c>
      <c r="L1061" s="65">
        <f>TAMIU!$L$39</f>
        <v>0</v>
      </c>
      <c r="N1061" s="66"/>
      <c r="O1061" s="67"/>
      <c r="P1061" s="80"/>
      <c r="Q1061" s="81"/>
      <c r="R1061" s="70"/>
      <c r="S1061" s="70"/>
      <c r="T1061" s="70"/>
      <c r="U1061" s="81"/>
      <c r="V1061" s="70"/>
      <c r="W1061" s="81"/>
      <c r="X1061" s="62"/>
      <c r="Y1061" s="67"/>
      <c r="Z1061" s="81"/>
      <c r="AA1061" s="82"/>
      <c r="AB1061" s="83"/>
    </row>
    <row r="1062" spans="1:28" s="79" customFormat="1" ht="15.75" hidden="1" customHeight="1" outlineLevel="1">
      <c r="A1062" s="76"/>
      <c r="B1062" s="77"/>
      <c r="C1062" s="78"/>
      <c r="D1062" s="78"/>
      <c r="E1062" s="20"/>
      <c r="F1062" s="64">
        <f>TAMUC!$F$39</f>
        <v>0</v>
      </c>
      <c r="G1062" s="64">
        <f>TAMUC!$G$39</f>
        <v>0</v>
      </c>
      <c r="H1062" s="64">
        <f>TAMUC!$H$39</f>
        <v>0</v>
      </c>
      <c r="I1062" s="64">
        <f>TAMUC!$I$39</f>
        <v>0</v>
      </c>
      <c r="J1062" s="64">
        <f>TAMUC!$J$39</f>
        <v>0</v>
      </c>
      <c r="K1062" s="64">
        <f>TAMUC!$K$39</f>
        <v>0</v>
      </c>
      <c r="L1062" s="65">
        <f>TAMUC!$L$39</f>
        <v>0</v>
      </c>
      <c r="N1062" s="66"/>
      <c r="O1062" s="67"/>
      <c r="P1062" s="80"/>
      <c r="Q1062" s="81"/>
      <c r="R1062" s="70"/>
      <c r="S1062" s="70"/>
      <c r="T1062" s="70"/>
      <c r="U1062" s="81"/>
      <c r="V1062" s="70"/>
      <c r="W1062" s="81"/>
      <c r="X1062" s="62"/>
      <c r="Y1062" s="67"/>
      <c r="Z1062" s="81"/>
      <c r="AA1062" s="82"/>
      <c r="AB1062" s="83"/>
    </row>
    <row r="1063" spans="1:28" s="79" customFormat="1" ht="15.75" hidden="1" customHeight="1" outlineLevel="1">
      <c r="A1063" s="76"/>
      <c r="B1063" s="77"/>
      <c r="C1063" s="78"/>
      <c r="D1063" s="78"/>
      <c r="E1063" s="20"/>
      <c r="F1063" s="64">
        <f>TAMUCC!$F$39</f>
        <v>0</v>
      </c>
      <c r="G1063" s="64">
        <f>TAMUCC!$G$39</f>
        <v>0</v>
      </c>
      <c r="H1063" s="64">
        <f>TAMUCC!$H$39</f>
        <v>0</v>
      </c>
      <c r="I1063" s="64">
        <f>TAMUCC!$I$39</f>
        <v>0</v>
      </c>
      <c r="J1063" s="64">
        <f>TAMUCC!$J$39</f>
        <v>0</v>
      </c>
      <c r="K1063" s="64">
        <f>TAMUCC!$K$39</f>
        <v>0</v>
      </c>
      <c r="L1063" s="65">
        <f>TAMUCC!$L$39</f>
        <v>0</v>
      </c>
      <c r="N1063" s="66"/>
      <c r="O1063" s="67"/>
      <c r="P1063" s="80"/>
      <c r="Q1063" s="81"/>
      <c r="R1063" s="70"/>
      <c r="S1063" s="70"/>
      <c r="T1063" s="70"/>
      <c r="U1063" s="81"/>
      <c r="V1063" s="70"/>
      <c r="W1063" s="81"/>
      <c r="X1063" s="62"/>
      <c r="Y1063" s="67"/>
      <c r="Z1063" s="81"/>
      <c r="AA1063" s="82"/>
      <c r="AB1063" s="83"/>
    </row>
    <row r="1064" spans="1:28" s="79" customFormat="1" ht="15.75" hidden="1" customHeight="1" outlineLevel="1">
      <c r="A1064" s="76"/>
      <c r="B1064" s="77"/>
      <c r="C1064" s="78"/>
      <c r="D1064" s="78"/>
      <c r="E1064" s="20"/>
      <c r="F1064" s="64">
        <f>TAMUComb!$F$39</f>
        <v>0</v>
      </c>
      <c r="G1064" s="64">
        <f>TAMUComb!$G$39</f>
        <v>0</v>
      </c>
      <c r="H1064" s="64">
        <f>TAMUComb!$H$39</f>
        <v>0</v>
      </c>
      <c r="I1064" s="64">
        <f>TAMUComb!$I$39</f>
        <v>0</v>
      </c>
      <c r="J1064" s="64">
        <f>TAMUComb!$J$39</f>
        <v>0</v>
      </c>
      <c r="K1064" s="64">
        <f>TAMUComb!$K$39</f>
        <v>0</v>
      </c>
      <c r="L1064" s="65">
        <f>TAMUComb!$L$39</f>
        <v>0</v>
      </c>
      <c r="N1064" s="66"/>
      <c r="O1064" s="67"/>
      <c r="P1064" s="80"/>
      <c r="Q1064" s="81"/>
      <c r="R1064" s="70"/>
      <c r="S1064" s="70"/>
      <c r="T1064" s="70"/>
      <c r="U1064" s="81"/>
      <c r="V1064" s="70"/>
      <c r="W1064" s="81"/>
      <c r="X1064" s="62"/>
      <c r="Y1064" s="67"/>
      <c r="Z1064" s="81"/>
      <c r="AA1064" s="82"/>
      <c r="AB1064" s="83"/>
    </row>
    <row r="1065" spans="1:28" s="79" customFormat="1" ht="15.75" hidden="1" customHeight="1" outlineLevel="1">
      <c r="A1065" s="76"/>
      <c r="B1065" s="77"/>
      <c r="C1065" s="78"/>
      <c r="D1065" s="78"/>
      <c r="E1065" s="20"/>
      <c r="F1065" s="64">
        <f>TAMUCT!$F$39</f>
        <v>0</v>
      </c>
      <c r="G1065" s="64">
        <f>TAMUCT!$G$39</f>
        <v>0</v>
      </c>
      <c r="H1065" s="64">
        <f>TAMUCT!$H$39</f>
        <v>0</v>
      </c>
      <c r="I1065" s="64">
        <f>TAMUCT!$I$39</f>
        <v>0</v>
      </c>
      <c r="J1065" s="64">
        <f>TAMUCT!$J$39</f>
        <v>0</v>
      </c>
      <c r="K1065" s="64">
        <f>TAMUCT!$K$39</f>
        <v>0</v>
      </c>
      <c r="L1065" s="65">
        <f>TAMUCT!$L$39</f>
        <v>0</v>
      </c>
      <c r="N1065" s="66"/>
      <c r="O1065" s="67"/>
      <c r="P1065" s="80"/>
      <c r="Q1065" s="81"/>
      <c r="R1065" s="70"/>
      <c r="S1065" s="70"/>
      <c r="T1065" s="70"/>
      <c r="U1065" s="81"/>
      <c r="V1065" s="70"/>
      <c r="W1065" s="81"/>
      <c r="X1065" s="62"/>
      <c r="Y1065" s="67"/>
      <c r="Z1065" s="81"/>
      <c r="AA1065" s="82"/>
      <c r="AB1065" s="83"/>
    </row>
    <row r="1066" spans="1:28" s="79" customFormat="1" ht="15.75" hidden="1" customHeight="1" outlineLevel="1">
      <c r="A1066" s="76"/>
      <c r="B1066" s="77"/>
      <c r="C1066" s="78"/>
      <c r="D1066" s="78"/>
      <c r="E1066" s="20"/>
      <c r="F1066" s="64">
        <f>TAMUG!$F$39</f>
        <v>0</v>
      </c>
      <c r="G1066" s="64">
        <f>TAMUG!$G$39</f>
        <v>0</v>
      </c>
      <c r="H1066" s="64">
        <f>TAMUG!$H$39</f>
        <v>0</v>
      </c>
      <c r="I1066" s="64">
        <f>TAMUG!$I$39</f>
        <v>0</v>
      </c>
      <c r="J1066" s="64">
        <f>TAMUG!$J$39</f>
        <v>0</v>
      </c>
      <c r="K1066" s="64">
        <f>TAMUG!$K$39</f>
        <v>0</v>
      </c>
      <c r="L1066" s="65">
        <f>TAMUG!$L$39</f>
        <v>0</v>
      </c>
      <c r="N1066" s="66"/>
      <c r="O1066" s="67"/>
      <c r="P1066" s="80"/>
      <c r="Q1066" s="81"/>
      <c r="R1066" s="70"/>
      <c r="S1066" s="70"/>
      <c r="T1066" s="70"/>
      <c r="U1066" s="81"/>
      <c r="V1066" s="70"/>
      <c r="W1066" s="81"/>
      <c r="X1066" s="62"/>
      <c r="Y1066" s="67"/>
      <c r="Z1066" s="81"/>
      <c r="AA1066" s="82"/>
      <c r="AB1066" s="83"/>
    </row>
    <row r="1067" spans="1:28" s="79" customFormat="1" ht="15.75" hidden="1" customHeight="1" outlineLevel="1">
      <c r="A1067" s="76"/>
      <c r="B1067" s="77"/>
      <c r="C1067" s="78"/>
      <c r="D1067" s="78"/>
      <c r="E1067" s="20"/>
      <c r="F1067" s="64">
        <f>TAMUK!$F$39</f>
        <v>0</v>
      </c>
      <c r="G1067" s="64">
        <f>TAMUK!$G$39</f>
        <v>0</v>
      </c>
      <c r="H1067" s="64">
        <f>TAMUK!$H$39</f>
        <v>0</v>
      </c>
      <c r="I1067" s="64">
        <f>TAMUK!$I$39</f>
        <v>0</v>
      </c>
      <c r="J1067" s="64">
        <f>TAMUK!$J$39</f>
        <v>0</v>
      </c>
      <c r="K1067" s="64">
        <f>TAMUK!$K$39</f>
        <v>0</v>
      </c>
      <c r="L1067" s="65">
        <f>TAMUK!$L$39</f>
        <v>0</v>
      </c>
      <c r="N1067" s="66"/>
      <c r="O1067" s="67"/>
      <c r="P1067" s="80"/>
      <c r="Q1067" s="81"/>
      <c r="R1067" s="70"/>
      <c r="S1067" s="70"/>
      <c r="T1067" s="70"/>
      <c r="U1067" s="81"/>
      <c r="V1067" s="70"/>
      <c r="W1067" s="81"/>
      <c r="X1067" s="62"/>
      <c r="Y1067" s="67"/>
      <c r="Z1067" s="81"/>
      <c r="AA1067" s="82"/>
      <c r="AB1067" s="83"/>
    </row>
    <row r="1068" spans="1:28" s="79" customFormat="1" ht="15.75" hidden="1" customHeight="1" outlineLevel="1">
      <c r="A1068" s="76"/>
      <c r="B1068" s="77"/>
      <c r="C1068" s="78"/>
      <c r="D1068" s="78"/>
      <c r="E1068" s="20"/>
      <c r="F1068" s="64">
        <f>TAMUSA!$F$39</f>
        <v>0</v>
      </c>
      <c r="G1068" s="64">
        <f>TAMUSA!$G$39</f>
        <v>0</v>
      </c>
      <c r="H1068" s="64">
        <f>TAMUSA!$H$39</f>
        <v>0</v>
      </c>
      <c r="I1068" s="64">
        <f>TAMUSA!$I$39</f>
        <v>0</v>
      </c>
      <c r="J1068" s="64">
        <f>TAMUSA!$J$39</f>
        <v>0</v>
      </c>
      <c r="K1068" s="64">
        <f>TAMUSA!$K$39</f>
        <v>0</v>
      </c>
      <c r="L1068" s="65">
        <f>TAMUSA!$L$39</f>
        <v>0</v>
      </c>
      <c r="N1068" s="66"/>
      <c r="O1068" s="67"/>
      <c r="P1068" s="80"/>
      <c r="Q1068" s="81"/>
      <c r="R1068" s="70"/>
      <c r="S1068" s="70"/>
      <c r="T1068" s="70"/>
      <c r="U1068" s="81"/>
      <c r="V1068" s="70"/>
      <c r="W1068" s="81"/>
      <c r="X1068" s="62"/>
      <c r="Y1068" s="67"/>
      <c r="Z1068" s="81"/>
      <c r="AA1068" s="82"/>
      <c r="AB1068" s="83"/>
    </row>
    <row r="1069" spans="1:28" s="79" customFormat="1" ht="15.75" hidden="1" customHeight="1" outlineLevel="1">
      <c r="A1069" s="76"/>
      <c r="B1069" s="77"/>
      <c r="C1069" s="78"/>
      <c r="D1069" s="78"/>
      <c r="E1069" s="20"/>
      <c r="F1069" s="64">
        <f>TAMUT!$F$39</f>
        <v>0</v>
      </c>
      <c r="G1069" s="64">
        <f>TAMUT!$G$39</f>
        <v>0</v>
      </c>
      <c r="H1069" s="64">
        <f>TAMUT!$H$39</f>
        <v>0</v>
      </c>
      <c r="I1069" s="64">
        <f>TAMUT!$I$39</f>
        <v>0</v>
      </c>
      <c r="J1069" s="64">
        <f>TAMUT!$J$39</f>
        <v>0</v>
      </c>
      <c r="K1069" s="64">
        <f>TAMUT!$K$39</f>
        <v>0</v>
      </c>
      <c r="L1069" s="65">
        <f>TAMUT!$L$39</f>
        <v>0</v>
      </c>
      <c r="N1069" s="66"/>
      <c r="O1069" s="67"/>
      <c r="P1069" s="80"/>
      <c r="Q1069" s="81"/>
      <c r="R1069" s="70"/>
      <c r="S1069" s="70"/>
      <c r="T1069" s="70"/>
      <c r="U1069" s="81"/>
      <c r="V1069" s="70"/>
      <c r="W1069" s="81"/>
      <c r="X1069" s="62"/>
      <c r="Y1069" s="67"/>
      <c r="Z1069" s="81"/>
      <c r="AA1069" s="82"/>
      <c r="AB1069" s="83"/>
    </row>
    <row r="1070" spans="1:28" s="79" customFormat="1" ht="15.75" hidden="1" customHeight="1" outlineLevel="1">
      <c r="A1070" s="76"/>
      <c r="B1070" s="77"/>
      <c r="C1070" s="78"/>
      <c r="D1070" s="78"/>
      <c r="E1070" s="20"/>
      <c r="F1070" s="64">
        <f>TARLST!$F$39</f>
        <v>0</v>
      </c>
      <c r="G1070" s="64">
        <f>TARLST!$G$39</f>
        <v>0</v>
      </c>
      <c r="H1070" s="64">
        <f>TARLST!$H$39</f>
        <v>0</v>
      </c>
      <c r="I1070" s="64">
        <f>TARLST!$I$39</f>
        <v>0</v>
      </c>
      <c r="J1070" s="64">
        <f>TARLST!$J$39</f>
        <v>0</v>
      </c>
      <c r="K1070" s="64">
        <f>TARLST!$K$39</f>
        <v>0</v>
      </c>
      <c r="L1070" s="65">
        <f>TARLST!$L$39</f>
        <v>0</v>
      </c>
      <c r="N1070" s="66"/>
      <c r="O1070" s="67"/>
      <c r="P1070" s="80"/>
      <c r="Q1070" s="81"/>
      <c r="R1070" s="70"/>
      <c r="S1070" s="70"/>
      <c r="T1070" s="70"/>
      <c r="U1070" s="81"/>
      <c r="V1070" s="70"/>
      <c r="W1070" s="81"/>
      <c r="X1070" s="62"/>
      <c r="Y1070" s="67"/>
      <c r="Z1070" s="81"/>
      <c r="AA1070" s="82"/>
      <c r="AB1070" s="83"/>
    </row>
    <row r="1071" spans="1:28" s="79" customFormat="1" ht="15.75" hidden="1" customHeight="1" outlineLevel="1">
      <c r="A1071" s="76"/>
      <c r="B1071" s="77"/>
      <c r="C1071" s="78"/>
      <c r="D1071" s="78"/>
      <c r="E1071" s="20"/>
      <c r="F1071" s="64">
        <f>TSU!$F$39</f>
        <v>0</v>
      </c>
      <c r="G1071" s="64">
        <f>TSU!$G$39</f>
        <v>0</v>
      </c>
      <c r="H1071" s="64">
        <f>TSU!$H$39</f>
        <v>0</v>
      </c>
      <c r="I1071" s="64">
        <f>TSU!$I$39</f>
        <v>0</v>
      </c>
      <c r="J1071" s="64">
        <f>TSU!$J$39</f>
        <v>0</v>
      </c>
      <c r="K1071" s="64">
        <f>TSU!$K$39</f>
        <v>0</v>
      </c>
      <c r="L1071" s="65">
        <f>TSU!$L$39</f>
        <v>0</v>
      </c>
      <c r="N1071" s="66"/>
      <c r="O1071" s="67"/>
      <c r="P1071" s="80"/>
      <c r="Q1071" s="81"/>
      <c r="R1071" s="70"/>
      <c r="S1071" s="70"/>
      <c r="T1071" s="70"/>
      <c r="U1071" s="81"/>
      <c r="V1071" s="70"/>
      <c r="W1071" s="81"/>
      <c r="X1071" s="62"/>
      <c r="Y1071" s="67"/>
      <c r="Z1071" s="81"/>
      <c r="AA1071" s="82"/>
      <c r="AB1071" s="83"/>
    </row>
    <row r="1072" spans="1:28" s="79" customFormat="1" ht="15.75" hidden="1" customHeight="1" outlineLevel="1">
      <c r="A1072" s="76"/>
      <c r="B1072" s="77"/>
      <c r="C1072" s="78"/>
      <c r="D1072" s="78"/>
      <c r="E1072" s="20"/>
      <c r="F1072" s="64">
        <f>TTU!$F$39</f>
        <v>0</v>
      </c>
      <c r="G1072" s="64">
        <f>TTU!$G$39</f>
        <v>0</v>
      </c>
      <c r="H1072" s="64">
        <f>TTU!$H$39</f>
        <v>0</v>
      </c>
      <c r="I1072" s="64">
        <f>TTU!$I$39</f>
        <v>0</v>
      </c>
      <c r="J1072" s="64">
        <f>TTU!$J$39</f>
        <v>0</v>
      </c>
      <c r="K1072" s="64">
        <f>TTU!$K$39</f>
        <v>0</v>
      </c>
      <c r="L1072" s="65">
        <f>TTU!$L$39</f>
        <v>0</v>
      </c>
      <c r="N1072" s="66"/>
      <c r="O1072" s="67"/>
      <c r="P1072" s="80"/>
      <c r="Q1072" s="81"/>
      <c r="R1072" s="70"/>
      <c r="S1072" s="70"/>
      <c r="T1072" s="70"/>
      <c r="U1072" s="81"/>
      <c r="V1072" s="70"/>
      <c r="W1072" s="81"/>
      <c r="X1072" s="62"/>
      <c r="Y1072" s="67"/>
      <c r="Z1072" s="81"/>
      <c r="AA1072" s="82"/>
      <c r="AB1072" s="83"/>
    </row>
    <row r="1073" spans="1:28" s="79" customFormat="1" ht="15.75" hidden="1" customHeight="1" outlineLevel="1">
      <c r="A1073" s="76"/>
      <c r="B1073" s="77"/>
      <c r="C1073" s="78"/>
      <c r="D1073" s="78"/>
      <c r="E1073" s="20"/>
      <c r="F1073" s="64">
        <f>TWU!$F$39</f>
        <v>0</v>
      </c>
      <c r="G1073" s="64">
        <f>TWU!$G$39</f>
        <v>0</v>
      </c>
      <c r="H1073" s="64">
        <f>TWU!$H$39</f>
        <v>0</v>
      </c>
      <c r="I1073" s="64">
        <f>TWU!$I$39</f>
        <v>0</v>
      </c>
      <c r="J1073" s="64">
        <f>TWU!$J$39</f>
        <v>0</v>
      </c>
      <c r="K1073" s="64">
        <f>TWU!$K$39</f>
        <v>0</v>
      </c>
      <c r="L1073" s="65">
        <f>TWU!$L$39</f>
        <v>0</v>
      </c>
      <c r="N1073" s="66"/>
      <c r="O1073" s="67"/>
      <c r="P1073" s="80"/>
      <c r="Q1073" s="81"/>
      <c r="R1073" s="70"/>
      <c r="S1073" s="70"/>
      <c r="T1073" s="70"/>
      <c r="U1073" s="81"/>
      <c r="V1073" s="70"/>
      <c r="W1073" s="81"/>
      <c r="X1073" s="62"/>
      <c r="Y1073" s="67"/>
      <c r="Z1073" s="81"/>
      <c r="AA1073" s="82"/>
      <c r="AB1073" s="83"/>
    </row>
    <row r="1074" spans="1:28" s="79" customFormat="1" ht="15.75" hidden="1" customHeight="1" outlineLevel="1">
      <c r="A1074" s="76"/>
      <c r="B1074" s="77"/>
      <c r="C1074" s="78"/>
      <c r="D1074" s="78"/>
      <c r="E1074" s="20"/>
      <c r="F1074" s="64">
        <f>TXST!$F$39</f>
        <v>0</v>
      </c>
      <c r="G1074" s="64">
        <f>TXST!$G$39</f>
        <v>0</v>
      </c>
      <c r="H1074" s="64">
        <f>TXST!$H$39</f>
        <v>0</v>
      </c>
      <c r="I1074" s="64">
        <f>TXST!$I$39</f>
        <v>0</v>
      </c>
      <c r="J1074" s="64">
        <f>TXST!$J$39</f>
        <v>0</v>
      </c>
      <c r="K1074" s="64">
        <f>TXST!$K$39</f>
        <v>0</v>
      </c>
      <c r="L1074" s="65">
        <f>TXST!$L$39</f>
        <v>0</v>
      </c>
      <c r="N1074" s="66"/>
      <c r="O1074" s="67"/>
      <c r="P1074" s="80"/>
      <c r="Q1074" s="81"/>
      <c r="R1074" s="70"/>
      <c r="S1074" s="70"/>
      <c r="T1074" s="70"/>
      <c r="U1074" s="81"/>
      <c r="V1074" s="70"/>
      <c r="W1074" s="81"/>
      <c r="X1074" s="62"/>
      <c r="Y1074" s="67"/>
      <c r="Z1074" s="81"/>
      <c r="AA1074" s="82"/>
      <c r="AB1074" s="83"/>
    </row>
    <row r="1075" spans="1:28" s="79" customFormat="1" ht="15.75" hidden="1" customHeight="1" outlineLevel="1">
      <c r="A1075" s="76"/>
      <c r="B1075" s="77"/>
      <c r="C1075" s="78"/>
      <c r="D1075" s="78"/>
      <c r="E1075" s="20"/>
      <c r="F1075" s="64">
        <f>TYL!$F$39</f>
        <v>0</v>
      </c>
      <c r="G1075" s="64">
        <f>TYL!$G$39</f>
        <v>0</v>
      </c>
      <c r="H1075" s="64">
        <f>TYL!$H$39</f>
        <v>0</v>
      </c>
      <c r="I1075" s="64">
        <f>TYL!$I$39</f>
        <v>0</v>
      </c>
      <c r="J1075" s="64">
        <f>TYL!$J$39</f>
        <v>0</v>
      </c>
      <c r="K1075" s="64">
        <f>TYL!$K$39</f>
        <v>0</v>
      </c>
      <c r="L1075" s="65">
        <f>TYL!$L$39</f>
        <v>0</v>
      </c>
      <c r="N1075" s="66"/>
      <c r="O1075" s="67"/>
      <c r="P1075" s="80"/>
      <c r="Q1075" s="81"/>
      <c r="R1075" s="70"/>
      <c r="S1075" s="70"/>
      <c r="T1075" s="70"/>
      <c r="U1075" s="81"/>
      <c r="V1075" s="70"/>
      <c r="W1075" s="81"/>
      <c r="X1075" s="62"/>
      <c r="Y1075" s="67"/>
      <c r="Z1075" s="81"/>
      <c r="AA1075" s="82"/>
      <c r="AB1075" s="83"/>
    </row>
    <row r="1076" spans="1:28" s="79" customFormat="1" ht="15.75" hidden="1" customHeight="1" outlineLevel="1">
      <c r="A1076" s="76"/>
      <c r="B1076" s="77"/>
      <c r="C1076" s="78"/>
      <c r="D1076" s="78"/>
      <c r="E1076" s="20"/>
      <c r="F1076" s="64">
        <f>UH!$F$39</f>
        <v>0</v>
      </c>
      <c r="G1076" s="64">
        <f>UH!$G$39</f>
        <v>0</v>
      </c>
      <c r="H1076" s="64">
        <f>UH!$H$39</f>
        <v>0</v>
      </c>
      <c r="I1076" s="64">
        <f>UH!$I$39</f>
        <v>0</v>
      </c>
      <c r="J1076" s="64">
        <f>UH!$J$39</f>
        <v>0</v>
      </c>
      <c r="K1076" s="64">
        <f>UH!$K$39</f>
        <v>0</v>
      </c>
      <c r="L1076" s="65">
        <f>UH!$L$39</f>
        <v>0</v>
      </c>
      <c r="N1076" s="66"/>
      <c r="O1076" s="67"/>
      <c r="P1076" s="80"/>
      <c r="Q1076" s="81"/>
      <c r="R1076" s="70"/>
      <c r="S1076" s="70"/>
      <c r="T1076" s="70"/>
      <c r="U1076" s="81"/>
      <c r="V1076" s="70"/>
      <c r="W1076" s="81"/>
      <c r="X1076" s="62"/>
      <c r="Y1076" s="67"/>
      <c r="Z1076" s="81"/>
      <c r="AA1076" s="82"/>
      <c r="AB1076" s="83"/>
    </row>
    <row r="1077" spans="1:28" s="79" customFormat="1" ht="15.75" hidden="1" customHeight="1" outlineLevel="1">
      <c r="A1077" s="76"/>
      <c r="B1077" s="77"/>
      <c r="C1077" s="78"/>
      <c r="D1077" s="78"/>
      <c r="E1077" s="20"/>
      <c r="F1077" s="64">
        <f>UHCL!$F$39</f>
        <v>0</v>
      </c>
      <c r="G1077" s="64">
        <f>UHCL!$G$39</f>
        <v>0</v>
      </c>
      <c r="H1077" s="64">
        <f>UHCL!$H$39</f>
        <v>0</v>
      </c>
      <c r="I1077" s="64">
        <f>UHCL!$I$39</f>
        <v>0</v>
      </c>
      <c r="J1077" s="64">
        <f>UHCL!$J$39</f>
        <v>0</v>
      </c>
      <c r="K1077" s="64">
        <f>UHCL!$K$39</f>
        <v>0</v>
      </c>
      <c r="L1077" s="65">
        <f>UHCL!$L$39</f>
        <v>0</v>
      </c>
      <c r="N1077" s="66"/>
      <c r="O1077" s="67"/>
      <c r="P1077" s="80"/>
      <c r="Q1077" s="81"/>
      <c r="R1077" s="70"/>
      <c r="S1077" s="70"/>
      <c r="T1077" s="70"/>
      <c r="U1077" s="81"/>
      <c r="V1077" s="70"/>
      <c r="W1077" s="81"/>
      <c r="X1077" s="62"/>
      <c r="Y1077" s="67"/>
      <c r="Z1077" s="81"/>
      <c r="AA1077" s="82"/>
      <c r="AB1077" s="83"/>
    </row>
    <row r="1078" spans="1:28" s="79" customFormat="1" ht="15.75" hidden="1" customHeight="1" outlineLevel="1">
      <c r="A1078" s="76"/>
      <c r="B1078" s="77"/>
      <c r="C1078" s="78"/>
      <c r="D1078" s="78"/>
      <c r="E1078" s="20"/>
      <c r="F1078" s="64">
        <f>UHD!$F$39</f>
        <v>0</v>
      </c>
      <c r="G1078" s="64">
        <f>UHD!$G$39</f>
        <v>0</v>
      </c>
      <c r="H1078" s="64">
        <f>UHD!$H$39</f>
        <v>0</v>
      </c>
      <c r="I1078" s="64">
        <f>UHD!$I$39</f>
        <v>0</v>
      </c>
      <c r="J1078" s="64">
        <f>UHD!$J$39</f>
        <v>0</v>
      </c>
      <c r="K1078" s="64">
        <f>UHD!$K$39</f>
        <v>0</v>
      </c>
      <c r="L1078" s="65">
        <f>UHD!$L$39</f>
        <v>0</v>
      </c>
      <c r="N1078" s="66"/>
      <c r="O1078" s="67"/>
      <c r="P1078" s="80"/>
      <c r="Q1078" s="81"/>
      <c r="R1078" s="70"/>
      <c r="S1078" s="70"/>
      <c r="T1078" s="70"/>
      <c r="U1078" s="81"/>
      <c r="V1078" s="70"/>
      <c r="W1078" s="81"/>
      <c r="X1078" s="62"/>
      <c r="Y1078" s="67"/>
      <c r="Z1078" s="81"/>
      <c r="AA1078" s="82"/>
      <c r="AB1078" s="83"/>
    </row>
    <row r="1079" spans="1:28" s="79" customFormat="1" ht="15.75" hidden="1" customHeight="1" outlineLevel="1">
      <c r="A1079" s="76"/>
      <c r="B1079" s="77"/>
      <c r="C1079" s="78"/>
      <c r="D1079" s="78"/>
      <c r="E1079" s="20"/>
      <c r="F1079" s="64">
        <f>UHV!$F$39</f>
        <v>0</v>
      </c>
      <c r="G1079" s="64">
        <f>UHV!$G$39</f>
        <v>0</v>
      </c>
      <c r="H1079" s="64">
        <f>UHV!$H$39</f>
        <v>0</v>
      </c>
      <c r="I1079" s="64">
        <f>UHV!$I$39</f>
        <v>0</v>
      </c>
      <c r="J1079" s="64">
        <f>UHV!$J$39</f>
        <v>0</v>
      </c>
      <c r="K1079" s="64">
        <f>UHV!$K$39</f>
        <v>0</v>
      </c>
      <c r="L1079" s="65">
        <f>UHV!$L$39</f>
        <v>0</v>
      </c>
      <c r="N1079" s="66"/>
      <c r="O1079" s="67"/>
      <c r="P1079" s="80"/>
      <c r="Q1079" s="81"/>
      <c r="R1079" s="70"/>
      <c r="S1079" s="70"/>
      <c r="T1079" s="70"/>
      <c r="U1079" s="81"/>
      <c r="V1079" s="70"/>
      <c r="W1079" s="81"/>
      <c r="X1079" s="62"/>
      <c r="Y1079" s="67"/>
      <c r="Z1079" s="81"/>
      <c r="AA1079" s="82"/>
      <c r="AB1079" s="83"/>
    </row>
    <row r="1080" spans="1:28" s="79" customFormat="1" ht="15.75" hidden="1" customHeight="1" outlineLevel="1">
      <c r="A1080" s="76"/>
      <c r="B1080" s="77"/>
      <c r="C1080" s="78"/>
      <c r="D1080" s="78"/>
      <c r="E1080" s="20"/>
      <c r="F1080" s="64">
        <f>UNT!$F$39</f>
        <v>0</v>
      </c>
      <c r="G1080" s="64">
        <f>UNT!$G$39</f>
        <v>0</v>
      </c>
      <c r="H1080" s="64">
        <f>UNT!$H$39</f>
        <v>0</v>
      </c>
      <c r="I1080" s="64">
        <f>UNT!$I$39</f>
        <v>0</v>
      </c>
      <c r="J1080" s="64">
        <f>UNT!$J$39</f>
        <v>0</v>
      </c>
      <c r="K1080" s="64">
        <f>UNT!$K$39</f>
        <v>0</v>
      </c>
      <c r="L1080" s="65">
        <f>UNT!$L$39</f>
        <v>0</v>
      </c>
      <c r="N1080" s="66"/>
      <c r="O1080" s="67"/>
      <c r="P1080" s="80"/>
      <c r="Q1080" s="81"/>
      <c r="R1080" s="70"/>
      <c r="S1080" s="70"/>
      <c r="T1080" s="70"/>
      <c r="U1080" s="81"/>
      <c r="V1080" s="70"/>
      <c r="W1080" s="81"/>
      <c r="X1080" s="62"/>
      <c r="Y1080" s="67"/>
      <c r="Z1080" s="81"/>
      <c r="AA1080" s="82"/>
      <c r="AB1080" s="83"/>
    </row>
    <row r="1081" spans="1:28" s="79" customFormat="1" ht="15.75" hidden="1" customHeight="1" outlineLevel="1">
      <c r="A1081" s="76"/>
      <c r="B1081" s="77"/>
      <c r="C1081" s="78"/>
      <c r="D1081" s="78"/>
      <c r="E1081" s="20"/>
      <c r="F1081" s="64">
        <f>UNTD!$F$39</f>
        <v>0</v>
      </c>
      <c r="G1081" s="64">
        <f>UNTD!$G$39</f>
        <v>0</v>
      </c>
      <c r="H1081" s="64">
        <f>UNTD!$H$39</f>
        <v>0</v>
      </c>
      <c r="I1081" s="64">
        <f>UNTD!$I$39</f>
        <v>0</v>
      </c>
      <c r="J1081" s="64">
        <f>UNTD!$J$39</f>
        <v>0</v>
      </c>
      <c r="K1081" s="64">
        <f>UNTD!$K$39</f>
        <v>0</v>
      </c>
      <c r="L1081" s="65">
        <f>UNTD!$L$39</f>
        <v>0</v>
      </c>
      <c r="N1081" s="66"/>
      <c r="O1081" s="67"/>
      <c r="P1081" s="80"/>
      <c r="Q1081" s="81"/>
      <c r="R1081" s="70"/>
      <c r="S1081" s="70"/>
      <c r="T1081" s="70"/>
      <c r="U1081" s="81"/>
      <c r="V1081" s="70"/>
      <c r="W1081" s="81"/>
      <c r="X1081" s="62"/>
      <c r="Y1081" s="67"/>
      <c r="Z1081" s="81"/>
      <c r="AA1081" s="82"/>
      <c r="AB1081" s="83"/>
    </row>
    <row r="1082" spans="1:28" s="79" customFormat="1" ht="15.75" hidden="1" customHeight="1" outlineLevel="1">
      <c r="A1082" s="76"/>
      <c r="B1082" s="77"/>
      <c r="C1082" s="78"/>
      <c r="D1082" s="78"/>
      <c r="E1082" s="20"/>
      <c r="F1082" s="64">
        <f>WTAMU!$F$39</f>
        <v>0</v>
      </c>
      <c r="G1082" s="64">
        <f>WTAMU!$G$39</f>
        <v>0</v>
      </c>
      <c r="H1082" s="64">
        <f>WTAMU!$H$39</f>
        <v>0</v>
      </c>
      <c r="I1082" s="64">
        <f>WTAMU!$I$39</f>
        <v>0</v>
      </c>
      <c r="J1082" s="64">
        <f>WTAMU!$J$39</f>
        <v>0</v>
      </c>
      <c r="K1082" s="64">
        <f>WTAMU!$K$39</f>
        <v>0</v>
      </c>
      <c r="L1082" s="65">
        <f>WTAMU!$L$39</f>
        <v>0</v>
      </c>
      <c r="N1082" s="66"/>
      <c r="O1082" s="67"/>
      <c r="P1082" s="80"/>
      <c r="Q1082" s="81"/>
      <c r="R1082" s="70"/>
      <c r="S1082" s="70"/>
      <c r="T1082" s="70"/>
      <c r="U1082" s="81"/>
      <c r="V1082" s="70"/>
      <c r="W1082" s="81"/>
      <c r="X1082" s="62"/>
      <c r="Y1082" s="67"/>
      <c r="Z1082" s="81"/>
      <c r="AA1082" s="82"/>
      <c r="AB1082" s="83"/>
    </row>
    <row r="1083" spans="1:28" s="79" customFormat="1" ht="15.75" customHeight="1" collapsed="1">
      <c r="A1083" s="76"/>
      <c r="B1083" s="77" t="s">
        <v>39</v>
      </c>
      <c r="C1083" s="78"/>
      <c r="D1083" s="78"/>
      <c r="E1083" s="20"/>
      <c r="F1083" s="64">
        <f t="shared" ref="F1083:L1083" si="17">SUM(F1047:F1082)</f>
        <v>0</v>
      </c>
      <c r="G1083" s="64">
        <f t="shared" si="17"/>
        <v>0</v>
      </c>
      <c r="H1083" s="64">
        <f t="shared" si="17"/>
        <v>0</v>
      </c>
      <c r="I1083" s="64">
        <f t="shared" si="17"/>
        <v>0</v>
      </c>
      <c r="J1083" s="64">
        <f t="shared" si="17"/>
        <v>0</v>
      </c>
      <c r="K1083" s="64">
        <f t="shared" si="17"/>
        <v>0</v>
      </c>
      <c r="L1083" s="65">
        <f t="shared" si="17"/>
        <v>0</v>
      </c>
      <c r="N1083" s="66"/>
      <c r="O1083" s="67"/>
      <c r="P1083" s="80"/>
      <c r="Q1083" s="81"/>
      <c r="R1083" s="70"/>
      <c r="S1083" s="70"/>
      <c r="T1083" s="70"/>
      <c r="U1083" s="81"/>
      <c r="V1083" s="70"/>
      <c r="W1083" s="81"/>
      <c r="X1083" s="62"/>
      <c r="Y1083" s="67"/>
      <c r="Z1083" s="81"/>
      <c r="AA1083" s="82"/>
      <c r="AB1083" s="83"/>
    </row>
    <row r="1084" spans="1:28" s="79" customFormat="1" ht="15.75" hidden="1" customHeight="1" outlineLevel="1">
      <c r="A1084" s="76"/>
      <c r="B1084" s="77"/>
      <c r="C1084" s="78"/>
      <c r="D1084" s="78"/>
      <c r="E1084" s="20"/>
      <c r="F1084" s="64">
        <f>ARL!$F$40</f>
        <v>0</v>
      </c>
      <c r="G1084" s="64">
        <f>ARL!$G$40</f>
        <v>0</v>
      </c>
      <c r="H1084" s="64">
        <f>ARL!$H$40</f>
        <v>0</v>
      </c>
      <c r="I1084" s="64">
        <f>ARL!$I$40</f>
        <v>0</v>
      </c>
      <c r="J1084" s="64">
        <f>ARL!$J$40</f>
        <v>0</v>
      </c>
      <c r="K1084" s="64">
        <f>ARL!$K$40</f>
        <v>0</v>
      </c>
      <c r="L1084" s="65">
        <f>ARL!$L$40</f>
        <v>0</v>
      </c>
      <c r="N1084" s="66"/>
      <c r="O1084" s="67"/>
      <c r="P1084" s="80"/>
      <c r="Q1084" s="81"/>
      <c r="R1084" s="70"/>
      <c r="S1084" s="70"/>
      <c r="T1084" s="70"/>
      <c r="U1084" s="81"/>
      <c r="V1084" s="70"/>
      <c r="W1084" s="81"/>
      <c r="X1084" s="62"/>
      <c r="Y1084" s="67"/>
      <c r="Z1084" s="81"/>
      <c r="AA1084" s="82"/>
      <c r="AB1084" s="83"/>
    </row>
    <row r="1085" spans="1:28" s="79" customFormat="1" ht="15.75" hidden="1" customHeight="1" outlineLevel="1">
      <c r="A1085" s="76"/>
      <c r="B1085" s="77"/>
      <c r="C1085" s="78"/>
      <c r="D1085" s="78"/>
      <c r="E1085" s="20"/>
      <c r="F1085" s="64">
        <f>ASU!$F$40</f>
        <v>0</v>
      </c>
      <c r="G1085" s="64">
        <f>ASU!$G$40</f>
        <v>0</v>
      </c>
      <c r="H1085" s="64">
        <f>ASU!$H$40</f>
        <v>0</v>
      </c>
      <c r="I1085" s="64">
        <f>ASU!$I$40</f>
        <v>0</v>
      </c>
      <c r="J1085" s="64">
        <f>ASU!$J$40</f>
        <v>0</v>
      </c>
      <c r="K1085" s="64">
        <f>ASU!$K$40</f>
        <v>0</v>
      </c>
      <c r="L1085" s="65">
        <f>ASU!$L$40</f>
        <v>0</v>
      </c>
      <c r="N1085" s="66"/>
      <c r="O1085" s="67"/>
      <c r="P1085" s="80"/>
      <c r="Q1085" s="81"/>
      <c r="R1085" s="70"/>
      <c r="S1085" s="70"/>
      <c r="T1085" s="70"/>
      <c r="U1085" s="81"/>
      <c r="V1085" s="70"/>
      <c r="W1085" s="81"/>
      <c r="X1085" s="62"/>
      <c r="Y1085" s="67"/>
      <c r="Z1085" s="81"/>
      <c r="AA1085" s="82"/>
      <c r="AB1085" s="83"/>
    </row>
    <row r="1086" spans="1:28" s="79" customFormat="1" ht="15.75" hidden="1" customHeight="1" outlineLevel="1">
      <c r="A1086" s="76"/>
      <c r="B1086" s="77"/>
      <c r="C1086" s="78"/>
      <c r="D1086" s="78"/>
      <c r="E1086" s="20"/>
      <c r="F1086" s="64">
        <f>'AUS1'!$F$40</f>
        <v>0</v>
      </c>
      <c r="G1086" s="64">
        <f>'AUS1'!$G$40</f>
        <v>0</v>
      </c>
      <c r="H1086" s="64">
        <f>'AUS1'!$H$40</f>
        <v>0</v>
      </c>
      <c r="I1086" s="64">
        <f>'AUS1'!$I$40</f>
        <v>0</v>
      </c>
      <c r="J1086" s="64">
        <f>'AUS1'!$J$40</f>
        <v>0</v>
      </c>
      <c r="K1086" s="64">
        <f>'AUS1'!$K$40</f>
        <v>0</v>
      </c>
      <c r="L1086" s="65">
        <f>'AUS1'!$L$40</f>
        <v>0</v>
      </c>
      <c r="N1086" s="66"/>
      <c r="O1086" s="67"/>
      <c r="P1086" s="80"/>
      <c r="Q1086" s="81"/>
      <c r="R1086" s="70"/>
      <c r="S1086" s="70"/>
      <c r="T1086" s="70"/>
      <c r="U1086" s="81"/>
      <c r="V1086" s="70"/>
      <c r="W1086" s="81"/>
      <c r="X1086" s="62"/>
      <c r="Y1086" s="67"/>
      <c r="Z1086" s="81"/>
      <c r="AA1086" s="82"/>
      <c r="AB1086" s="83"/>
    </row>
    <row r="1087" spans="1:28" s="79" customFormat="1" ht="15.75" hidden="1" customHeight="1" outlineLevel="1">
      <c r="A1087" s="76"/>
      <c r="B1087" s="77"/>
      <c r="C1087" s="78"/>
      <c r="D1087" s="78"/>
      <c r="E1087" s="20"/>
      <c r="F1087" s="64">
        <f>'RGV1'!$F$40</f>
        <v>0</v>
      </c>
      <c r="G1087" s="64">
        <f>'RGV1'!$G$40</f>
        <v>0</v>
      </c>
      <c r="H1087" s="64">
        <f>'RGV1'!$H$40</f>
        <v>0</v>
      </c>
      <c r="I1087" s="64">
        <f>'RGV1'!$I$40</f>
        <v>0</v>
      </c>
      <c r="J1087" s="64">
        <f>'RGV1'!$J$40</f>
        <v>0</v>
      </c>
      <c r="K1087" s="64">
        <f>'RGV1'!$K$40</f>
        <v>0</v>
      </c>
      <c r="L1087" s="65">
        <f>'RGV1'!$L$40</f>
        <v>0</v>
      </c>
      <c r="N1087" s="66"/>
      <c r="O1087" s="67"/>
      <c r="P1087" s="80"/>
      <c r="Q1087" s="81"/>
      <c r="R1087" s="70"/>
      <c r="S1087" s="70"/>
      <c r="T1087" s="70"/>
      <c r="U1087" s="81"/>
      <c r="V1087" s="70"/>
      <c r="W1087" s="81"/>
      <c r="X1087" s="62"/>
      <c r="Y1087" s="67"/>
      <c r="Z1087" s="81"/>
      <c r="AA1087" s="82"/>
      <c r="AB1087" s="83"/>
    </row>
    <row r="1088" spans="1:28" s="79" customFormat="1" ht="15.75" hidden="1" customHeight="1" outlineLevel="1">
      <c r="A1088" s="76"/>
      <c r="B1088" s="77"/>
      <c r="C1088" s="78"/>
      <c r="D1088" s="78"/>
      <c r="E1088" s="20"/>
      <c r="F1088" s="64">
        <f>DAL!$F$40</f>
        <v>0</v>
      </c>
      <c r="G1088" s="64">
        <f>DAL!$G$40</f>
        <v>0</v>
      </c>
      <c r="H1088" s="64">
        <f>DAL!$H$40</f>
        <v>0</v>
      </c>
      <c r="I1088" s="64">
        <f>DAL!$I$40</f>
        <v>0</v>
      </c>
      <c r="J1088" s="64">
        <f>DAL!$J$40</f>
        <v>0</v>
      </c>
      <c r="K1088" s="64">
        <f>DAL!$K$40</f>
        <v>0</v>
      </c>
      <c r="L1088" s="65">
        <f>DAL!$L$40</f>
        <v>0</v>
      </c>
      <c r="N1088" s="66"/>
      <c r="O1088" s="67"/>
      <c r="P1088" s="80"/>
      <c r="Q1088" s="81"/>
      <c r="R1088" s="70"/>
      <c r="S1088" s="70"/>
      <c r="T1088" s="70"/>
      <c r="U1088" s="81"/>
      <c r="V1088" s="70"/>
      <c r="W1088" s="81"/>
      <c r="X1088" s="62"/>
      <c r="Y1088" s="67"/>
      <c r="Z1088" s="81"/>
      <c r="AA1088" s="82"/>
      <c r="AB1088" s="83"/>
    </row>
    <row r="1089" spans="1:28" s="79" customFormat="1" ht="15.75" hidden="1" customHeight="1" outlineLevel="1">
      <c r="A1089" s="76"/>
      <c r="B1089" s="77"/>
      <c r="C1089" s="78"/>
      <c r="D1089" s="78"/>
      <c r="E1089" s="20"/>
      <c r="F1089" s="64">
        <f>'E-P'!$F$40</f>
        <v>0</v>
      </c>
      <c r="G1089" s="64">
        <f>'E-P'!$G$40</f>
        <v>0</v>
      </c>
      <c r="H1089" s="64">
        <f>'E-P'!$H$40</f>
        <v>0</v>
      </c>
      <c r="I1089" s="64">
        <f>'E-P'!$I$40</f>
        <v>0</v>
      </c>
      <c r="J1089" s="64">
        <f>'E-P'!$J$40</f>
        <v>0</v>
      </c>
      <c r="K1089" s="64">
        <f>'E-P'!$K$40</f>
        <v>0</v>
      </c>
      <c r="L1089" s="65">
        <f>'E-P'!$L$40</f>
        <v>0</v>
      </c>
      <c r="N1089" s="66"/>
      <c r="O1089" s="67"/>
      <c r="P1089" s="80"/>
      <c r="Q1089" s="81"/>
      <c r="R1089" s="70"/>
      <c r="S1089" s="70"/>
      <c r="T1089" s="70"/>
      <c r="U1089" s="81"/>
      <c r="V1089" s="70"/>
      <c r="W1089" s="81"/>
      <c r="X1089" s="62"/>
      <c r="Y1089" s="67"/>
      <c r="Z1089" s="81"/>
      <c r="AA1089" s="82"/>
      <c r="AB1089" s="83"/>
    </row>
    <row r="1090" spans="1:28" s="79" customFormat="1" ht="15.75" hidden="1" customHeight="1" outlineLevel="1">
      <c r="A1090" s="76"/>
      <c r="B1090" s="77"/>
      <c r="C1090" s="78"/>
      <c r="D1090" s="78"/>
      <c r="E1090" s="20"/>
      <c r="F1090" s="64">
        <f>LU!$F$40</f>
        <v>0</v>
      </c>
      <c r="G1090" s="64">
        <f>LU!$G$40</f>
        <v>0</v>
      </c>
      <c r="H1090" s="64">
        <f>LU!$H$40</f>
        <v>0</v>
      </c>
      <c r="I1090" s="64">
        <f>LU!$I$40</f>
        <v>0</v>
      </c>
      <c r="J1090" s="64">
        <f>LU!$J$40</f>
        <v>0</v>
      </c>
      <c r="K1090" s="64">
        <f>LU!$K$40</f>
        <v>0</v>
      </c>
      <c r="L1090" s="65">
        <f>LU!$L$40</f>
        <v>0</v>
      </c>
      <c r="N1090" s="66"/>
      <c r="O1090" s="67"/>
      <c r="P1090" s="80"/>
      <c r="Q1090" s="81"/>
      <c r="R1090" s="70"/>
      <c r="S1090" s="70"/>
      <c r="T1090" s="70"/>
      <c r="U1090" s="81"/>
      <c r="V1090" s="70"/>
      <c r="W1090" s="81"/>
      <c r="X1090" s="62"/>
      <c r="Y1090" s="67"/>
      <c r="Z1090" s="81"/>
      <c r="AA1090" s="82"/>
      <c r="AB1090" s="83"/>
    </row>
    <row r="1091" spans="1:28" s="79" customFormat="1" ht="15.75" hidden="1" customHeight="1" outlineLevel="1">
      <c r="A1091" s="76"/>
      <c r="B1091" s="77"/>
      <c r="C1091" s="78"/>
      <c r="D1091" s="78"/>
      <c r="E1091" s="20"/>
      <c r="F1091" s="64">
        <f>MidWST!$F$40</f>
        <v>0</v>
      </c>
      <c r="G1091" s="64">
        <f>MidWST!$G$40</f>
        <v>0</v>
      </c>
      <c r="H1091" s="64">
        <f>MidWST!$H$40</f>
        <v>0</v>
      </c>
      <c r="I1091" s="64">
        <f>MidWST!$I$40</f>
        <v>0</v>
      </c>
      <c r="J1091" s="64">
        <f>MidWST!$J$40</f>
        <v>0</v>
      </c>
      <c r="K1091" s="64">
        <f>MidWST!$K$40</f>
        <v>0</v>
      </c>
      <c r="L1091" s="65">
        <f>MidWST!$L$40</f>
        <v>0</v>
      </c>
      <c r="N1091" s="66"/>
      <c r="O1091" s="67"/>
      <c r="P1091" s="80"/>
      <c r="Q1091" s="81"/>
      <c r="R1091" s="70"/>
      <c r="S1091" s="70"/>
      <c r="T1091" s="70"/>
      <c r="U1091" s="81"/>
      <c r="V1091" s="70"/>
      <c r="W1091" s="81"/>
      <c r="X1091" s="62"/>
      <c r="Y1091" s="67"/>
      <c r="Z1091" s="81"/>
      <c r="AA1091" s="82"/>
      <c r="AB1091" s="83"/>
    </row>
    <row r="1092" spans="1:28" s="79" customFormat="1" ht="15.75" hidden="1" customHeight="1" outlineLevel="1">
      <c r="A1092" s="76"/>
      <c r="B1092" s="77"/>
      <c r="C1092" s="78"/>
      <c r="D1092" s="78"/>
      <c r="E1092" s="20"/>
      <c r="F1092" s="64">
        <f>'P-B'!$F$40</f>
        <v>0</v>
      </c>
      <c r="G1092" s="64">
        <f>'P-B'!$G$40</f>
        <v>0</v>
      </c>
      <c r="H1092" s="64">
        <f>'P-B'!$H$40</f>
        <v>0</v>
      </c>
      <c r="I1092" s="64">
        <f>'P-B'!$I$40</f>
        <v>0</v>
      </c>
      <c r="J1092" s="64">
        <f>'P-B'!$J$40</f>
        <v>0</v>
      </c>
      <c r="K1092" s="64">
        <f>'P-B'!$K$40</f>
        <v>0</v>
      </c>
      <c r="L1092" s="65">
        <f>'P-B'!$L$40</f>
        <v>0</v>
      </c>
      <c r="N1092" s="66"/>
      <c r="O1092" s="67"/>
      <c r="P1092" s="80"/>
      <c r="Q1092" s="81"/>
      <c r="R1092" s="70"/>
      <c r="S1092" s="70"/>
      <c r="T1092" s="70"/>
      <c r="U1092" s="81"/>
      <c r="V1092" s="70"/>
      <c r="W1092" s="81"/>
      <c r="X1092" s="62"/>
      <c r="Y1092" s="67"/>
      <c r="Z1092" s="81"/>
      <c r="AA1092" s="82"/>
      <c r="AB1092" s="83"/>
    </row>
    <row r="1093" spans="1:28" s="79" customFormat="1" ht="15.75" hidden="1" customHeight="1" outlineLevel="1">
      <c r="A1093" s="76"/>
      <c r="B1093" s="77"/>
      <c r="C1093" s="78"/>
      <c r="D1093" s="78"/>
      <c r="E1093" s="20"/>
      <c r="F1093" s="64">
        <f>PVAMU!$F$40</f>
        <v>0</v>
      </c>
      <c r="G1093" s="64">
        <f>PVAMU!$G$40</f>
        <v>0</v>
      </c>
      <c r="H1093" s="64">
        <f>PVAMU!$H$40</f>
        <v>0</v>
      </c>
      <c r="I1093" s="64">
        <f>PVAMU!$I$40</f>
        <v>0</v>
      </c>
      <c r="J1093" s="64">
        <f>PVAMU!$J$40</f>
        <v>0</v>
      </c>
      <c r="K1093" s="64">
        <f>PVAMU!$K$40</f>
        <v>0</v>
      </c>
      <c r="L1093" s="65">
        <f>PVAMU!$L$40</f>
        <v>0</v>
      </c>
      <c r="N1093" s="66"/>
      <c r="O1093" s="67"/>
      <c r="P1093" s="80"/>
      <c r="Q1093" s="81"/>
      <c r="R1093" s="70"/>
      <c r="S1093" s="70"/>
      <c r="T1093" s="70"/>
      <c r="U1093" s="81"/>
      <c r="V1093" s="70"/>
      <c r="W1093" s="81"/>
      <c r="X1093" s="62"/>
      <c r="Y1093" s="67"/>
      <c r="Z1093" s="81"/>
      <c r="AA1093" s="82"/>
      <c r="AB1093" s="83"/>
    </row>
    <row r="1094" spans="1:28" s="79" customFormat="1" ht="15.75" hidden="1" customHeight="1" outlineLevel="1">
      <c r="A1094" s="76"/>
      <c r="B1094" s="77"/>
      <c r="C1094" s="78"/>
      <c r="D1094" s="78"/>
      <c r="E1094" s="20"/>
      <c r="F1094" s="64">
        <f>'S-A'!$F$40</f>
        <v>0</v>
      </c>
      <c r="G1094" s="64">
        <f>'S-A'!$G$40</f>
        <v>0</v>
      </c>
      <c r="H1094" s="64">
        <f>'S-A'!$H$40</f>
        <v>0</v>
      </c>
      <c r="I1094" s="64">
        <f>'S-A'!$I$40</f>
        <v>0</v>
      </c>
      <c r="J1094" s="64">
        <f>'S-A'!$J$40</f>
        <v>0</v>
      </c>
      <c r="K1094" s="64">
        <f>'S-A'!$K$40</f>
        <v>0</v>
      </c>
      <c r="L1094" s="65">
        <f>'S-A'!$L$40</f>
        <v>0</v>
      </c>
      <c r="N1094" s="66"/>
      <c r="O1094" s="67"/>
      <c r="P1094" s="80"/>
      <c r="Q1094" s="81"/>
      <c r="R1094" s="70"/>
      <c r="S1094" s="70"/>
      <c r="T1094" s="70"/>
      <c r="U1094" s="81"/>
      <c r="V1094" s="70"/>
      <c r="W1094" s="81"/>
      <c r="X1094" s="62"/>
      <c r="Y1094" s="67"/>
      <c r="Z1094" s="81"/>
      <c r="AA1094" s="82"/>
      <c r="AB1094" s="83"/>
    </row>
    <row r="1095" spans="1:28" s="79" customFormat="1" ht="15.75" hidden="1" customHeight="1" outlineLevel="1">
      <c r="A1095" s="76"/>
      <c r="B1095" s="77"/>
      <c r="C1095" s="78"/>
      <c r="D1095" s="78"/>
      <c r="E1095" s="20"/>
      <c r="F1095" s="64">
        <f>SFA!$F$40</f>
        <v>0</v>
      </c>
      <c r="G1095" s="64">
        <f>SFA!$G$40</f>
        <v>0</v>
      </c>
      <c r="H1095" s="64">
        <f>SFA!$H$40</f>
        <v>0</v>
      </c>
      <c r="I1095" s="64">
        <f>SFA!$I$40</f>
        <v>0</v>
      </c>
      <c r="J1095" s="64">
        <f>SFA!$J$40</f>
        <v>0</v>
      </c>
      <c r="K1095" s="64">
        <f>SFA!$K$40</f>
        <v>0</v>
      </c>
      <c r="L1095" s="65">
        <f>SFA!$L$40</f>
        <v>0</v>
      </c>
      <c r="N1095" s="66"/>
      <c r="O1095" s="67"/>
      <c r="P1095" s="80"/>
      <c r="Q1095" s="81"/>
      <c r="R1095" s="70"/>
      <c r="S1095" s="70"/>
      <c r="T1095" s="70"/>
      <c r="U1095" s="81"/>
      <c r="V1095" s="70"/>
      <c r="W1095" s="81"/>
      <c r="X1095" s="62"/>
      <c r="Y1095" s="67"/>
      <c r="Z1095" s="81"/>
      <c r="AA1095" s="82"/>
      <c r="AB1095" s="83"/>
    </row>
    <row r="1096" spans="1:28" s="79" customFormat="1" ht="15.75" hidden="1" customHeight="1" outlineLevel="1">
      <c r="A1096" s="76"/>
      <c r="B1096" s="77"/>
      <c r="C1096" s="78"/>
      <c r="D1096" s="78"/>
      <c r="E1096" s="20"/>
      <c r="F1096" s="64">
        <f>SHSU!$F$40</f>
        <v>0</v>
      </c>
      <c r="G1096" s="64">
        <f>SHSU!$G$40</f>
        <v>0</v>
      </c>
      <c r="H1096" s="64">
        <f>SHSU!$H$40</f>
        <v>0</v>
      </c>
      <c r="I1096" s="64">
        <f>SHSU!$I$40</f>
        <v>0</v>
      </c>
      <c r="J1096" s="64">
        <f>SHSU!$J$40</f>
        <v>0</v>
      </c>
      <c r="K1096" s="64">
        <f>SHSU!$K$40</f>
        <v>0</v>
      </c>
      <c r="L1096" s="65">
        <f>SHSU!$L$40</f>
        <v>0</v>
      </c>
      <c r="N1096" s="66"/>
      <c r="O1096" s="67"/>
      <c r="P1096" s="80"/>
      <c r="Q1096" s="81"/>
      <c r="R1096" s="70"/>
      <c r="S1096" s="70"/>
      <c r="T1096" s="70"/>
      <c r="U1096" s="81"/>
      <c r="V1096" s="70"/>
      <c r="W1096" s="81"/>
      <c r="X1096" s="62"/>
      <c r="Y1096" s="67"/>
      <c r="Z1096" s="81"/>
      <c r="AA1096" s="82"/>
      <c r="AB1096" s="83"/>
    </row>
    <row r="1097" spans="1:28" s="79" customFormat="1" ht="15.75" hidden="1" customHeight="1" outlineLevel="1">
      <c r="A1097" s="76"/>
      <c r="B1097" s="77"/>
      <c r="C1097" s="78"/>
      <c r="D1097" s="78"/>
      <c r="E1097" s="20"/>
      <c r="F1097" s="64">
        <f>SRSU!$F$40</f>
        <v>0</v>
      </c>
      <c r="G1097" s="64">
        <f>SRSU!$G$40</f>
        <v>0</v>
      </c>
      <c r="H1097" s="64">
        <f>SRSU!$H$40</f>
        <v>0</v>
      </c>
      <c r="I1097" s="64">
        <f>SRSU!$I$40</f>
        <v>0</v>
      </c>
      <c r="J1097" s="64">
        <f>SRSU!$J$40</f>
        <v>0</v>
      </c>
      <c r="K1097" s="64">
        <f>SRSU!$K$40</f>
        <v>0</v>
      </c>
      <c r="L1097" s="65">
        <f>SRSU!$L$40</f>
        <v>0</v>
      </c>
      <c r="N1097" s="66"/>
      <c r="O1097" s="67"/>
      <c r="P1097" s="80"/>
      <c r="Q1097" s="81"/>
      <c r="R1097" s="70"/>
      <c r="S1097" s="70"/>
      <c r="T1097" s="70"/>
      <c r="U1097" s="81"/>
      <c r="V1097" s="70"/>
      <c r="W1097" s="81"/>
      <c r="X1097" s="62"/>
      <c r="Y1097" s="67"/>
      <c r="Z1097" s="81"/>
      <c r="AA1097" s="82"/>
      <c r="AB1097" s="83"/>
    </row>
    <row r="1098" spans="1:28" s="79" customFormat="1" ht="15.75" hidden="1" customHeight="1" outlineLevel="1">
      <c r="A1098" s="76"/>
      <c r="B1098" s="77"/>
      <c r="C1098" s="78"/>
      <c r="D1098" s="78"/>
      <c r="E1098" s="20"/>
      <c r="F1098" s="64">
        <f>TAMIU!$F$40</f>
        <v>0</v>
      </c>
      <c r="G1098" s="64">
        <f>TAMIU!$G$40</f>
        <v>0</v>
      </c>
      <c r="H1098" s="64">
        <f>TAMIU!$H$40</f>
        <v>0</v>
      </c>
      <c r="I1098" s="64">
        <f>TAMIU!$I$40</f>
        <v>0</v>
      </c>
      <c r="J1098" s="64">
        <f>TAMIU!$J$40</f>
        <v>0</v>
      </c>
      <c r="K1098" s="64">
        <f>TAMIU!$K$40</f>
        <v>0</v>
      </c>
      <c r="L1098" s="65">
        <f>TAMIU!$L$40</f>
        <v>0</v>
      </c>
      <c r="N1098" s="66"/>
      <c r="O1098" s="67"/>
      <c r="P1098" s="80"/>
      <c r="Q1098" s="81"/>
      <c r="R1098" s="70"/>
      <c r="S1098" s="70"/>
      <c r="T1098" s="70"/>
      <c r="U1098" s="81"/>
      <c r="V1098" s="70"/>
      <c r="W1098" s="81"/>
      <c r="X1098" s="62"/>
      <c r="Y1098" s="67"/>
      <c r="Z1098" s="81"/>
      <c r="AA1098" s="82"/>
      <c r="AB1098" s="83"/>
    </row>
    <row r="1099" spans="1:28" s="79" customFormat="1" ht="15.75" hidden="1" customHeight="1" outlineLevel="1">
      <c r="A1099" s="76"/>
      <c r="B1099" s="77"/>
      <c r="C1099" s="78"/>
      <c r="D1099" s="78"/>
      <c r="E1099" s="20"/>
      <c r="F1099" s="64">
        <f>TAMUC!$F$40</f>
        <v>0</v>
      </c>
      <c r="G1099" s="64">
        <f>TAMUC!$G$40</f>
        <v>0</v>
      </c>
      <c r="H1099" s="64">
        <f>TAMUC!$H$40</f>
        <v>0</v>
      </c>
      <c r="I1099" s="64">
        <f>TAMUC!$I$40</f>
        <v>0</v>
      </c>
      <c r="J1099" s="64">
        <f>TAMUC!$J$40</f>
        <v>0</v>
      </c>
      <c r="K1099" s="64">
        <f>TAMUC!$K$40</f>
        <v>0</v>
      </c>
      <c r="L1099" s="65">
        <f>TAMUC!$L$40</f>
        <v>0</v>
      </c>
      <c r="N1099" s="66"/>
      <c r="O1099" s="67"/>
      <c r="P1099" s="80"/>
      <c r="Q1099" s="81"/>
      <c r="R1099" s="70"/>
      <c r="S1099" s="70"/>
      <c r="T1099" s="70"/>
      <c r="U1099" s="81"/>
      <c r="V1099" s="70"/>
      <c r="W1099" s="81"/>
      <c r="X1099" s="62"/>
      <c r="Y1099" s="67"/>
      <c r="Z1099" s="81"/>
      <c r="AA1099" s="82"/>
      <c r="AB1099" s="83"/>
    </row>
    <row r="1100" spans="1:28" s="79" customFormat="1" ht="15.75" hidden="1" customHeight="1" outlineLevel="1">
      <c r="A1100" s="76"/>
      <c r="B1100" s="77"/>
      <c r="C1100" s="78"/>
      <c r="D1100" s="78"/>
      <c r="E1100" s="20"/>
      <c r="F1100" s="64">
        <f>TAMUCC!$F$40</f>
        <v>0</v>
      </c>
      <c r="G1100" s="64">
        <f>TAMUCC!$G$40</f>
        <v>0</v>
      </c>
      <c r="H1100" s="64">
        <f>TAMUCC!$H$40</f>
        <v>0</v>
      </c>
      <c r="I1100" s="64">
        <f>TAMUCC!$I$40</f>
        <v>0</v>
      </c>
      <c r="J1100" s="64">
        <f>TAMUCC!$J$40</f>
        <v>0</v>
      </c>
      <c r="K1100" s="64">
        <f>TAMUCC!$K$40</f>
        <v>0</v>
      </c>
      <c r="L1100" s="65">
        <f>TAMUCC!$L$40</f>
        <v>0</v>
      </c>
      <c r="N1100" s="66"/>
      <c r="O1100" s="67"/>
      <c r="P1100" s="80"/>
      <c r="Q1100" s="81"/>
      <c r="R1100" s="70"/>
      <c r="S1100" s="70"/>
      <c r="T1100" s="70"/>
      <c r="U1100" s="81"/>
      <c r="V1100" s="70"/>
      <c r="W1100" s="81"/>
      <c r="X1100" s="62"/>
      <c r="Y1100" s="67"/>
      <c r="Z1100" s="81"/>
      <c r="AA1100" s="82"/>
      <c r="AB1100" s="83"/>
    </row>
    <row r="1101" spans="1:28" s="79" customFormat="1" ht="15.75" hidden="1" customHeight="1" outlineLevel="1">
      <c r="A1101" s="76"/>
      <c r="B1101" s="77"/>
      <c r="C1101" s="78"/>
      <c r="D1101" s="78"/>
      <c r="E1101" s="20"/>
      <c r="F1101" s="64">
        <f>TAMUComb!$F$40</f>
        <v>0</v>
      </c>
      <c r="G1101" s="64">
        <f>TAMUComb!$G$40</f>
        <v>0</v>
      </c>
      <c r="H1101" s="64">
        <f>TAMUComb!$H$40</f>
        <v>0</v>
      </c>
      <c r="I1101" s="64">
        <f>TAMUComb!$I$40</f>
        <v>0</v>
      </c>
      <c r="J1101" s="64">
        <f>TAMUComb!$J$40</f>
        <v>0</v>
      </c>
      <c r="K1101" s="64">
        <f>TAMUComb!$K$40</f>
        <v>0</v>
      </c>
      <c r="L1101" s="65">
        <f>TAMUComb!$L$40</f>
        <v>0</v>
      </c>
      <c r="N1101" s="66"/>
      <c r="O1101" s="67"/>
      <c r="P1101" s="80"/>
      <c r="Q1101" s="81"/>
      <c r="R1101" s="70"/>
      <c r="S1101" s="70"/>
      <c r="T1101" s="70"/>
      <c r="U1101" s="81"/>
      <c r="V1101" s="70"/>
      <c r="W1101" s="81"/>
      <c r="X1101" s="62"/>
      <c r="Y1101" s="67"/>
      <c r="Z1101" s="81"/>
      <c r="AA1101" s="82"/>
      <c r="AB1101" s="83"/>
    </row>
    <row r="1102" spans="1:28" s="79" customFormat="1" ht="15.75" hidden="1" customHeight="1" outlineLevel="1">
      <c r="A1102" s="76"/>
      <c r="B1102" s="77"/>
      <c r="C1102" s="78"/>
      <c r="D1102" s="78"/>
      <c r="E1102" s="20"/>
      <c r="F1102" s="64">
        <f>TAMUCT!$F$40</f>
        <v>0</v>
      </c>
      <c r="G1102" s="64">
        <f>TAMUCT!$G$40</f>
        <v>0</v>
      </c>
      <c r="H1102" s="64">
        <f>TAMUCT!$H$40</f>
        <v>0</v>
      </c>
      <c r="I1102" s="64">
        <f>TAMUCT!$I$40</f>
        <v>0</v>
      </c>
      <c r="J1102" s="64">
        <f>TAMUCT!$J$40</f>
        <v>0</v>
      </c>
      <c r="K1102" s="64">
        <f>TAMUCT!$K$40</f>
        <v>0</v>
      </c>
      <c r="L1102" s="65">
        <f>TAMUCT!$L$40</f>
        <v>0</v>
      </c>
      <c r="N1102" s="66"/>
      <c r="O1102" s="67"/>
      <c r="P1102" s="80"/>
      <c r="Q1102" s="81"/>
      <c r="R1102" s="70"/>
      <c r="S1102" s="70"/>
      <c r="T1102" s="70"/>
      <c r="U1102" s="81"/>
      <c r="V1102" s="70"/>
      <c r="W1102" s="81"/>
      <c r="X1102" s="62"/>
      <c r="Y1102" s="67"/>
      <c r="Z1102" s="81"/>
      <c r="AA1102" s="82"/>
      <c r="AB1102" s="83"/>
    </row>
    <row r="1103" spans="1:28" s="79" customFormat="1" ht="15.75" hidden="1" customHeight="1" outlineLevel="1">
      <c r="A1103" s="76"/>
      <c r="B1103" s="77"/>
      <c r="C1103" s="78"/>
      <c r="D1103" s="78"/>
      <c r="E1103" s="20"/>
      <c r="F1103" s="64">
        <f>TAMUG!$F$40</f>
        <v>0</v>
      </c>
      <c r="G1103" s="64">
        <f>TAMUG!$G$40</f>
        <v>0</v>
      </c>
      <c r="H1103" s="64">
        <f>TAMUG!$H$40</f>
        <v>0</v>
      </c>
      <c r="I1103" s="64">
        <f>TAMUG!$I$40</f>
        <v>0</v>
      </c>
      <c r="J1103" s="64">
        <f>TAMUG!$J$40</f>
        <v>0</v>
      </c>
      <c r="K1103" s="64">
        <f>TAMUG!$K$40</f>
        <v>0</v>
      </c>
      <c r="L1103" s="65">
        <f>TAMUG!$L$40</f>
        <v>0</v>
      </c>
      <c r="N1103" s="66"/>
      <c r="O1103" s="67"/>
      <c r="P1103" s="80"/>
      <c r="Q1103" s="81"/>
      <c r="R1103" s="70"/>
      <c r="S1103" s="70"/>
      <c r="T1103" s="70"/>
      <c r="U1103" s="81"/>
      <c r="V1103" s="70"/>
      <c r="W1103" s="81"/>
      <c r="X1103" s="62"/>
      <c r="Y1103" s="67"/>
      <c r="Z1103" s="81"/>
      <c r="AA1103" s="82"/>
      <c r="AB1103" s="83"/>
    </row>
    <row r="1104" spans="1:28" s="79" customFormat="1" ht="15.75" hidden="1" customHeight="1" outlineLevel="1">
      <c r="A1104" s="76"/>
      <c r="B1104" s="77"/>
      <c r="C1104" s="78"/>
      <c r="D1104" s="78"/>
      <c r="E1104" s="20"/>
      <c r="F1104" s="64">
        <f>TAMUK!$F$40</f>
        <v>0</v>
      </c>
      <c r="G1104" s="64">
        <f>TAMUK!$G$40</f>
        <v>0</v>
      </c>
      <c r="H1104" s="64">
        <f>TAMUK!$H$40</f>
        <v>0</v>
      </c>
      <c r="I1104" s="64">
        <f>TAMUK!$I$40</f>
        <v>0</v>
      </c>
      <c r="J1104" s="64">
        <f>TAMUK!$J$40</f>
        <v>0</v>
      </c>
      <c r="K1104" s="64">
        <f>TAMUK!$K$40</f>
        <v>0</v>
      </c>
      <c r="L1104" s="65">
        <f>TAMUK!$L$40</f>
        <v>0</v>
      </c>
      <c r="N1104" s="66"/>
      <c r="O1104" s="67"/>
      <c r="P1104" s="80"/>
      <c r="Q1104" s="81"/>
      <c r="R1104" s="70"/>
      <c r="S1104" s="70"/>
      <c r="T1104" s="70"/>
      <c r="U1104" s="81"/>
      <c r="V1104" s="70"/>
      <c r="W1104" s="81"/>
      <c r="X1104" s="62"/>
      <c r="Y1104" s="67"/>
      <c r="Z1104" s="81"/>
      <c r="AA1104" s="82"/>
      <c r="AB1104" s="83"/>
    </row>
    <row r="1105" spans="1:28" s="79" customFormat="1" ht="15.75" hidden="1" customHeight="1" outlineLevel="1">
      <c r="A1105" s="76"/>
      <c r="B1105" s="77"/>
      <c r="C1105" s="78"/>
      <c r="D1105" s="78"/>
      <c r="E1105" s="20"/>
      <c r="F1105" s="64">
        <f>TAMUSA!$F$40</f>
        <v>0</v>
      </c>
      <c r="G1105" s="64">
        <f>TAMUSA!$G$40</f>
        <v>0</v>
      </c>
      <c r="H1105" s="64">
        <f>TAMUSA!$H$40</f>
        <v>0</v>
      </c>
      <c r="I1105" s="64">
        <f>TAMUSA!$I$40</f>
        <v>0</v>
      </c>
      <c r="J1105" s="64">
        <f>TAMUSA!$J$40</f>
        <v>0</v>
      </c>
      <c r="K1105" s="64">
        <f>TAMUSA!$K$40</f>
        <v>0</v>
      </c>
      <c r="L1105" s="65">
        <f>TAMUSA!$L$40</f>
        <v>0</v>
      </c>
      <c r="N1105" s="66"/>
      <c r="O1105" s="67"/>
      <c r="P1105" s="80"/>
      <c r="Q1105" s="81"/>
      <c r="R1105" s="70"/>
      <c r="S1105" s="70"/>
      <c r="T1105" s="70"/>
      <c r="U1105" s="81"/>
      <c r="V1105" s="70"/>
      <c r="W1105" s="81"/>
      <c r="X1105" s="62"/>
      <c r="Y1105" s="67"/>
      <c r="Z1105" s="81"/>
      <c r="AA1105" s="82"/>
      <c r="AB1105" s="83"/>
    </row>
    <row r="1106" spans="1:28" s="79" customFormat="1" ht="15.75" hidden="1" customHeight="1" outlineLevel="1">
      <c r="A1106" s="76"/>
      <c r="B1106" s="77"/>
      <c r="C1106" s="78"/>
      <c r="D1106" s="78"/>
      <c r="E1106" s="20"/>
      <c r="F1106" s="64">
        <f>TAMUT!$F$40</f>
        <v>0</v>
      </c>
      <c r="G1106" s="64">
        <f>TAMUT!$G$40</f>
        <v>0</v>
      </c>
      <c r="H1106" s="64">
        <f>TAMUT!$H$40</f>
        <v>0</v>
      </c>
      <c r="I1106" s="64">
        <f>TAMUT!$I$40</f>
        <v>0</v>
      </c>
      <c r="J1106" s="64">
        <f>TAMUT!$J$40</f>
        <v>0</v>
      </c>
      <c r="K1106" s="64">
        <f>TAMUT!$K$40</f>
        <v>0</v>
      </c>
      <c r="L1106" s="65">
        <f>TAMUT!$L$40</f>
        <v>0</v>
      </c>
      <c r="N1106" s="66"/>
      <c r="O1106" s="67"/>
      <c r="P1106" s="80"/>
      <c r="Q1106" s="81"/>
      <c r="R1106" s="70"/>
      <c r="S1106" s="70"/>
      <c r="T1106" s="70"/>
      <c r="U1106" s="81"/>
      <c r="V1106" s="70"/>
      <c r="W1106" s="81"/>
      <c r="X1106" s="62"/>
      <c r="Y1106" s="67"/>
      <c r="Z1106" s="81"/>
      <c r="AA1106" s="82"/>
      <c r="AB1106" s="83"/>
    </row>
    <row r="1107" spans="1:28" s="79" customFormat="1" ht="15.75" hidden="1" customHeight="1" outlineLevel="1">
      <c r="A1107" s="76"/>
      <c r="B1107" s="77"/>
      <c r="C1107" s="78"/>
      <c r="D1107" s="78"/>
      <c r="E1107" s="20"/>
      <c r="F1107" s="64">
        <f>TARLST!$F$40</f>
        <v>0</v>
      </c>
      <c r="G1107" s="64">
        <f>TARLST!$G$40</f>
        <v>0</v>
      </c>
      <c r="H1107" s="64">
        <f>TARLST!$H$40</f>
        <v>0</v>
      </c>
      <c r="I1107" s="64">
        <f>TARLST!$I$40</f>
        <v>0</v>
      </c>
      <c r="J1107" s="64">
        <f>TARLST!$J$40</f>
        <v>0</v>
      </c>
      <c r="K1107" s="64">
        <f>TARLST!$K$40</f>
        <v>0</v>
      </c>
      <c r="L1107" s="65">
        <f>TARLST!$L$40</f>
        <v>0</v>
      </c>
      <c r="N1107" s="66"/>
      <c r="O1107" s="67"/>
      <c r="P1107" s="80"/>
      <c r="Q1107" s="81"/>
      <c r="R1107" s="70"/>
      <c r="S1107" s="70"/>
      <c r="T1107" s="70"/>
      <c r="U1107" s="81"/>
      <c r="V1107" s="70"/>
      <c r="W1107" s="81"/>
      <c r="X1107" s="62"/>
      <c r="Y1107" s="67"/>
      <c r="Z1107" s="81"/>
      <c r="AA1107" s="82"/>
      <c r="AB1107" s="83"/>
    </row>
    <row r="1108" spans="1:28" s="79" customFormat="1" ht="15.75" hidden="1" customHeight="1" outlineLevel="1">
      <c r="A1108" s="76"/>
      <c r="B1108" s="77"/>
      <c r="C1108" s="78"/>
      <c r="D1108" s="78"/>
      <c r="E1108" s="20"/>
      <c r="F1108" s="64">
        <f>TSU!$F$40</f>
        <v>0</v>
      </c>
      <c r="G1108" s="64">
        <f>TSU!$G$40</f>
        <v>0</v>
      </c>
      <c r="H1108" s="64">
        <f>TSU!$H$40</f>
        <v>0</v>
      </c>
      <c r="I1108" s="64">
        <f>TSU!$I$40</f>
        <v>0</v>
      </c>
      <c r="J1108" s="64">
        <f>TSU!$J$40</f>
        <v>0</v>
      </c>
      <c r="K1108" s="64">
        <f>TSU!$K$40</f>
        <v>0</v>
      </c>
      <c r="L1108" s="65">
        <f>TSU!$L$40</f>
        <v>0</v>
      </c>
      <c r="N1108" s="66"/>
      <c r="O1108" s="67"/>
      <c r="P1108" s="80"/>
      <c r="Q1108" s="81"/>
      <c r="R1108" s="70"/>
      <c r="S1108" s="70"/>
      <c r="T1108" s="70"/>
      <c r="U1108" s="81"/>
      <c r="V1108" s="70"/>
      <c r="W1108" s="81"/>
      <c r="X1108" s="62"/>
      <c r="Y1108" s="67"/>
      <c r="Z1108" s="81"/>
      <c r="AA1108" s="82"/>
      <c r="AB1108" s="83"/>
    </row>
    <row r="1109" spans="1:28" s="79" customFormat="1" ht="15.75" hidden="1" customHeight="1" outlineLevel="1">
      <c r="A1109" s="76"/>
      <c r="B1109" s="77"/>
      <c r="C1109" s="78"/>
      <c r="D1109" s="78"/>
      <c r="E1109" s="20"/>
      <c r="F1109" s="64">
        <f>TTU!$F$40</f>
        <v>0</v>
      </c>
      <c r="G1109" s="64">
        <f>TTU!$G$40</f>
        <v>0</v>
      </c>
      <c r="H1109" s="64">
        <f>TTU!$H$40</f>
        <v>0</v>
      </c>
      <c r="I1109" s="64">
        <f>TTU!$I$40</f>
        <v>0</v>
      </c>
      <c r="J1109" s="64">
        <f>TTU!$J$40</f>
        <v>0</v>
      </c>
      <c r="K1109" s="64">
        <f>TTU!$K$40</f>
        <v>0</v>
      </c>
      <c r="L1109" s="65">
        <f>TTU!$L$40</f>
        <v>0</v>
      </c>
      <c r="N1109" s="66"/>
      <c r="O1109" s="67"/>
      <c r="P1109" s="80"/>
      <c r="Q1109" s="81"/>
      <c r="R1109" s="70"/>
      <c r="S1109" s="70"/>
      <c r="T1109" s="70"/>
      <c r="U1109" s="81"/>
      <c r="V1109" s="70"/>
      <c r="W1109" s="81"/>
      <c r="X1109" s="62"/>
      <c r="Y1109" s="67"/>
      <c r="Z1109" s="81"/>
      <c r="AA1109" s="82"/>
      <c r="AB1109" s="83"/>
    </row>
    <row r="1110" spans="1:28" s="79" customFormat="1" ht="15.75" hidden="1" customHeight="1" outlineLevel="1">
      <c r="A1110" s="76"/>
      <c r="B1110" s="77"/>
      <c r="C1110" s="78"/>
      <c r="D1110" s="78"/>
      <c r="E1110" s="20"/>
      <c r="F1110" s="64">
        <f>TWU!$F$40</f>
        <v>0</v>
      </c>
      <c r="G1110" s="64">
        <f>TWU!$G$40</f>
        <v>0</v>
      </c>
      <c r="H1110" s="64">
        <f>TWU!$H$40</f>
        <v>0</v>
      </c>
      <c r="I1110" s="64">
        <f>TWU!$I$40</f>
        <v>0</v>
      </c>
      <c r="J1110" s="64">
        <f>TWU!$J$40</f>
        <v>0</v>
      </c>
      <c r="K1110" s="64">
        <f>TWU!$K$40</f>
        <v>0</v>
      </c>
      <c r="L1110" s="65">
        <f>TWU!$L$40</f>
        <v>0</v>
      </c>
      <c r="N1110" s="66"/>
      <c r="O1110" s="67"/>
      <c r="P1110" s="80"/>
      <c r="Q1110" s="81"/>
      <c r="R1110" s="70"/>
      <c r="S1110" s="70"/>
      <c r="T1110" s="70"/>
      <c r="U1110" s="81"/>
      <c r="V1110" s="70"/>
      <c r="W1110" s="81"/>
      <c r="X1110" s="62"/>
      <c r="Y1110" s="67"/>
      <c r="Z1110" s="81"/>
      <c r="AA1110" s="82"/>
      <c r="AB1110" s="83"/>
    </row>
    <row r="1111" spans="1:28" s="79" customFormat="1" ht="15.75" hidden="1" customHeight="1" outlineLevel="1">
      <c r="A1111" s="76"/>
      <c r="B1111" s="77"/>
      <c r="C1111" s="78"/>
      <c r="D1111" s="78"/>
      <c r="E1111" s="20"/>
      <c r="F1111" s="64">
        <f>TXST!$F$40</f>
        <v>0</v>
      </c>
      <c r="G1111" s="64">
        <f>TXST!$G$40</f>
        <v>0</v>
      </c>
      <c r="H1111" s="64">
        <f>TXST!$H$40</f>
        <v>0</v>
      </c>
      <c r="I1111" s="64">
        <f>TXST!$I$40</f>
        <v>0</v>
      </c>
      <c r="J1111" s="64">
        <f>TXST!$J$40</f>
        <v>0</v>
      </c>
      <c r="K1111" s="64">
        <f>TXST!$K$40</f>
        <v>0</v>
      </c>
      <c r="L1111" s="65">
        <f>TXST!$L$40</f>
        <v>0</v>
      </c>
      <c r="N1111" s="66"/>
      <c r="O1111" s="67"/>
      <c r="P1111" s="80"/>
      <c r="Q1111" s="81"/>
      <c r="R1111" s="70"/>
      <c r="S1111" s="70"/>
      <c r="T1111" s="70"/>
      <c r="U1111" s="81"/>
      <c r="V1111" s="70"/>
      <c r="W1111" s="81"/>
      <c r="X1111" s="62"/>
      <c r="Y1111" s="67"/>
      <c r="Z1111" s="81"/>
      <c r="AA1111" s="82"/>
      <c r="AB1111" s="83"/>
    </row>
    <row r="1112" spans="1:28" s="79" customFormat="1" ht="15.75" hidden="1" customHeight="1" outlineLevel="1">
      <c r="A1112" s="76"/>
      <c r="B1112" s="77"/>
      <c r="C1112" s="78"/>
      <c r="D1112" s="78"/>
      <c r="E1112" s="20"/>
      <c r="F1112" s="64">
        <f>TYL!$F$40</f>
        <v>0</v>
      </c>
      <c r="G1112" s="64">
        <f>TYL!$G$40</f>
        <v>0</v>
      </c>
      <c r="H1112" s="64">
        <f>TYL!$H$40</f>
        <v>0</v>
      </c>
      <c r="I1112" s="64">
        <f>TYL!$I$40</f>
        <v>0</v>
      </c>
      <c r="J1112" s="64">
        <f>TYL!$J$40</f>
        <v>0</v>
      </c>
      <c r="K1112" s="64">
        <f>TYL!$K$40</f>
        <v>0</v>
      </c>
      <c r="L1112" s="65">
        <f>TYL!$L$40</f>
        <v>0</v>
      </c>
      <c r="N1112" s="66"/>
      <c r="O1112" s="67"/>
      <c r="P1112" s="80"/>
      <c r="Q1112" s="81"/>
      <c r="R1112" s="70"/>
      <c r="S1112" s="70"/>
      <c r="T1112" s="70"/>
      <c r="U1112" s="81"/>
      <c r="V1112" s="70"/>
      <c r="W1112" s="81"/>
      <c r="X1112" s="62"/>
      <c r="Y1112" s="67"/>
      <c r="Z1112" s="81"/>
      <c r="AA1112" s="82"/>
      <c r="AB1112" s="83"/>
    </row>
    <row r="1113" spans="1:28" s="79" customFormat="1" ht="15.75" hidden="1" customHeight="1" outlineLevel="1">
      <c r="A1113" s="76"/>
      <c r="B1113" s="77"/>
      <c r="C1113" s="78"/>
      <c r="D1113" s="78"/>
      <c r="E1113" s="20"/>
      <c r="F1113" s="64">
        <f>UH!$F$40</f>
        <v>0</v>
      </c>
      <c r="G1113" s="64">
        <f>UH!$G$40</f>
        <v>0</v>
      </c>
      <c r="H1113" s="64">
        <f>UH!$H$40</f>
        <v>0</v>
      </c>
      <c r="I1113" s="64">
        <f>UH!$I$40</f>
        <v>0</v>
      </c>
      <c r="J1113" s="64">
        <f>UH!$J$40</f>
        <v>0</v>
      </c>
      <c r="K1113" s="64">
        <f>UH!$K$40</f>
        <v>0</v>
      </c>
      <c r="L1113" s="65">
        <f>UH!$L$40</f>
        <v>0</v>
      </c>
      <c r="N1113" s="66"/>
      <c r="O1113" s="67"/>
      <c r="P1113" s="80"/>
      <c r="Q1113" s="81"/>
      <c r="R1113" s="70"/>
      <c r="S1113" s="70"/>
      <c r="T1113" s="70"/>
      <c r="U1113" s="81"/>
      <c r="V1113" s="70"/>
      <c r="W1113" s="81"/>
      <c r="X1113" s="62"/>
      <c r="Y1113" s="67"/>
      <c r="Z1113" s="81"/>
      <c r="AA1113" s="82"/>
      <c r="AB1113" s="83"/>
    </row>
    <row r="1114" spans="1:28" s="79" customFormat="1" ht="15.75" hidden="1" customHeight="1" outlineLevel="1">
      <c r="A1114" s="76"/>
      <c r="B1114" s="77"/>
      <c r="C1114" s="78"/>
      <c r="D1114" s="78"/>
      <c r="E1114" s="20"/>
      <c r="F1114" s="64">
        <f>UHCL!$F$40</f>
        <v>0</v>
      </c>
      <c r="G1114" s="64">
        <f>UHCL!$G$40</f>
        <v>0</v>
      </c>
      <c r="H1114" s="64">
        <f>UHCL!$H$40</f>
        <v>0</v>
      </c>
      <c r="I1114" s="64">
        <f>UHCL!$I$40</f>
        <v>0</v>
      </c>
      <c r="J1114" s="64">
        <f>UHCL!$J$40</f>
        <v>0</v>
      </c>
      <c r="K1114" s="64">
        <f>UHCL!$K$40</f>
        <v>0</v>
      </c>
      <c r="L1114" s="65">
        <f>UHCL!$L$40</f>
        <v>0</v>
      </c>
      <c r="N1114" s="66"/>
      <c r="O1114" s="67"/>
      <c r="P1114" s="80"/>
      <c r="Q1114" s="81"/>
      <c r="R1114" s="70"/>
      <c r="S1114" s="70"/>
      <c r="T1114" s="70"/>
      <c r="U1114" s="81"/>
      <c r="V1114" s="70"/>
      <c r="W1114" s="81"/>
      <c r="X1114" s="62"/>
      <c r="Y1114" s="67"/>
      <c r="Z1114" s="81"/>
      <c r="AA1114" s="82"/>
      <c r="AB1114" s="83"/>
    </row>
    <row r="1115" spans="1:28" s="79" customFormat="1" ht="15.75" hidden="1" customHeight="1" outlineLevel="1">
      <c r="A1115" s="76"/>
      <c r="B1115" s="77"/>
      <c r="C1115" s="78"/>
      <c r="D1115" s="78"/>
      <c r="E1115" s="20"/>
      <c r="F1115" s="64">
        <f>UHD!$F$40</f>
        <v>0</v>
      </c>
      <c r="G1115" s="64">
        <f>UHD!$G$40</f>
        <v>0</v>
      </c>
      <c r="H1115" s="64">
        <f>UHD!$H$40</f>
        <v>0</v>
      </c>
      <c r="I1115" s="64">
        <f>UHD!$I$40</f>
        <v>0</v>
      </c>
      <c r="J1115" s="64">
        <f>UHD!$J$40</f>
        <v>0</v>
      </c>
      <c r="K1115" s="64">
        <f>UHD!$K$40</f>
        <v>0</v>
      </c>
      <c r="L1115" s="65">
        <f>UHD!$L$40</f>
        <v>0</v>
      </c>
      <c r="N1115" s="66"/>
      <c r="O1115" s="67"/>
      <c r="P1115" s="80"/>
      <c r="Q1115" s="81"/>
      <c r="R1115" s="70"/>
      <c r="S1115" s="70"/>
      <c r="T1115" s="70"/>
      <c r="U1115" s="81"/>
      <c r="V1115" s="70"/>
      <c r="W1115" s="81"/>
      <c r="X1115" s="62"/>
      <c r="Y1115" s="67"/>
      <c r="Z1115" s="81"/>
      <c r="AA1115" s="82"/>
      <c r="AB1115" s="83"/>
    </row>
    <row r="1116" spans="1:28" s="79" customFormat="1" ht="15.75" hidden="1" customHeight="1" outlineLevel="1">
      <c r="A1116" s="76"/>
      <c r="B1116" s="77"/>
      <c r="C1116" s="78"/>
      <c r="D1116" s="78"/>
      <c r="E1116" s="20"/>
      <c r="F1116" s="64">
        <f>UHV!$F$40</f>
        <v>0</v>
      </c>
      <c r="G1116" s="64">
        <f>UHV!$G$40</f>
        <v>0</v>
      </c>
      <c r="H1116" s="64">
        <f>UHV!$H$40</f>
        <v>0</v>
      </c>
      <c r="I1116" s="64">
        <f>UHV!$I$40</f>
        <v>0</v>
      </c>
      <c r="J1116" s="64">
        <f>UHV!$J$40</f>
        <v>0</v>
      </c>
      <c r="K1116" s="64">
        <f>UHV!$K$40</f>
        <v>0</v>
      </c>
      <c r="L1116" s="65">
        <f>UHV!$L$40</f>
        <v>0</v>
      </c>
      <c r="N1116" s="66"/>
      <c r="O1116" s="67"/>
      <c r="P1116" s="80"/>
      <c r="Q1116" s="81"/>
      <c r="R1116" s="70"/>
      <c r="S1116" s="70"/>
      <c r="T1116" s="70"/>
      <c r="U1116" s="81"/>
      <c r="V1116" s="70"/>
      <c r="W1116" s="81"/>
      <c r="X1116" s="62"/>
      <c r="Y1116" s="67"/>
      <c r="Z1116" s="81"/>
      <c r="AA1116" s="82"/>
      <c r="AB1116" s="83"/>
    </row>
    <row r="1117" spans="1:28" s="79" customFormat="1" ht="15.75" hidden="1" customHeight="1" outlineLevel="1">
      <c r="A1117" s="76"/>
      <c r="B1117" s="77"/>
      <c r="C1117" s="78"/>
      <c r="D1117" s="78"/>
      <c r="E1117" s="20"/>
      <c r="F1117" s="64">
        <f>UNT!$F$40</f>
        <v>0</v>
      </c>
      <c r="G1117" s="64">
        <f>UNT!$G$40</f>
        <v>0</v>
      </c>
      <c r="H1117" s="64">
        <f>UNT!$H$40</f>
        <v>0</v>
      </c>
      <c r="I1117" s="64">
        <f>UNT!$I$40</f>
        <v>0</v>
      </c>
      <c r="J1117" s="64">
        <f>UNT!$J$40</f>
        <v>0</v>
      </c>
      <c r="K1117" s="64">
        <f>UNT!$K$40</f>
        <v>0</v>
      </c>
      <c r="L1117" s="65">
        <f>UNT!$L$40</f>
        <v>0</v>
      </c>
      <c r="N1117" s="66"/>
      <c r="O1117" s="67"/>
      <c r="P1117" s="80"/>
      <c r="Q1117" s="81"/>
      <c r="R1117" s="70"/>
      <c r="S1117" s="70"/>
      <c r="T1117" s="70"/>
      <c r="U1117" s="81"/>
      <c r="V1117" s="70"/>
      <c r="W1117" s="81"/>
      <c r="X1117" s="62"/>
      <c r="Y1117" s="67"/>
      <c r="Z1117" s="81"/>
      <c r="AA1117" s="82"/>
      <c r="AB1117" s="83"/>
    </row>
    <row r="1118" spans="1:28" s="79" customFormat="1" ht="15.75" hidden="1" customHeight="1" outlineLevel="1">
      <c r="A1118" s="76"/>
      <c r="B1118" s="77"/>
      <c r="C1118" s="78"/>
      <c r="D1118" s="78"/>
      <c r="E1118" s="20"/>
      <c r="F1118" s="64">
        <f>UNTD!$F$40</f>
        <v>0</v>
      </c>
      <c r="G1118" s="64">
        <f>UNTD!$G$40</f>
        <v>0</v>
      </c>
      <c r="H1118" s="64">
        <f>UNTD!$H$40</f>
        <v>0</v>
      </c>
      <c r="I1118" s="64">
        <f>UNTD!$I$40</f>
        <v>0</v>
      </c>
      <c r="J1118" s="64">
        <f>UNTD!$J$40</f>
        <v>0</v>
      </c>
      <c r="K1118" s="64">
        <f>UNTD!$K$40</f>
        <v>0</v>
      </c>
      <c r="L1118" s="65">
        <f>UNTD!$L$40</f>
        <v>0</v>
      </c>
      <c r="N1118" s="66"/>
      <c r="O1118" s="67"/>
      <c r="P1118" s="80"/>
      <c r="Q1118" s="81"/>
      <c r="R1118" s="70"/>
      <c r="S1118" s="70"/>
      <c r="T1118" s="70"/>
      <c r="U1118" s="81"/>
      <c r="V1118" s="70"/>
      <c r="W1118" s="81"/>
      <c r="X1118" s="62"/>
      <c r="Y1118" s="67"/>
      <c r="Z1118" s="81"/>
      <c r="AA1118" s="82"/>
      <c r="AB1118" s="83"/>
    </row>
    <row r="1119" spans="1:28" s="79" customFormat="1" ht="15.75" hidden="1" customHeight="1" outlineLevel="1">
      <c r="A1119" s="76"/>
      <c r="B1119" s="77"/>
      <c r="C1119" s="78"/>
      <c r="D1119" s="78"/>
      <c r="E1119" s="20"/>
      <c r="F1119" s="64">
        <f>WTAMU!$F$40</f>
        <v>0</v>
      </c>
      <c r="G1119" s="64">
        <f>WTAMU!$G$40</f>
        <v>0</v>
      </c>
      <c r="H1119" s="64">
        <f>WTAMU!$H$40</f>
        <v>0</v>
      </c>
      <c r="I1119" s="64">
        <f>WTAMU!$I$40</f>
        <v>0</v>
      </c>
      <c r="J1119" s="64">
        <f>WTAMU!$J$40</f>
        <v>0</v>
      </c>
      <c r="K1119" s="64">
        <f>WTAMU!$K$40</f>
        <v>0</v>
      </c>
      <c r="L1119" s="65">
        <f>WTAMU!$L$40</f>
        <v>0</v>
      </c>
      <c r="N1119" s="66"/>
      <c r="O1119" s="67"/>
      <c r="P1119" s="80"/>
      <c r="Q1119" s="81"/>
      <c r="R1119" s="70"/>
      <c r="S1119" s="70"/>
      <c r="T1119" s="70"/>
      <c r="U1119" s="81"/>
      <c r="V1119" s="70"/>
      <c r="W1119" s="81"/>
      <c r="X1119" s="62"/>
      <c r="Y1119" s="67"/>
      <c r="Z1119" s="81"/>
      <c r="AA1119" s="82"/>
      <c r="AB1119" s="83"/>
    </row>
    <row r="1120" spans="1:28" s="79" customFormat="1" ht="15.75" customHeight="1" collapsed="1">
      <c r="A1120" s="76"/>
      <c r="B1120" s="77" t="s">
        <v>40</v>
      </c>
      <c r="C1120" s="78"/>
      <c r="D1120" s="78"/>
      <c r="E1120" s="20"/>
      <c r="F1120" s="64">
        <f t="shared" ref="F1120:L1120" si="18">SUM(F1084:F1119)</f>
        <v>0</v>
      </c>
      <c r="G1120" s="64">
        <f t="shared" si="18"/>
        <v>0</v>
      </c>
      <c r="H1120" s="64">
        <f t="shared" si="18"/>
        <v>0</v>
      </c>
      <c r="I1120" s="64">
        <f t="shared" si="18"/>
        <v>0</v>
      </c>
      <c r="J1120" s="64">
        <f t="shared" si="18"/>
        <v>0</v>
      </c>
      <c r="K1120" s="64">
        <f t="shared" si="18"/>
        <v>0</v>
      </c>
      <c r="L1120" s="65">
        <f t="shared" si="18"/>
        <v>0</v>
      </c>
      <c r="N1120" s="66"/>
      <c r="O1120" s="67"/>
      <c r="P1120" s="80"/>
      <c r="Q1120" s="81"/>
      <c r="R1120" s="70"/>
      <c r="S1120" s="70"/>
      <c r="T1120" s="70"/>
      <c r="U1120" s="81"/>
      <c r="V1120" s="70"/>
      <c r="W1120" s="81"/>
      <c r="X1120" s="62"/>
      <c r="Y1120" s="67"/>
      <c r="Z1120" s="81"/>
      <c r="AA1120" s="82"/>
      <c r="AB1120" s="83"/>
    </row>
    <row r="1121" spans="1:28" s="79" customFormat="1" ht="15.75" hidden="1" customHeight="1" outlineLevel="1">
      <c r="A1121" s="76"/>
      <c r="B1121" s="77"/>
      <c r="C1121" s="78"/>
      <c r="D1121" s="78"/>
      <c r="E1121" s="20"/>
      <c r="F1121" s="64">
        <f>ARL!$F$41</f>
        <v>0</v>
      </c>
      <c r="G1121" s="64">
        <f>ARL!$G$41</f>
        <v>0</v>
      </c>
      <c r="H1121" s="64">
        <f>ARL!$H$41</f>
        <v>0</v>
      </c>
      <c r="I1121" s="64">
        <f>ARL!$I$41</f>
        <v>0</v>
      </c>
      <c r="J1121" s="64">
        <f>ARL!$J$41</f>
        <v>0</v>
      </c>
      <c r="K1121" s="64">
        <f>ARL!$K$41</f>
        <v>0</v>
      </c>
      <c r="L1121" s="65">
        <f>ARL!$L$41</f>
        <v>0</v>
      </c>
      <c r="N1121" s="66"/>
      <c r="O1121" s="67"/>
      <c r="P1121" s="80"/>
      <c r="Q1121" s="81"/>
      <c r="R1121" s="70"/>
      <c r="S1121" s="70"/>
      <c r="T1121" s="70"/>
      <c r="U1121" s="81"/>
      <c r="V1121" s="70"/>
      <c r="W1121" s="81"/>
      <c r="X1121" s="62"/>
      <c r="Y1121" s="67"/>
      <c r="Z1121" s="81"/>
      <c r="AA1121" s="82"/>
      <c r="AB1121" s="83"/>
    </row>
    <row r="1122" spans="1:28" s="79" customFormat="1" ht="15.75" hidden="1" customHeight="1" outlineLevel="1">
      <c r="A1122" s="76"/>
      <c r="B1122" s="77"/>
      <c r="C1122" s="78"/>
      <c r="D1122" s="78"/>
      <c r="E1122" s="20"/>
      <c r="F1122" s="64">
        <f>ASU!$F$41</f>
        <v>0</v>
      </c>
      <c r="G1122" s="64">
        <f>ASU!$G$41</f>
        <v>0</v>
      </c>
      <c r="H1122" s="64">
        <f>ASU!$H$41</f>
        <v>0</v>
      </c>
      <c r="I1122" s="64">
        <f>ASU!$I$41</f>
        <v>0</v>
      </c>
      <c r="J1122" s="64">
        <f>ASU!$J$41</f>
        <v>0</v>
      </c>
      <c r="K1122" s="64">
        <f>ASU!$K$41</f>
        <v>0</v>
      </c>
      <c r="L1122" s="65">
        <f>ASU!$L$41</f>
        <v>0</v>
      </c>
      <c r="N1122" s="66"/>
      <c r="O1122" s="67"/>
      <c r="P1122" s="80"/>
      <c r="Q1122" s="81"/>
      <c r="R1122" s="70"/>
      <c r="S1122" s="70"/>
      <c r="T1122" s="70"/>
      <c r="U1122" s="81"/>
      <c r="V1122" s="70"/>
      <c r="W1122" s="81"/>
      <c r="X1122" s="62"/>
      <c r="Y1122" s="67"/>
      <c r="Z1122" s="81"/>
      <c r="AA1122" s="82"/>
      <c r="AB1122" s="83"/>
    </row>
    <row r="1123" spans="1:28" s="79" customFormat="1" ht="15.75" hidden="1" customHeight="1" outlineLevel="1">
      <c r="A1123" s="76"/>
      <c r="B1123" s="77"/>
      <c r="C1123" s="78"/>
      <c r="D1123" s="78"/>
      <c r="E1123" s="20"/>
      <c r="F1123" s="64">
        <f>'AUS1'!$F$41</f>
        <v>0</v>
      </c>
      <c r="G1123" s="64">
        <f>'AUS1'!$G$41</f>
        <v>0</v>
      </c>
      <c r="H1123" s="64">
        <f>'AUS1'!$H$41</f>
        <v>0</v>
      </c>
      <c r="I1123" s="64">
        <f>'AUS1'!$I$41</f>
        <v>0</v>
      </c>
      <c r="J1123" s="64">
        <f>'AUS1'!$J$41</f>
        <v>0</v>
      </c>
      <c r="K1123" s="64">
        <f>'AUS1'!$K$41</f>
        <v>0</v>
      </c>
      <c r="L1123" s="65">
        <f>'AUS1'!$L$41</f>
        <v>0</v>
      </c>
      <c r="N1123" s="66"/>
      <c r="O1123" s="67"/>
      <c r="P1123" s="80"/>
      <c r="Q1123" s="81"/>
      <c r="R1123" s="70"/>
      <c r="S1123" s="70"/>
      <c r="T1123" s="70"/>
      <c r="U1123" s="81"/>
      <c r="V1123" s="70"/>
      <c r="W1123" s="81"/>
      <c r="X1123" s="62"/>
      <c r="Y1123" s="67"/>
      <c r="Z1123" s="81"/>
      <c r="AA1123" s="82"/>
      <c r="AB1123" s="83"/>
    </row>
    <row r="1124" spans="1:28" s="79" customFormat="1" ht="15.75" hidden="1" customHeight="1" outlineLevel="1">
      <c r="A1124" s="76"/>
      <c r="B1124" s="77"/>
      <c r="C1124" s="78"/>
      <c r="D1124" s="78"/>
      <c r="E1124" s="20"/>
      <c r="F1124" s="64">
        <f>'RGV1'!$F$41</f>
        <v>0</v>
      </c>
      <c r="G1124" s="64">
        <f>'RGV1'!$G$41</f>
        <v>0</v>
      </c>
      <c r="H1124" s="64">
        <f>'RGV1'!$H$41</f>
        <v>0</v>
      </c>
      <c r="I1124" s="64">
        <f>'RGV1'!$I$41</f>
        <v>0</v>
      </c>
      <c r="J1124" s="64">
        <f>'RGV1'!$J$41</f>
        <v>0</v>
      </c>
      <c r="K1124" s="64">
        <f>'RGV1'!$K$41</f>
        <v>0</v>
      </c>
      <c r="L1124" s="65">
        <f>'RGV1'!$L$41</f>
        <v>0</v>
      </c>
      <c r="N1124" s="66"/>
      <c r="O1124" s="67"/>
      <c r="P1124" s="80"/>
      <c r="Q1124" s="81"/>
      <c r="R1124" s="70"/>
      <c r="S1124" s="70"/>
      <c r="T1124" s="70"/>
      <c r="U1124" s="81"/>
      <c r="V1124" s="70"/>
      <c r="W1124" s="81"/>
      <c r="X1124" s="62"/>
      <c r="Y1124" s="67"/>
      <c r="Z1124" s="81"/>
      <c r="AA1124" s="82"/>
      <c r="AB1124" s="83"/>
    </row>
    <row r="1125" spans="1:28" s="79" customFormat="1" ht="15.75" hidden="1" customHeight="1" outlineLevel="1">
      <c r="A1125" s="76"/>
      <c r="B1125" s="77"/>
      <c r="C1125" s="78"/>
      <c r="D1125" s="78"/>
      <c r="E1125" s="20"/>
      <c r="F1125" s="64">
        <f>DAL!$F$41</f>
        <v>0</v>
      </c>
      <c r="G1125" s="64">
        <f>DAL!$G$41</f>
        <v>0</v>
      </c>
      <c r="H1125" s="64">
        <f>DAL!$H$41</f>
        <v>0</v>
      </c>
      <c r="I1125" s="64">
        <f>DAL!$I$41</f>
        <v>0</v>
      </c>
      <c r="J1125" s="64">
        <f>DAL!$J$41</f>
        <v>0</v>
      </c>
      <c r="K1125" s="64">
        <f>DAL!$K$41</f>
        <v>0</v>
      </c>
      <c r="L1125" s="65">
        <f>DAL!$L$41</f>
        <v>0</v>
      </c>
      <c r="N1125" s="66"/>
      <c r="O1125" s="67"/>
      <c r="P1125" s="80"/>
      <c r="Q1125" s="81"/>
      <c r="R1125" s="70"/>
      <c r="S1125" s="70"/>
      <c r="T1125" s="70"/>
      <c r="U1125" s="81"/>
      <c r="V1125" s="70"/>
      <c r="W1125" s="81"/>
      <c r="X1125" s="62"/>
      <c r="Y1125" s="67"/>
      <c r="Z1125" s="81"/>
      <c r="AA1125" s="82"/>
      <c r="AB1125" s="83"/>
    </row>
    <row r="1126" spans="1:28" s="79" customFormat="1" ht="15.75" hidden="1" customHeight="1" outlineLevel="1">
      <c r="A1126" s="76"/>
      <c r="B1126" s="77"/>
      <c r="C1126" s="78"/>
      <c r="D1126" s="78"/>
      <c r="E1126" s="20"/>
      <c r="F1126" s="64">
        <f>'E-P'!$F$41</f>
        <v>0</v>
      </c>
      <c r="G1126" s="64">
        <f>'E-P'!$G$41</f>
        <v>0</v>
      </c>
      <c r="H1126" s="64">
        <f>'E-P'!$H$41</f>
        <v>0</v>
      </c>
      <c r="I1126" s="64">
        <f>'E-P'!$I$41</f>
        <v>0</v>
      </c>
      <c r="J1126" s="64">
        <f>'E-P'!$J$41</f>
        <v>0</v>
      </c>
      <c r="K1126" s="64">
        <f>'E-P'!$K$41</f>
        <v>0</v>
      </c>
      <c r="L1126" s="65">
        <f>'E-P'!$L$41</f>
        <v>0</v>
      </c>
      <c r="N1126" s="66"/>
      <c r="O1126" s="67"/>
      <c r="P1126" s="80"/>
      <c r="Q1126" s="81"/>
      <c r="R1126" s="70"/>
      <c r="S1126" s="70"/>
      <c r="T1126" s="70"/>
      <c r="U1126" s="81"/>
      <c r="V1126" s="70"/>
      <c r="W1126" s="81"/>
      <c r="X1126" s="62"/>
      <c r="Y1126" s="67"/>
      <c r="Z1126" s="81"/>
      <c r="AA1126" s="82"/>
      <c r="AB1126" s="83"/>
    </row>
    <row r="1127" spans="1:28" s="79" customFormat="1" ht="15.75" hidden="1" customHeight="1" outlineLevel="1">
      <c r="A1127" s="76"/>
      <c r="B1127" s="77"/>
      <c r="C1127" s="78"/>
      <c r="D1127" s="78"/>
      <c r="E1127" s="20"/>
      <c r="F1127" s="64">
        <f>LU!$F$41</f>
        <v>0</v>
      </c>
      <c r="G1127" s="64">
        <f>LU!$G$41</f>
        <v>0</v>
      </c>
      <c r="H1127" s="64">
        <f>LU!$H$41</f>
        <v>0</v>
      </c>
      <c r="I1127" s="64">
        <f>LU!$I$41</f>
        <v>0</v>
      </c>
      <c r="J1127" s="64">
        <f>LU!$J$41</f>
        <v>0</v>
      </c>
      <c r="K1127" s="64">
        <f>LU!$K$41</f>
        <v>0</v>
      </c>
      <c r="L1127" s="65">
        <f>LU!$L$41</f>
        <v>0</v>
      </c>
      <c r="N1127" s="66"/>
      <c r="O1127" s="67"/>
      <c r="P1127" s="80"/>
      <c r="Q1127" s="81"/>
      <c r="R1127" s="70"/>
      <c r="S1127" s="70"/>
      <c r="T1127" s="70"/>
      <c r="U1127" s="81"/>
      <c r="V1127" s="70"/>
      <c r="W1127" s="81"/>
      <c r="X1127" s="62"/>
      <c r="Y1127" s="67"/>
      <c r="Z1127" s="81"/>
      <c r="AA1127" s="82"/>
      <c r="AB1127" s="83"/>
    </row>
    <row r="1128" spans="1:28" s="79" customFormat="1" ht="15.75" hidden="1" customHeight="1" outlineLevel="1">
      <c r="A1128" s="76"/>
      <c r="B1128" s="77"/>
      <c r="C1128" s="78"/>
      <c r="D1128" s="78"/>
      <c r="E1128" s="20"/>
      <c r="F1128" s="64">
        <f>MidWST!$F$41</f>
        <v>0</v>
      </c>
      <c r="G1128" s="64">
        <f>MidWST!$G$41</f>
        <v>0</v>
      </c>
      <c r="H1128" s="64">
        <f>MidWST!$H$41</f>
        <v>0</v>
      </c>
      <c r="I1128" s="64">
        <f>MidWST!$I$41</f>
        <v>0</v>
      </c>
      <c r="J1128" s="64">
        <f>MidWST!$J$41</f>
        <v>0</v>
      </c>
      <c r="K1128" s="64">
        <f>MidWST!$K$41</f>
        <v>0</v>
      </c>
      <c r="L1128" s="65">
        <f>MidWST!$L$41</f>
        <v>0</v>
      </c>
      <c r="N1128" s="66"/>
      <c r="O1128" s="67"/>
      <c r="P1128" s="80"/>
      <c r="Q1128" s="81"/>
      <c r="R1128" s="70"/>
      <c r="S1128" s="70"/>
      <c r="T1128" s="70"/>
      <c r="U1128" s="81"/>
      <c r="V1128" s="70"/>
      <c r="W1128" s="81"/>
      <c r="X1128" s="62"/>
      <c r="Y1128" s="67"/>
      <c r="Z1128" s="81"/>
      <c r="AA1128" s="82"/>
      <c r="AB1128" s="83"/>
    </row>
    <row r="1129" spans="1:28" s="79" customFormat="1" ht="15.75" hidden="1" customHeight="1" outlineLevel="1">
      <c r="A1129" s="76"/>
      <c r="B1129" s="77"/>
      <c r="C1129" s="78"/>
      <c r="D1129" s="78"/>
      <c r="E1129" s="20"/>
      <c r="F1129" s="64">
        <f>'P-B'!$F$41</f>
        <v>0</v>
      </c>
      <c r="G1129" s="64">
        <f>'P-B'!$G$41</f>
        <v>0</v>
      </c>
      <c r="H1129" s="64">
        <f>'P-B'!$H$41</f>
        <v>0</v>
      </c>
      <c r="I1129" s="64">
        <f>'P-B'!$I$41</f>
        <v>0</v>
      </c>
      <c r="J1129" s="64">
        <f>'P-B'!$J$41</f>
        <v>0</v>
      </c>
      <c r="K1129" s="64">
        <f>'P-B'!$K$41</f>
        <v>0</v>
      </c>
      <c r="L1129" s="65">
        <f>'P-B'!$L$41</f>
        <v>0</v>
      </c>
      <c r="N1129" s="66"/>
      <c r="O1129" s="67"/>
      <c r="P1129" s="80"/>
      <c r="Q1129" s="81"/>
      <c r="R1129" s="70"/>
      <c r="S1129" s="70"/>
      <c r="T1129" s="70"/>
      <c r="U1129" s="81"/>
      <c r="V1129" s="70"/>
      <c r="W1129" s="81"/>
      <c r="X1129" s="62"/>
      <c r="Y1129" s="67"/>
      <c r="Z1129" s="81"/>
      <c r="AA1129" s="82"/>
      <c r="AB1129" s="83"/>
    </row>
    <row r="1130" spans="1:28" s="79" customFormat="1" ht="15.75" hidden="1" customHeight="1" outlineLevel="1">
      <c r="A1130" s="76"/>
      <c r="B1130" s="77"/>
      <c r="C1130" s="78"/>
      <c r="D1130" s="78"/>
      <c r="E1130" s="20"/>
      <c r="F1130" s="64">
        <f>PVAMU!$F$41</f>
        <v>0</v>
      </c>
      <c r="G1130" s="64">
        <f>PVAMU!$G$41</f>
        <v>0</v>
      </c>
      <c r="H1130" s="64">
        <f>PVAMU!$H$41</f>
        <v>0</v>
      </c>
      <c r="I1130" s="64">
        <f>PVAMU!$I$41</f>
        <v>0</v>
      </c>
      <c r="J1130" s="64">
        <f>PVAMU!$J$41</f>
        <v>0</v>
      </c>
      <c r="K1130" s="64">
        <f>PVAMU!$K$41</f>
        <v>0</v>
      </c>
      <c r="L1130" s="65">
        <f>PVAMU!$L$41</f>
        <v>0</v>
      </c>
      <c r="N1130" s="66"/>
      <c r="O1130" s="67"/>
      <c r="P1130" s="80"/>
      <c r="Q1130" s="81"/>
      <c r="R1130" s="70"/>
      <c r="S1130" s="70"/>
      <c r="T1130" s="70"/>
      <c r="U1130" s="81"/>
      <c r="V1130" s="70"/>
      <c r="W1130" s="81"/>
      <c r="X1130" s="62"/>
      <c r="Y1130" s="67"/>
      <c r="Z1130" s="81"/>
      <c r="AA1130" s="82"/>
      <c r="AB1130" s="83"/>
    </row>
    <row r="1131" spans="1:28" s="79" customFormat="1" ht="15.75" hidden="1" customHeight="1" outlineLevel="1">
      <c r="A1131" s="76"/>
      <c r="B1131" s="77"/>
      <c r="C1131" s="78"/>
      <c r="D1131" s="78"/>
      <c r="E1131" s="20"/>
      <c r="F1131" s="64">
        <f>'S-A'!$F$41</f>
        <v>0</v>
      </c>
      <c r="G1131" s="64">
        <f>'S-A'!$G$41</f>
        <v>0</v>
      </c>
      <c r="H1131" s="64">
        <f>'S-A'!$H$41</f>
        <v>0</v>
      </c>
      <c r="I1131" s="64">
        <f>'S-A'!$I$41</f>
        <v>0</v>
      </c>
      <c r="J1131" s="64">
        <f>'S-A'!$J$41</f>
        <v>0</v>
      </c>
      <c r="K1131" s="64">
        <f>'S-A'!$K$41</f>
        <v>0</v>
      </c>
      <c r="L1131" s="65">
        <f>'S-A'!$L$41</f>
        <v>0</v>
      </c>
      <c r="N1131" s="66"/>
      <c r="O1131" s="67"/>
      <c r="P1131" s="80"/>
      <c r="Q1131" s="81"/>
      <c r="R1131" s="70"/>
      <c r="S1131" s="70"/>
      <c r="T1131" s="70"/>
      <c r="U1131" s="81"/>
      <c r="V1131" s="70"/>
      <c r="W1131" s="81"/>
      <c r="X1131" s="62"/>
      <c r="Y1131" s="67"/>
      <c r="Z1131" s="81"/>
      <c r="AA1131" s="82"/>
      <c r="AB1131" s="83"/>
    </row>
    <row r="1132" spans="1:28" s="79" customFormat="1" ht="15.75" hidden="1" customHeight="1" outlineLevel="1">
      <c r="A1132" s="76"/>
      <c r="B1132" s="77"/>
      <c r="C1132" s="78"/>
      <c r="D1132" s="78"/>
      <c r="E1132" s="20"/>
      <c r="F1132" s="64">
        <f>SFA!$F$41</f>
        <v>0</v>
      </c>
      <c r="G1132" s="64">
        <f>SFA!$G$41</f>
        <v>0</v>
      </c>
      <c r="H1132" s="64">
        <f>SFA!$H$41</f>
        <v>0</v>
      </c>
      <c r="I1132" s="64">
        <f>SFA!$I$41</f>
        <v>0</v>
      </c>
      <c r="J1132" s="64">
        <f>SFA!$J$41</f>
        <v>0</v>
      </c>
      <c r="K1132" s="64">
        <f>SFA!$K$41</f>
        <v>0</v>
      </c>
      <c r="L1132" s="65">
        <f>SFA!$L$41</f>
        <v>0</v>
      </c>
      <c r="N1132" s="66"/>
      <c r="O1132" s="67"/>
      <c r="P1132" s="80"/>
      <c r="Q1132" s="81"/>
      <c r="R1132" s="70"/>
      <c r="S1132" s="70"/>
      <c r="T1132" s="70"/>
      <c r="U1132" s="81"/>
      <c r="V1132" s="70"/>
      <c r="W1132" s="81"/>
      <c r="X1132" s="62"/>
      <c r="Y1132" s="67"/>
      <c r="Z1132" s="81"/>
      <c r="AA1132" s="82"/>
      <c r="AB1132" s="83"/>
    </row>
    <row r="1133" spans="1:28" s="79" customFormat="1" ht="15.75" hidden="1" customHeight="1" outlineLevel="1">
      <c r="A1133" s="76"/>
      <c r="B1133" s="77"/>
      <c r="C1133" s="78"/>
      <c r="D1133" s="78"/>
      <c r="E1133" s="20"/>
      <c r="F1133" s="64">
        <f>SHSU!$F$41</f>
        <v>0</v>
      </c>
      <c r="G1133" s="64">
        <f>SHSU!$G$41</f>
        <v>0</v>
      </c>
      <c r="H1133" s="64">
        <f>SHSU!$H$41</f>
        <v>0</v>
      </c>
      <c r="I1133" s="64">
        <f>SHSU!$I$41</f>
        <v>0</v>
      </c>
      <c r="J1133" s="64">
        <f>SHSU!$J$41</f>
        <v>0</v>
      </c>
      <c r="K1133" s="64">
        <f>SHSU!$K$41</f>
        <v>0</v>
      </c>
      <c r="L1133" s="65">
        <f>SHSU!$L$41</f>
        <v>0</v>
      </c>
      <c r="N1133" s="66"/>
      <c r="O1133" s="67"/>
      <c r="P1133" s="80"/>
      <c r="Q1133" s="81"/>
      <c r="R1133" s="70"/>
      <c r="S1133" s="70"/>
      <c r="T1133" s="70"/>
      <c r="U1133" s="81"/>
      <c r="V1133" s="70"/>
      <c r="W1133" s="81"/>
      <c r="X1133" s="62"/>
      <c r="Y1133" s="67"/>
      <c r="Z1133" s="81"/>
      <c r="AA1133" s="82"/>
      <c r="AB1133" s="83"/>
    </row>
    <row r="1134" spans="1:28" s="79" customFormat="1" ht="15.75" hidden="1" customHeight="1" outlineLevel="1">
      <c r="A1134" s="76"/>
      <c r="B1134" s="77"/>
      <c r="C1134" s="78"/>
      <c r="D1134" s="78"/>
      <c r="E1134" s="20"/>
      <c r="F1134" s="64">
        <f>SRSU!$F$41</f>
        <v>0</v>
      </c>
      <c r="G1134" s="64">
        <f>SRSU!$G$41</f>
        <v>0</v>
      </c>
      <c r="H1134" s="64">
        <f>SRSU!$H$41</f>
        <v>0</v>
      </c>
      <c r="I1134" s="64">
        <f>SRSU!$I$41</f>
        <v>0</v>
      </c>
      <c r="J1134" s="64">
        <f>SRSU!$J$41</f>
        <v>0</v>
      </c>
      <c r="K1134" s="64">
        <f>SRSU!$K$41</f>
        <v>0</v>
      </c>
      <c r="L1134" s="65">
        <f>SRSU!$L$41</f>
        <v>0</v>
      </c>
      <c r="N1134" s="66"/>
      <c r="O1134" s="67"/>
      <c r="P1134" s="80"/>
      <c r="Q1134" s="81"/>
      <c r="R1134" s="70"/>
      <c r="S1134" s="70"/>
      <c r="T1134" s="70"/>
      <c r="U1134" s="81"/>
      <c r="V1134" s="70"/>
      <c r="W1134" s="81"/>
      <c r="X1134" s="62"/>
      <c r="Y1134" s="67"/>
      <c r="Z1134" s="81"/>
      <c r="AA1134" s="82"/>
      <c r="AB1134" s="83"/>
    </row>
    <row r="1135" spans="1:28" s="79" customFormat="1" ht="15.75" hidden="1" customHeight="1" outlineLevel="1">
      <c r="A1135" s="76"/>
      <c r="B1135" s="77"/>
      <c r="C1135" s="78"/>
      <c r="D1135" s="78"/>
      <c r="E1135" s="20"/>
      <c r="F1135" s="64">
        <f>TAMIU!$F$41</f>
        <v>0</v>
      </c>
      <c r="G1135" s="64">
        <f>TAMIU!$G$41</f>
        <v>0</v>
      </c>
      <c r="H1135" s="64">
        <f>TAMIU!$H$41</f>
        <v>0</v>
      </c>
      <c r="I1135" s="64">
        <f>TAMIU!$I$41</f>
        <v>0</v>
      </c>
      <c r="J1135" s="64">
        <f>TAMIU!$J$41</f>
        <v>0</v>
      </c>
      <c r="K1135" s="64">
        <f>TAMIU!$K$41</f>
        <v>0</v>
      </c>
      <c r="L1135" s="65">
        <f>TAMIU!$L$41</f>
        <v>0</v>
      </c>
      <c r="N1135" s="66"/>
      <c r="O1135" s="67"/>
      <c r="P1135" s="80"/>
      <c r="Q1135" s="81"/>
      <c r="R1135" s="70"/>
      <c r="S1135" s="70"/>
      <c r="T1135" s="70"/>
      <c r="U1135" s="81"/>
      <c r="V1135" s="70"/>
      <c r="W1135" s="81"/>
      <c r="X1135" s="62"/>
      <c r="Y1135" s="67"/>
      <c r="Z1135" s="81"/>
      <c r="AA1135" s="82"/>
      <c r="AB1135" s="83"/>
    </row>
    <row r="1136" spans="1:28" s="79" customFormat="1" ht="15.75" hidden="1" customHeight="1" outlineLevel="1">
      <c r="A1136" s="76"/>
      <c r="B1136" s="77"/>
      <c r="C1136" s="78"/>
      <c r="D1136" s="78"/>
      <c r="E1136" s="20"/>
      <c r="F1136" s="64">
        <f>TAMUC!$F$41</f>
        <v>0</v>
      </c>
      <c r="G1136" s="64">
        <f>TAMUC!$G$41</f>
        <v>0</v>
      </c>
      <c r="H1136" s="64">
        <f>TAMUC!$H$41</f>
        <v>0</v>
      </c>
      <c r="I1136" s="64">
        <f>TAMUC!$I$41</f>
        <v>0</v>
      </c>
      <c r="J1136" s="64">
        <f>TAMUC!$J$41</f>
        <v>0</v>
      </c>
      <c r="K1136" s="64">
        <f>TAMUC!$K$41</f>
        <v>0</v>
      </c>
      <c r="L1136" s="65">
        <f>TAMUC!$L$41</f>
        <v>0</v>
      </c>
      <c r="N1136" s="66"/>
      <c r="O1136" s="67"/>
      <c r="P1136" s="80"/>
      <c r="Q1136" s="81"/>
      <c r="R1136" s="70"/>
      <c r="S1136" s="70"/>
      <c r="T1136" s="70"/>
      <c r="U1136" s="81"/>
      <c r="V1136" s="70"/>
      <c r="W1136" s="81"/>
      <c r="X1136" s="62"/>
      <c r="Y1136" s="67"/>
      <c r="Z1136" s="81"/>
      <c r="AA1136" s="82"/>
      <c r="AB1136" s="83"/>
    </row>
    <row r="1137" spans="1:28" s="79" customFormat="1" ht="15.75" hidden="1" customHeight="1" outlineLevel="1">
      <c r="A1137" s="76"/>
      <c r="B1137" s="77"/>
      <c r="C1137" s="78"/>
      <c r="D1137" s="78"/>
      <c r="E1137" s="20"/>
      <c r="F1137" s="64">
        <f>TAMUCC!$F$41</f>
        <v>0</v>
      </c>
      <c r="G1137" s="64">
        <f>TAMUCC!$G$41</f>
        <v>0</v>
      </c>
      <c r="H1137" s="64">
        <f>TAMUCC!$H$41</f>
        <v>0</v>
      </c>
      <c r="I1137" s="64">
        <f>TAMUCC!$I$41</f>
        <v>0</v>
      </c>
      <c r="J1137" s="64">
        <f>TAMUCC!$J$41</f>
        <v>0</v>
      </c>
      <c r="K1137" s="64">
        <f>TAMUCC!$K$41</f>
        <v>0</v>
      </c>
      <c r="L1137" s="65">
        <f>TAMUCC!$L$41</f>
        <v>0</v>
      </c>
      <c r="N1137" s="66"/>
      <c r="O1137" s="67"/>
      <c r="P1137" s="80"/>
      <c r="Q1137" s="81"/>
      <c r="R1137" s="70"/>
      <c r="S1137" s="70"/>
      <c r="T1137" s="70"/>
      <c r="U1137" s="81"/>
      <c r="V1137" s="70"/>
      <c r="W1137" s="81"/>
      <c r="X1137" s="62"/>
      <c r="Y1137" s="67"/>
      <c r="Z1137" s="81"/>
      <c r="AA1137" s="82"/>
      <c r="AB1137" s="83"/>
    </row>
    <row r="1138" spans="1:28" s="79" customFormat="1" ht="15.75" hidden="1" customHeight="1" outlineLevel="1">
      <c r="A1138" s="76"/>
      <c r="B1138" s="77"/>
      <c r="C1138" s="78"/>
      <c r="D1138" s="78"/>
      <c r="E1138" s="20"/>
      <c r="F1138" s="64">
        <f>TAMUComb!$F$41</f>
        <v>0</v>
      </c>
      <c r="G1138" s="64">
        <f>TAMUComb!$G$41</f>
        <v>0</v>
      </c>
      <c r="H1138" s="64">
        <f>TAMUComb!$H$41</f>
        <v>0</v>
      </c>
      <c r="I1138" s="64">
        <f>TAMUComb!$I$41</f>
        <v>0</v>
      </c>
      <c r="J1138" s="64">
        <f>TAMUComb!$J$41</f>
        <v>0</v>
      </c>
      <c r="K1138" s="64">
        <f>TAMUComb!$K$41</f>
        <v>0</v>
      </c>
      <c r="L1138" s="65">
        <f>TAMUComb!$L$41</f>
        <v>0</v>
      </c>
      <c r="N1138" s="66"/>
      <c r="O1138" s="67"/>
      <c r="P1138" s="80"/>
      <c r="Q1138" s="81"/>
      <c r="R1138" s="70"/>
      <c r="S1138" s="70"/>
      <c r="T1138" s="70"/>
      <c r="U1138" s="81"/>
      <c r="V1138" s="70"/>
      <c r="W1138" s="81"/>
      <c r="X1138" s="62"/>
      <c r="Y1138" s="67"/>
      <c r="Z1138" s="81"/>
      <c r="AA1138" s="82"/>
      <c r="AB1138" s="83"/>
    </row>
    <row r="1139" spans="1:28" s="79" customFormat="1" ht="15.75" hidden="1" customHeight="1" outlineLevel="1">
      <c r="A1139" s="76"/>
      <c r="B1139" s="77"/>
      <c r="C1139" s="78"/>
      <c r="D1139" s="78"/>
      <c r="E1139" s="20"/>
      <c r="F1139" s="64">
        <f>TAMUCT!$F$41</f>
        <v>0</v>
      </c>
      <c r="G1139" s="64">
        <f>TAMUCT!$G$41</f>
        <v>0</v>
      </c>
      <c r="H1139" s="64">
        <f>TAMUCT!$H$41</f>
        <v>0</v>
      </c>
      <c r="I1139" s="64">
        <f>TAMUCT!$I$41</f>
        <v>0</v>
      </c>
      <c r="J1139" s="64">
        <f>TAMUCT!$J$41</f>
        <v>0</v>
      </c>
      <c r="K1139" s="64">
        <f>TAMUCT!$K$41</f>
        <v>0</v>
      </c>
      <c r="L1139" s="65">
        <f>TAMUCT!$L$41</f>
        <v>0</v>
      </c>
      <c r="N1139" s="66"/>
      <c r="O1139" s="67"/>
      <c r="P1139" s="80"/>
      <c r="Q1139" s="81"/>
      <c r="R1139" s="70"/>
      <c r="S1139" s="70"/>
      <c r="T1139" s="70"/>
      <c r="U1139" s="81"/>
      <c r="V1139" s="70"/>
      <c r="W1139" s="81"/>
      <c r="X1139" s="62"/>
      <c r="Y1139" s="67"/>
      <c r="Z1139" s="81"/>
      <c r="AA1139" s="82"/>
      <c r="AB1139" s="83"/>
    </row>
    <row r="1140" spans="1:28" s="79" customFormat="1" ht="15.75" hidden="1" customHeight="1" outlineLevel="1">
      <c r="A1140" s="76"/>
      <c r="B1140" s="77"/>
      <c r="C1140" s="78"/>
      <c r="D1140" s="78"/>
      <c r="E1140" s="20"/>
      <c r="F1140" s="64">
        <f>TAMUG!$F$41</f>
        <v>0</v>
      </c>
      <c r="G1140" s="64">
        <f>TAMUG!$G$41</f>
        <v>0</v>
      </c>
      <c r="H1140" s="64">
        <f>TAMUG!$H$41</f>
        <v>0</v>
      </c>
      <c r="I1140" s="64">
        <f>TAMUG!$I$41</f>
        <v>0</v>
      </c>
      <c r="J1140" s="64">
        <f>TAMUG!$J$41</f>
        <v>0</v>
      </c>
      <c r="K1140" s="64">
        <f>TAMUG!$K$41</f>
        <v>0</v>
      </c>
      <c r="L1140" s="65">
        <f>TAMUG!$L$41</f>
        <v>0</v>
      </c>
      <c r="N1140" s="66"/>
      <c r="O1140" s="67"/>
      <c r="P1140" s="80"/>
      <c r="Q1140" s="81"/>
      <c r="R1140" s="70"/>
      <c r="S1140" s="70"/>
      <c r="T1140" s="70"/>
      <c r="U1140" s="81"/>
      <c r="V1140" s="70"/>
      <c r="W1140" s="81"/>
      <c r="X1140" s="62"/>
      <c r="Y1140" s="67"/>
      <c r="Z1140" s="81"/>
      <c r="AA1140" s="82"/>
      <c r="AB1140" s="83"/>
    </row>
    <row r="1141" spans="1:28" s="79" customFormat="1" ht="15.75" hidden="1" customHeight="1" outlineLevel="1">
      <c r="A1141" s="76"/>
      <c r="B1141" s="77"/>
      <c r="C1141" s="78"/>
      <c r="D1141" s="78"/>
      <c r="E1141" s="20"/>
      <c r="F1141" s="64">
        <f>TAMUK!$F$41</f>
        <v>0</v>
      </c>
      <c r="G1141" s="64">
        <f>TAMUK!$G$41</f>
        <v>0</v>
      </c>
      <c r="H1141" s="64">
        <f>TAMUK!$H$41</f>
        <v>0</v>
      </c>
      <c r="I1141" s="64">
        <f>TAMUK!$I$41</f>
        <v>0</v>
      </c>
      <c r="J1141" s="64">
        <f>TAMUK!$J$41</f>
        <v>0</v>
      </c>
      <c r="K1141" s="64">
        <f>TAMUK!$K$41</f>
        <v>0</v>
      </c>
      <c r="L1141" s="65">
        <f>TAMUK!$L$41</f>
        <v>0</v>
      </c>
      <c r="N1141" s="66"/>
      <c r="O1141" s="67"/>
      <c r="P1141" s="80"/>
      <c r="Q1141" s="81"/>
      <c r="R1141" s="70"/>
      <c r="S1141" s="70"/>
      <c r="T1141" s="70"/>
      <c r="U1141" s="81"/>
      <c r="V1141" s="70"/>
      <c r="W1141" s="81"/>
      <c r="X1141" s="62"/>
      <c r="Y1141" s="67"/>
      <c r="Z1141" s="81"/>
      <c r="AA1141" s="82"/>
      <c r="AB1141" s="83"/>
    </row>
    <row r="1142" spans="1:28" s="79" customFormat="1" ht="15.75" hidden="1" customHeight="1" outlineLevel="1">
      <c r="A1142" s="76"/>
      <c r="B1142" s="77"/>
      <c r="C1142" s="78"/>
      <c r="D1142" s="78"/>
      <c r="E1142" s="20"/>
      <c r="F1142" s="64">
        <f>TAMUSA!$F$41</f>
        <v>0</v>
      </c>
      <c r="G1142" s="64">
        <f>TAMUSA!$G$41</f>
        <v>0</v>
      </c>
      <c r="H1142" s="64">
        <f>TAMUSA!$H$41</f>
        <v>0</v>
      </c>
      <c r="I1142" s="64">
        <f>TAMUSA!$I$41</f>
        <v>0</v>
      </c>
      <c r="J1142" s="64">
        <f>TAMUSA!$J$41</f>
        <v>0</v>
      </c>
      <c r="K1142" s="64">
        <f>TAMUSA!$K$41</f>
        <v>0</v>
      </c>
      <c r="L1142" s="65">
        <f>TAMUSA!$L$41</f>
        <v>0</v>
      </c>
      <c r="N1142" s="66"/>
      <c r="O1142" s="67"/>
      <c r="P1142" s="80"/>
      <c r="Q1142" s="81"/>
      <c r="R1142" s="70"/>
      <c r="S1142" s="70"/>
      <c r="T1142" s="70"/>
      <c r="U1142" s="81"/>
      <c r="V1142" s="70"/>
      <c r="W1142" s="81"/>
      <c r="X1142" s="62"/>
      <c r="Y1142" s="67"/>
      <c r="Z1142" s="81"/>
      <c r="AA1142" s="82"/>
      <c r="AB1142" s="83"/>
    </row>
    <row r="1143" spans="1:28" s="79" customFormat="1" ht="15.75" hidden="1" customHeight="1" outlineLevel="1">
      <c r="A1143" s="76"/>
      <c r="B1143" s="77"/>
      <c r="C1143" s="78"/>
      <c r="D1143" s="78"/>
      <c r="E1143" s="20"/>
      <c r="F1143" s="64">
        <f>TAMUT!$F$41</f>
        <v>0</v>
      </c>
      <c r="G1143" s="64">
        <f>TAMUT!$G$41</f>
        <v>0</v>
      </c>
      <c r="H1143" s="64">
        <f>TAMUT!$H$41</f>
        <v>0</v>
      </c>
      <c r="I1143" s="64">
        <f>TAMUT!$I$41</f>
        <v>0</v>
      </c>
      <c r="J1143" s="64">
        <f>TAMUT!$J$41</f>
        <v>0</v>
      </c>
      <c r="K1143" s="64">
        <f>TAMUT!$K$41</f>
        <v>0</v>
      </c>
      <c r="L1143" s="65">
        <f>TAMUT!$L$41</f>
        <v>0</v>
      </c>
      <c r="N1143" s="66"/>
      <c r="O1143" s="67"/>
      <c r="P1143" s="80"/>
      <c r="Q1143" s="81"/>
      <c r="R1143" s="70"/>
      <c r="S1143" s="70"/>
      <c r="T1143" s="70"/>
      <c r="U1143" s="81"/>
      <c r="V1143" s="70"/>
      <c r="W1143" s="81"/>
      <c r="X1143" s="62"/>
      <c r="Y1143" s="67"/>
      <c r="Z1143" s="81"/>
      <c r="AA1143" s="82"/>
      <c r="AB1143" s="83"/>
    </row>
    <row r="1144" spans="1:28" s="79" customFormat="1" ht="15.75" hidden="1" customHeight="1" outlineLevel="1">
      <c r="A1144" s="76"/>
      <c r="B1144" s="77"/>
      <c r="C1144" s="78"/>
      <c r="D1144" s="78"/>
      <c r="E1144" s="20"/>
      <c r="F1144" s="64">
        <f>TARLST!$F$41</f>
        <v>0</v>
      </c>
      <c r="G1144" s="64">
        <f>TARLST!$G$41</f>
        <v>0</v>
      </c>
      <c r="H1144" s="64">
        <f>TARLST!$H$41</f>
        <v>0</v>
      </c>
      <c r="I1144" s="64">
        <f>TARLST!$I$41</f>
        <v>0</v>
      </c>
      <c r="J1144" s="64">
        <f>TARLST!$J$41</f>
        <v>0</v>
      </c>
      <c r="K1144" s="64">
        <f>TARLST!$K$41</f>
        <v>0</v>
      </c>
      <c r="L1144" s="65">
        <f>TARLST!$L$41</f>
        <v>0</v>
      </c>
      <c r="N1144" s="66"/>
      <c r="O1144" s="67"/>
      <c r="P1144" s="80"/>
      <c r="Q1144" s="81"/>
      <c r="R1144" s="70"/>
      <c r="S1144" s="70"/>
      <c r="T1144" s="70"/>
      <c r="U1144" s="81"/>
      <c r="V1144" s="70"/>
      <c r="W1144" s="81"/>
      <c r="X1144" s="62"/>
      <c r="Y1144" s="67"/>
      <c r="Z1144" s="81"/>
      <c r="AA1144" s="82"/>
      <c r="AB1144" s="83"/>
    </row>
    <row r="1145" spans="1:28" s="79" customFormat="1" ht="15.75" hidden="1" customHeight="1" outlineLevel="1">
      <c r="A1145" s="76"/>
      <c r="B1145" s="77"/>
      <c r="C1145" s="78"/>
      <c r="D1145" s="78"/>
      <c r="E1145" s="20"/>
      <c r="F1145" s="64">
        <f>TSU!$F$41</f>
        <v>0</v>
      </c>
      <c r="G1145" s="64">
        <f>TSU!$G$41</f>
        <v>0</v>
      </c>
      <c r="H1145" s="64">
        <f>TSU!$H$41</f>
        <v>0</v>
      </c>
      <c r="I1145" s="64">
        <f>TSU!$I$41</f>
        <v>0</v>
      </c>
      <c r="J1145" s="64">
        <f>TSU!$J$41</f>
        <v>0</v>
      </c>
      <c r="K1145" s="64">
        <f>TSU!$K$41</f>
        <v>0</v>
      </c>
      <c r="L1145" s="65">
        <f>TSU!$L$41</f>
        <v>0</v>
      </c>
      <c r="N1145" s="66"/>
      <c r="O1145" s="67"/>
      <c r="P1145" s="80"/>
      <c r="Q1145" s="81"/>
      <c r="R1145" s="70"/>
      <c r="S1145" s="70"/>
      <c r="T1145" s="70"/>
      <c r="U1145" s="81"/>
      <c r="V1145" s="70"/>
      <c r="W1145" s="81"/>
      <c r="X1145" s="62"/>
      <c r="Y1145" s="67"/>
      <c r="Z1145" s="81"/>
      <c r="AA1145" s="82"/>
      <c r="AB1145" s="83"/>
    </row>
    <row r="1146" spans="1:28" s="79" customFormat="1" ht="15.75" hidden="1" customHeight="1" outlineLevel="1">
      <c r="A1146" s="76"/>
      <c r="B1146" s="77"/>
      <c r="C1146" s="78"/>
      <c r="D1146" s="78"/>
      <c r="E1146" s="20"/>
      <c r="F1146" s="64">
        <f>TTU!$F$41</f>
        <v>0</v>
      </c>
      <c r="G1146" s="64">
        <f>TTU!$G$41</f>
        <v>0</v>
      </c>
      <c r="H1146" s="64">
        <f>TTU!$H$41</f>
        <v>0</v>
      </c>
      <c r="I1146" s="64">
        <f>TTU!$I$41</f>
        <v>0</v>
      </c>
      <c r="J1146" s="64">
        <f>TTU!$J$41</f>
        <v>0</v>
      </c>
      <c r="K1146" s="64">
        <f>TTU!$K$41</f>
        <v>0</v>
      </c>
      <c r="L1146" s="65">
        <f>TTU!$L$41</f>
        <v>0</v>
      </c>
      <c r="N1146" s="66"/>
      <c r="O1146" s="67"/>
      <c r="P1146" s="80"/>
      <c r="Q1146" s="81"/>
      <c r="R1146" s="70"/>
      <c r="S1146" s="70"/>
      <c r="T1146" s="70"/>
      <c r="U1146" s="81"/>
      <c r="V1146" s="70"/>
      <c r="W1146" s="81"/>
      <c r="X1146" s="62"/>
      <c r="Y1146" s="67"/>
      <c r="Z1146" s="81"/>
      <c r="AA1146" s="82"/>
      <c r="AB1146" s="83"/>
    </row>
    <row r="1147" spans="1:28" s="79" customFormat="1" ht="15.75" hidden="1" customHeight="1" outlineLevel="1">
      <c r="A1147" s="76"/>
      <c r="B1147" s="77"/>
      <c r="C1147" s="78"/>
      <c r="D1147" s="78"/>
      <c r="E1147" s="20"/>
      <c r="F1147" s="64">
        <f>TWU!$F$41</f>
        <v>0</v>
      </c>
      <c r="G1147" s="64">
        <f>TWU!$G$41</f>
        <v>0</v>
      </c>
      <c r="H1147" s="64">
        <f>TWU!$H$41</f>
        <v>0</v>
      </c>
      <c r="I1147" s="64">
        <f>TWU!$I$41</f>
        <v>0</v>
      </c>
      <c r="J1147" s="64">
        <f>TWU!$J$41</f>
        <v>0</v>
      </c>
      <c r="K1147" s="64">
        <f>TWU!$K$41</f>
        <v>0</v>
      </c>
      <c r="L1147" s="65">
        <f>TWU!$L$41</f>
        <v>0</v>
      </c>
      <c r="N1147" s="66"/>
      <c r="O1147" s="67"/>
      <c r="P1147" s="80"/>
      <c r="Q1147" s="81"/>
      <c r="R1147" s="70"/>
      <c r="S1147" s="70"/>
      <c r="T1147" s="70"/>
      <c r="U1147" s="81"/>
      <c r="V1147" s="70"/>
      <c r="W1147" s="81"/>
      <c r="X1147" s="62"/>
      <c r="Y1147" s="67"/>
      <c r="Z1147" s="81"/>
      <c r="AA1147" s="82"/>
      <c r="AB1147" s="83"/>
    </row>
    <row r="1148" spans="1:28" s="79" customFormat="1" ht="15.75" hidden="1" customHeight="1" outlineLevel="1">
      <c r="A1148" s="76"/>
      <c r="B1148" s="77"/>
      <c r="C1148" s="78"/>
      <c r="D1148" s="78"/>
      <c r="E1148" s="20"/>
      <c r="F1148" s="64">
        <f>TXST!$F$41</f>
        <v>0</v>
      </c>
      <c r="G1148" s="64">
        <f>TXST!$G$41</f>
        <v>0</v>
      </c>
      <c r="H1148" s="64">
        <f>TXST!$H$41</f>
        <v>0</v>
      </c>
      <c r="I1148" s="64">
        <f>TXST!$I$41</f>
        <v>0</v>
      </c>
      <c r="J1148" s="64">
        <f>TXST!$J$41</f>
        <v>0</v>
      </c>
      <c r="K1148" s="64">
        <f>TXST!$K$41</f>
        <v>0</v>
      </c>
      <c r="L1148" s="65">
        <f>TXST!$L$41</f>
        <v>0</v>
      </c>
      <c r="N1148" s="66"/>
      <c r="O1148" s="67"/>
      <c r="P1148" s="80"/>
      <c r="Q1148" s="81"/>
      <c r="R1148" s="70"/>
      <c r="S1148" s="70"/>
      <c r="T1148" s="70"/>
      <c r="U1148" s="81"/>
      <c r="V1148" s="70"/>
      <c r="W1148" s="81"/>
      <c r="X1148" s="62"/>
      <c r="Y1148" s="67"/>
      <c r="Z1148" s="81"/>
      <c r="AA1148" s="82"/>
      <c r="AB1148" s="83"/>
    </row>
    <row r="1149" spans="1:28" s="79" customFormat="1" ht="15.75" hidden="1" customHeight="1" outlineLevel="1">
      <c r="A1149" s="76"/>
      <c r="B1149" s="77"/>
      <c r="C1149" s="78"/>
      <c r="D1149" s="78"/>
      <c r="E1149" s="20"/>
      <c r="F1149" s="64">
        <f>TYL!$F$41</f>
        <v>0</v>
      </c>
      <c r="G1149" s="64">
        <f>TYL!$G$41</f>
        <v>0</v>
      </c>
      <c r="H1149" s="64">
        <f>TYL!$H$41</f>
        <v>0</v>
      </c>
      <c r="I1149" s="64">
        <f>TYL!$I$41</f>
        <v>0</v>
      </c>
      <c r="J1149" s="64">
        <f>TYL!$J$41</f>
        <v>0</v>
      </c>
      <c r="K1149" s="64">
        <f>TYL!$K$41</f>
        <v>0</v>
      </c>
      <c r="L1149" s="65">
        <f>TYL!$L$41</f>
        <v>0</v>
      </c>
      <c r="N1149" s="66"/>
      <c r="O1149" s="67"/>
      <c r="P1149" s="80"/>
      <c r="Q1149" s="81"/>
      <c r="R1149" s="70"/>
      <c r="S1149" s="70"/>
      <c r="T1149" s="70"/>
      <c r="U1149" s="81"/>
      <c r="V1149" s="70"/>
      <c r="W1149" s="81"/>
      <c r="X1149" s="62"/>
      <c r="Y1149" s="67"/>
      <c r="Z1149" s="81"/>
      <c r="AA1149" s="82"/>
      <c r="AB1149" s="83"/>
    </row>
    <row r="1150" spans="1:28" s="79" customFormat="1" ht="15.75" hidden="1" customHeight="1" outlineLevel="1">
      <c r="A1150" s="76"/>
      <c r="B1150" s="77"/>
      <c r="C1150" s="78"/>
      <c r="D1150" s="78"/>
      <c r="E1150" s="20"/>
      <c r="F1150" s="64">
        <f>UH!$F$41</f>
        <v>0</v>
      </c>
      <c r="G1150" s="64">
        <f>UH!$G$41</f>
        <v>0</v>
      </c>
      <c r="H1150" s="64">
        <f>UH!$H$41</f>
        <v>0</v>
      </c>
      <c r="I1150" s="64">
        <f>UH!$I$41</f>
        <v>0</v>
      </c>
      <c r="J1150" s="64">
        <f>UH!$J$41</f>
        <v>0</v>
      </c>
      <c r="K1150" s="64">
        <f>UH!$K$41</f>
        <v>0</v>
      </c>
      <c r="L1150" s="65">
        <f>UH!$L$41</f>
        <v>0</v>
      </c>
      <c r="N1150" s="66"/>
      <c r="O1150" s="67"/>
      <c r="P1150" s="80"/>
      <c r="Q1150" s="81"/>
      <c r="R1150" s="70"/>
      <c r="S1150" s="70"/>
      <c r="T1150" s="70"/>
      <c r="U1150" s="81"/>
      <c r="V1150" s="70"/>
      <c r="W1150" s="81"/>
      <c r="X1150" s="62"/>
      <c r="Y1150" s="67"/>
      <c r="Z1150" s="81"/>
      <c r="AA1150" s="82"/>
      <c r="AB1150" s="83"/>
    </row>
    <row r="1151" spans="1:28" s="79" customFormat="1" ht="15.75" hidden="1" customHeight="1" outlineLevel="1">
      <c r="A1151" s="76"/>
      <c r="B1151" s="77"/>
      <c r="C1151" s="78"/>
      <c r="D1151" s="78"/>
      <c r="E1151" s="20"/>
      <c r="F1151" s="64">
        <f>UHCL!$F$41</f>
        <v>0</v>
      </c>
      <c r="G1151" s="64">
        <f>UHCL!$G$41</f>
        <v>0</v>
      </c>
      <c r="H1151" s="64">
        <f>UHCL!$H$41</f>
        <v>0</v>
      </c>
      <c r="I1151" s="64">
        <f>UHCL!$I$41</f>
        <v>0</v>
      </c>
      <c r="J1151" s="64">
        <f>UHCL!$J$41</f>
        <v>0</v>
      </c>
      <c r="K1151" s="64">
        <f>UHCL!$K$41</f>
        <v>0</v>
      </c>
      <c r="L1151" s="65">
        <f>UHCL!$L$41</f>
        <v>0</v>
      </c>
      <c r="N1151" s="66"/>
      <c r="O1151" s="67"/>
      <c r="P1151" s="80"/>
      <c r="Q1151" s="81"/>
      <c r="R1151" s="70"/>
      <c r="S1151" s="70"/>
      <c r="T1151" s="70"/>
      <c r="U1151" s="81"/>
      <c r="V1151" s="70"/>
      <c r="W1151" s="81"/>
      <c r="X1151" s="62"/>
      <c r="Y1151" s="67"/>
      <c r="Z1151" s="81"/>
      <c r="AA1151" s="82"/>
      <c r="AB1151" s="83"/>
    </row>
    <row r="1152" spans="1:28" s="79" customFormat="1" ht="15.75" hidden="1" customHeight="1" outlineLevel="1">
      <c r="A1152" s="76"/>
      <c r="B1152" s="77"/>
      <c r="C1152" s="78"/>
      <c r="D1152" s="78"/>
      <c r="E1152" s="20"/>
      <c r="F1152" s="64">
        <f>UHD!$F$41</f>
        <v>0</v>
      </c>
      <c r="G1152" s="64">
        <f>UHD!$G$41</f>
        <v>0</v>
      </c>
      <c r="H1152" s="64">
        <f>UHD!$H$41</f>
        <v>0</v>
      </c>
      <c r="I1152" s="64">
        <f>UHD!$I$41</f>
        <v>0</v>
      </c>
      <c r="J1152" s="64">
        <f>UHD!$J$41</f>
        <v>0</v>
      </c>
      <c r="K1152" s="64">
        <f>UHD!$K$41</f>
        <v>0</v>
      </c>
      <c r="L1152" s="65">
        <f>UHD!$L$41</f>
        <v>0</v>
      </c>
      <c r="N1152" s="66"/>
      <c r="O1152" s="67"/>
      <c r="P1152" s="80"/>
      <c r="Q1152" s="81"/>
      <c r="R1152" s="70"/>
      <c r="S1152" s="70"/>
      <c r="T1152" s="70"/>
      <c r="U1152" s="81"/>
      <c r="V1152" s="70"/>
      <c r="W1152" s="81"/>
      <c r="X1152" s="62"/>
      <c r="Y1152" s="67"/>
      <c r="Z1152" s="81"/>
      <c r="AA1152" s="82"/>
      <c r="AB1152" s="83"/>
    </row>
    <row r="1153" spans="1:28" s="79" customFormat="1" ht="15.75" hidden="1" customHeight="1" outlineLevel="1">
      <c r="A1153" s="76"/>
      <c r="B1153" s="77"/>
      <c r="C1153" s="78"/>
      <c r="D1153" s="78"/>
      <c r="E1153" s="20"/>
      <c r="F1153" s="64">
        <f>UHV!$F$41</f>
        <v>0</v>
      </c>
      <c r="G1153" s="64">
        <f>UHV!$G$41</f>
        <v>0</v>
      </c>
      <c r="H1153" s="64">
        <f>UHV!$H$41</f>
        <v>0</v>
      </c>
      <c r="I1153" s="64">
        <f>UHV!$I$41</f>
        <v>0</v>
      </c>
      <c r="J1153" s="64">
        <f>UHV!$J$41</f>
        <v>0</v>
      </c>
      <c r="K1153" s="64">
        <f>UHV!$K$41</f>
        <v>0</v>
      </c>
      <c r="L1153" s="65">
        <f>UHV!$L$41</f>
        <v>0</v>
      </c>
      <c r="N1153" s="66"/>
      <c r="O1153" s="67"/>
      <c r="P1153" s="80"/>
      <c r="Q1153" s="81"/>
      <c r="R1153" s="70"/>
      <c r="S1153" s="70"/>
      <c r="T1153" s="70"/>
      <c r="U1153" s="81"/>
      <c r="V1153" s="70"/>
      <c r="W1153" s="81"/>
      <c r="X1153" s="62"/>
      <c r="Y1153" s="67"/>
      <c r="Z1153" s="81"/>
      <c r="AA1153" s="82"/>
      <c r="AB1153" s="83"/>
    </row>
    <row r="1154" spans="1:28" s="79" customFormat="1" ht="15.75" hidden="1" customHeight="1" outlineLevel="1">
      <c r="A1154" s="76"/>
      <c r="B1154" s="77"/>
      <c r="C1154" s="78"/>
      <c r="D1154" s="78"/>
      <c r="E1154" s="20"/>
      <c r="F1154" s="64">
        <f>UNT!$F$41</f>
        <v>0</v>
      </c>
      <c r="G1154" s="64">
        <f>UNT!$G$41</f>
        <v>0</v>
      </c>
      <c r="H1154" s="64">
        <f>UNT!$H$41</f>
        <v>0</v>
      </c>
      <c r="I1154" s="64">
        <f>UNT!$I$41</f>
        <v>0</v>
      </c>
      <c r="J1154" s="64">
        <f>UNT!$J$41</f>
        <v>0</v>
      </c>
      <c r="K1154" s="64">
        <f>UNT!$K$41</f>
        <v>0</v>
      </c>
      <c r="L1154" s="65">
        <f>UNT!$L$41</f>
        <v>0</v>
      </c>
      <c r="N1154" s="66"/>
      <c r="O1154" s="67"/>
      <c r="P1154" s="80"/>
      <c r="Q1154" s="81"/>
      <c r="R1154" s="70"/>
      <c r="S1154" s="70"/>
      <c r="T1154" s="70"/>
      <c r="U1154" s="81"/>
      <c r="V1154" s="70"/>
      <c r="W1154" s="81"/>
      <c r="X1154" s="62"/>
      <c r="Y1154" s="67"/>
      <c r="Z1154" s="81"/>
      <c r="AA1154" s="82"/>
      <c r="AB1154" s="83"/>
    </row>
    <row r="1155" spans="1:28" s="79" customFormat="1" ht="15.75" hidden="1" customHeight="1" outlineLevel="1">
      <c r="A1155" s="76"/>
      <c r="B1155" s="77"/>
      <c r="C1155" s="78"/>
      <c r="D1155" s="78"/>
      <c r="E1155" s="20"/>
      <c r="F1155" s="64">
        <f>UNTD!$F$41</f>
        <v>0</v>
      </c>
      <c r="G1155" s="64">
        <f>UNTD!$G$41</f>
        <v>0</v>
      </c>
      <c r="H1155" s="64">
        <f>UNTD!$H$41</f>
        <v>0</v>
      </c>
      <c r="I1155" s="64">
        <f>UNTD!$I$41</f>
        <v>0</v>
      </c>
      <c r="J1155" s="64">
        <f>UNTD!$J$41</f>
        <v>0</v>
      </c>
      <c r="K1155" s="64">
        <f>UNTD!$K$41</f>
        <v>0</v>
      </c>
      <c r="L1155" s="65">
        <f>UNTD!$L$41</f>
        <v>0</v>
      </c>
      <c r="N1155" s="66"/>
      <c r="O1155" s="67"/>
      <c r="P1155" s="80"/>
      <c r="Q1155" s="81"/>
      <c r="R1155" s="70"/>
      <c r="S1155" s="70"/>
      <c r="T1155" s="70"/>
      <c r="U1155" s="81"/>
      <c r="V1155" s="70"/>
      <c r="W1155" s="81"/>
      <c r="X1155" s="62"/>
      <c r="Y1155" s="67"/>
      <c r="Z1155" s="81"/>
      <c r="AA1155" s="82"/>
      <c r="AB1155" s="83"/>
    </row>
    <row r="1156" spans="1:28" s="79" customFormat="1" ht="15.75" hidden="1" customHeight="1" outlineLevel="1">
      <c r="A1156" s="76"/>
      <c r="B1156" s="77"/>
      <c r="C1156" s="78"/>
      <c r="D1156" s="78"/>
      <c r="E1156" s="20"/>
      <c r="F1156" s="64">
        <f>WTAMU!$F$41</f>
        <v>0</v>
      </c>
      <c r="G1156" s="64">
        <f>WTAMU!$G$41</f>
        <v>0</v>
      </c>
      <c r="H1156" s="64">
        <f>WTAMU!$H$41</f>
        <v>0</v>
      </c>
      <c r="I1156" s="64">
        <f>WTAMU!$I$41</f>
        <v>0</v>
      </c>
      <c r="J1156" s="64">
        <f>WTAMU!$J$41</f>
        <v>0</v>
      </c>
      <c r="K1156" s="64">
        <f>WTAMU!$K$41</f>
        <v>0</v>
      </c>
      <c r="L1156" s="65">
        <f>WTAMU!$L$41</f>
        <v>0</v>
      </c>
      <c r="N1156" s="66"/>
      <c r="O1156" s="67"/>
      <c r="P1156" s="80"/>
      <c r="Q1156" s="81"/>
      <c r="R1156" s="70"/>
      <c r="S1156" s="70"/>
      <c r="T1156" s="70"/>
      <c r="U1156" s="81"/>
      <c r="V1156" s="70"/>
      <c r="W1156" s="81"/>
      <c r="X1156" s="62"/>
      <c r="Y1156" s="67"/>
      <c r="Z1156" s="81"/>
      <c r="AA1156" s="82"/>
      <c r="AB1156" s="83"/>
    </row>
    <row r="1157" spans="1:28" s="79" customFormat="1" ht="15.75" customHeight="1" collapsed="1">
      <c r="A1157" s="76"/>
      <c r="B1157" s="77" t="s">
        <v>41</v>
      </c>
      <c r="C1157" s="78"/>
      <c r="D1157" s="78"/>
      <c r="E1157" s="20"/>
      <c r="F1157" s="64">
        <f t="shared" ref="F1157:L1157" si="19">SUM(F1121:F1156)</f>
        <v>0</v>
      </c>
      <c r="G1157" s="64">
        <f t="shared" si="19"/>
        <v>0</v>
      </c>
      <c r="H1157" s="64">
        <f t="shared" si="19"/>
        <v>0</v>
      </c>
      <c r="I1157" s="64">
        <f t="shared" si="19"/>
        <v>0</v>
      </c>
      <c r="J1157" s="64">
        <f t="shared" si="19"/>
        <v>0</v>
      </c>
      <c r="K1157" s="64">
        <f t="shared" si="19"/>
        <v>0</v>
      </c>
      <c r="L1157" s="65">
        <f t="shared" si="19"/>
        <v>0</v>
      </c>
      <c r="N1157" s="66"/>
      <c r="O1157" s="67"/>
      <c r="P1157" s="80"/>
      <c r="Q1157" s="81"/>
      <c r="R1157" s="70"/>
      <c r="S1157" s="70"/>
      <c r="T1157" s="70"/>
      <c r="U1157" s="81"/>
      <c r="V1157" s="70"/>
      <c r="W1157" s="81"/>
      <c r="X1157" s="62"/>
      <c r="Y1157" s="67"/>
      <c r="Z1157" s="81"/>
      <c r="AA1157" s="82"/>
      <c r="AB1157" s="83"/>
    </row>
    <row r="1158" spans="1:28" s="79" customFormat="1" ht="15.75" hidden="1" customHeight="1" outlineLevel="1">
      <c r="A1158" s="76"/>
      <c r="B1158" s="77"/>
      <c r="C1158" s="78"/>
      <c r="D1158" s="78"/>
      <c r="E1158" s="20"/>
      <c r="F1158" s="64">
        <f>ARL!$F$42</f>
        <v>56309</v>
      </c>
      <c r="G1158" s="64">
        <f>ARL!$G$42</f>
        <v>992988</v>
      </c>
      <c r="H1158" s="64">
        <f>ARL!$H$42</f>
        <v>58</v>
      </c>
      <c r="I1158" s="64">
        <f>ARL!$I$42</f>
        <v>6146268</v>
      </c>
      <c r="J1158" s="64">
        <f>ARL!$J$42</f>
        <v>226374</v>
      </c>
      <c r="K1158" s="64">
        <f>ARL!$K$42</f>
        <v>1061415</v>
      </c>
      <c r="L1158" s="65">
        <f>ARL!$L$42</f>
        <v>8483412</v>
      </c>
      <c r="N1158" s="66"/>
      <c r="O1158" s="67"/>
      <c r="P1158" s="80"/>
      <c r="Q1158" s="81"/>
      <c r="R1158" s="70"/>
      <c r="S1158" s="70"/>
      <c r="T1158" s="70"/>
      <c r="U1158" s="81"/>
      <c r="V1158" s="70"/>
      <c r="W1158" s="81"/>
      <c r="X1158" s="62"/>
      <c r="Y1158" s="67"/>
      <c r="Z1158" s="81"/>
      <c r="AA1158" s="82"/>
      <c r="AB1158" s="83"/>
    </row>
    <row r="1159" spans="1:28" s="79" customFormat="1" ht="15.75" hidden="1" customHeight="1" outlineLevel="1">
      <c r="A1159" s="76"/>
      <c r="B1159" s="77"/>
      <c r="C1159" s="78"/>
      <c r="D1159" s="78"/>
      <c r="E1159" s="20"/>
      <c r="F1159" s="64">
        <f>ASU!$F$42</f>
        <v>0</v>
      </c>
      <c r="G1159" s="64">
        <f>ASU!$G$42</f>
        <v>0</v>
      </c>
      <c r="H1159" s="64">
        <f>ASU!$H$42</f>
        <v>0</v>
      </c>
      <c r="I1159" s="64">
        <f>ASU!$I$42</f>
        <v>0</v>
      </c>
      <c r="J1159" s="64">
        <f>ASU!$J$42</f>
        <v>0</v>
      </c>
      <c r="K1159" s="64">
        <f>ASU!$K$42</f>
        <v>4356</v>
      </c>
      <c r="L1159" s="65">
        <f>ASU!$L$42</f>
        <v>4356</v>
      </c>
      <c r="N1159" s="66"/>
      <c r="O1159" s="67"/>
      <c r="P1159" s="80"/>
      <c r="Q1159" s="81"/>
      <c r="R1159" s="70"/>
      <c r="S1159" s="70"/>
      <c r="T1159" s="70"/>
      <c r="U1159" s="81"/>
      <c r="V1159" s="70"/>
      <c r="W1159" s="81"/>
      <c r="X1159" s="62"/>
      <c r="Y1159" s="67"/>
      <c r="Z1159" s="81"/>
      <c r="AA1159" s="82"/>
      <c r="AB1159" s="83"/>
    </row>
    <row r="1160" spans="1:28" s="79" customFormat="1" ht="15.75" hidden="1" customHeight="1" outlineLevel="1">
      <c r="A1160" s="76"/>
      <c r="B1160" s="77"/>
      <c r="C1160" s="78"/>
      <c r="D1160" s="78"/>
      <c r="E1160" s="20"/>
      <c r="F1160" s="64">
        <f>'AUS1'!$F$42</f>
        <v>1075001</v>
      </c>
      <c r="G1160" s="64">
        <f>'AUS1'!$G$42</f>
        <v>894665</v>
      </c>
      <c r="H1160" s="64">
        <f>'AUS1'!$H$42</f>
        <v>117625</v>
      </c>
      <c r="I1160" s="64">
        <f>'AUS1'!$I$42</f>
        <v>13696527</v>
      </c>
      <c r="J1160" s="64">
        <f>'AUS1'!$J$42</f>
        <v>301330</v>
      </c>
      <c r="K1160" s="64">
        <f>'AUS1'!$K$42</f>
        <v>1222985</v>
      </c>
      <c r="L1160" s="65">
        <f>'AUS1'!$L$42</f>
        <v>17308133</v>
      </c>
      <c r="N1160" s="66"/>
      <c r="O1160" s="67"/>
      <c r="P1160" s="80"/>
      <c r="Q1160" s="81"/>
      <c r="R1160" s="70"/>
      <c r="S1160" s="70"/>
      <c r="T1160" s="70"/>
      <c r="U1160" s="81"/>
      <c r="V1160" s="70"/>
      <c r="W1160" s="81"/>
      <c r="X1160" s="62"/>
      <c r="Y1160" s="67"/>
      <c r="Z1160" s="81"/>
      <c r="AA1160" s="82"/>
      <c r="AB1160" s="83"/>
    </row>
    <row r="1161" spans="1:28" s="79" customFormat="1" ht="15.75" hidden="1" customHeight="1" outlineLevel="1">
      <c r="A1161" s="76"/>
      <c r="B1161" s="77"/>
      <c r="C1161" s="78"/>
      <c r="D1161" s="78"/>
      <c r="E1161" s="20"/>
      <c r="F1161" s="64">
        <f>'RGV1'!$F$42</f>
        <v>0</v>
      </c>
      <c r="G1161" s="64">
        <f>'RGV1'!$G$42</f>
        <v>0</v>
      </c>
      <c r="H1161" s="64">
        <f>'RGV1'!$H$42</f>
        <v>0</v>
      </c>
      <c r="I1161" s="64">
        <f>'RGV1'!$I$42</f>
        <v>0</v>
      </c>
      <c r="J1161" s="64">
        <f>'RGV1'!$J$42</f>
        <v>0</v>
      </c>
      <c r="K1161" s="64">
        <f>'RGV1'!$K$42</f>
        <v>0</v>
      </c>
      <c r="L1161" s="65">
        <f>'RGV1'!$L$42</f>
        <v>0</v>
      </c>
      <c r="N1161" s="66"/>
      <c r="O1161" s="67"/>
      <c r="P1161" s="80"/>
      <c r="Q1161" s="81"/>
      <c r="R1161" s="70"/>
      <c r="S1161" s="70"/>
      <c r="T1161" s="70"/>
      <c r="U1161" s="81"/>
      <c r="V1161" s="70"/>
      <c r="W1161" s="81"/>
      <c r="X1161" s="62"/>
      <c r="Y1161" s="67"/>
      <c r="Z1161" s="81"/>
      <c r="AA1161" s="82"/>
      <c r="AB1161" s="83"/>
    </row>
    <row r="1162" spans="1:28" s="79" customFormat="1" ht="15.75" hidden="1" customHeight="1" outlineLevel="1">
      <c r="A1162" s="76"/>
      <c r="B1162" s="77"/>
      <c r="C1162" s="78"/>
      <c r="D1162" s="78"/>
      <c r="E1162" s="20"/>
      <c r="F1162" s="64">
        <f>DAL!$F$42</f>
        <v>0</v>
      </c>
      <c r="G1162" s="64">
        <f>DAL!$G$42</f>
        <v>0</v>
      </c>
      <c r="H1162" s="64">
        <f>DAL!$H$42</f>
        <v>0</v>
      </c>
      <c r="I1162" s="64">
        <f>DAL!$I$42</f>
        <v>0</v>
      </c>
      <c r="J1162" s="64">
        <f>DAL!$J$42</f>
        <v>0</v>
      </c>
      <c r="K1162" s="64">
        <f>DAL!$K$42</f>
        <v>0</v>
      </c>
      <c r="L1162" s="65">
        <f>DAL!$L$42</f>
        <v>0</v>
      </c>
      <c r="N1162" s="66"/>
      <c r="O1162" s="67"/>
      <c r="P1162" s="80"/>
      <c r="Q1162" s="81"/>
      <c r="R1162" s="70"/>
      <c r="S1162" s="70"/>
      <c r="T1162" s="70"/>
      <c r="U1162" s="81"/>
      <c r="V1162" s="70"/>
      <c r="W1162" s="81"/>
      <c r="X1162" s="62"/>
      <c r="Y1162" s="67"/>
      <c r="Z1162" s="81"/>
      <c r="AA1162" s="82"/>
      <c r="AB1162" s="83"/>
    </row>
    <row r="1163" spans="1:28" s="79" customFormat="1" ht="15.75" hidden="1" customHeight="1" outlineLevel="1">
      <c r="A1163" s="76"/>
      <c r="B1163" s="77"/>
      <c r="C1163" s="78"/>
      <c r="D1163" s="78"/>
      <c r="E1163" s="20"/>
      <c r="F1163" s="64">
        <f>'E-P'!$F$42</f>
        <v>458165</v>
      </c>
      <c r="G1163" s="64">
        <f>'E-P'!$G$42</f>
        <v>2632506</v>
      </c>
      <c r="H1163" s="64">
        <f>'E-P'!$H$42</f>
        <v>113073</v>
      </c>
      <c r="I1163" s="64">
        <f>'E-P'!$I$42</f>
        <v>1174157</v>
      </c>
      <c r="J1163" s="64">
        <f>'E-P'!$J$42</f>
        <v>0</v>
      </c>
      <c r="K1163" s="64">
        <f>'E-P'!$K$42</f>
        <v>744677</v>
      </c>
      <c r="L1163" s="65">
        <f>'E-P'!$L$42</f>
        <v>5122578</v>
      </c>
      <c r="N1163" s="66"/>
      <c r="O1163" s="67"/>
      <c r="P1163" s="80"/>
      <c r="Q1163" s="81"/>
      <c r="R1163" s="70"/>
      <c r="S1163" s="70"/>
      <c r="T1163" s="70"/>
      <c r="U1163" s="81"/>
      <c r="V1163" s="70"/>
      <c r="W1163" s="81"/>
      <c r="X1163" s="62"/>
      <c r="Y1163" s="67"/>
      <c r="Z1163" s="81"/>
      <c r="AA1163" s="82"/>
      <c r="AB1163" s="83"/>
    </row>
    <row r="1164" spans="1:28" s="79" customFormat="1" ht="15.75" hidden="1" customHeight="1" outlineLevel="1">
      <c r="A1164" s="76"/>
      <c r="B1164" s="77"/>
      <c r="C1164" s="78"/>
      <c r="D1164" s="78"/>
      <c r="E1164" s="20"/>
      <c r="F1164" s="64">
        <f>LU!$F$42</f>
        <v>0</v>
      </c>
      <c r="G1164" s="64">
        <f>LU!$G$42</f>
        <v>0</v>
      </c>
      <c r="H1164" s="64">
        <f>LU!$H$42</f>
        <v>0</v>
      </c>
      <c r="I1164" s="64">
        <f>LU!$I$42</f>
        <v>0</v>
      </c>
      <c r="J1164" s="64">
        <f>LU!$J$42</f>
        <v>0</v>
      </c>
      <c r="K1164" s="64">
        <f>LU!$K$42</f>
        <v>0</v>
      </c>
      <c r="L1164" s="65">
        <f>LU!$L$42</f>
        <v>0</v>
      </c>
      <c r="N1164" s="66"/>
      <c r="O1164" s="67"/>
      <c r="P1164" s="80"/>
      <c r="Q1164" s="81"/>
      <c r="R1164" s="70"/>
      <c r="S1164" s="70"/>
      <c r="T1164" s="70"/>
      <c r="U1164" s="81"/>
      <c r="V1164" s="70"/>
      <c r="W1164" s="81"/>
      <c r="X1164" s="62"/>
      <c r="Y1164" s="67"/>
      <c r="Z1164" s="81"/>
      <c r="AA1164" s="82"/>
      <c r="AB1164" s="83"/>
    </row>
    <row r="1165" spans="1:28" s="79" customFormat="1" ht="15.75" hidden="1" customHeight="1" outlineLevel="1">
      <c r="A1165" s="76"/>
      <c r="B1165" s="77"/>
      <c r="C1165" s="78"/>
      <c r="D1165" s="78"/>
      <c r="E1165" s="20"/>
      <c r="F1165" s="64">
        <f>MidWST!$F$42</f>
        <v>0</v>
      </c>
      <c r="G1165" s="64">
        <f>MidWST!$G$42</f>
        <v>0</v>
      </c>
      <c r="H1165" s="64">
        <f>MidWST!$H$42</f>
        <v>0</v>
      </c>
      <c r="I1165" s="64">
        <f>MidWST!$I$42</f>
        <v>0</v>
      </c>
      <c r="J1165" s="64">
        <f>MidWST!$J$42</f>
        <v>0</v>
      </c>
      <c r="K1165" s="64">
        <f>MidWST!$K$42</f>
        <v>0</v>
      </c>
      <c r="L1165" s="65">
        <f>MidWST!$L$42</f>
        <v>0</v>
      </c>
      <c r="N1165" s="66"/>
      <c r="O1165" s="67"/>
      <c r="P1165" s="80"/>
      <c r="Q1165" s="81"/>
      <c r="R1165" s="70"/>
      <c r="S1165" s="70"/>
      <c r="T1165" s="70"/>
      <c r="U1165" s="81"/>
      <c r="V1165" s="70"/>
      <c r="W1165" s="81"/>
      <c r="X1165" s="62"/>
      <c r="Y1165" s="67"/>
      <c r="Z1165" s="81"/>
      <c r="AA1165" s="82"/>
      <c r="AB1165" s="83"/>
    </row>
    <row r="1166" spans="1:28" s="79" customFormat="1" ht="15.75" hidden="1" customHeight="1" outlineLevel="1">
      <c r="A1166" s="76"/>
      <c r="B1166" s="77"/>
      <c r="C1166" s="78"/>
      <c r="D1166" s="78"/>
      <c r="E1166" s="20"/>
      <c r="F1166" s="64">
        <f>'P-B'!$F$42</f>
        <v>0</v>
      </c>
      <c r="G1166" s="64">
        <f>'P-B'!$G$42</f>
        <v>0</v>
      </c>
      <c r="H1166" s="64">
        <f>'P-B'!$H$42</f>
        <v>0</v>
      </c>
      <c r="I1166" s="64">
        <f>'P-B'!$I$42</f>
        <v>0</v>
      </c>
      <c r="J1166" s="64">
        <f>'P-B'!$J$42</f>
        <v>0</v>
      </c>
      <c r="K1166" s="64">
        <f>'P-B'!$K$42</f>
        <v>0</v>
      </c>
      <c r="L1166" s="65">
        <f>'P-B'!$L$42</f>
        <v>0</v>
      </c>
      <c r="N1166" s="66"/>
      <c r="O1166" s="67"/>
      <c r="P1166" s="80"/>
      <c r="Q1166" s="81"/>
      <c r="R1166" s="70"/>
      <c r="S1166" s="70"/>
      <c r="T1166" s="70"/>
      <c r="U1166" s="81"/>
      <c r="V1166" s="70"/>
      <c r="W1166" s="81"/>
      <c r="X1166" s="62"/>
      <c r="Y1166" s="67"/>
      <c r="Z1166" s="81"/>
      <c r="AA1166" s="82"/>
      <c r="AB1166" s="83"/>
    </row>
    <row r="1167" spans="1:28" s="79" customFormat="1" ht="15.75" hidden="1" customHeight="1" outlineLevel="1">
      <c r="A1167" s="76"/>
      <c r="B1167" s="77"/>
      <c r="C1167" s="78"/>
      <c r="D1167" s="78"/>
      <c r="E1167" s="20"/>
      <c r="F1167" s="64">
        <f>PVAMU!$F$42</f>
        <v>0</v>
      </c>
      <c r="G1167" s="64">
        <f>PVAMU!$G$42</f>
        <v>8179</v>
      </c>
      <c r="H1167" s="64">
        <f>PVAMU!$H$42</f>
        <v>0</v>
      </c>
      <c r="I1167" s="64">
        <f>PVAMU!$I$42</f>
        <v>0</v>
      </c>
      <c r="J1167" s="64">
        <f>PVAMU!$J$42</f>
        <v>2597</v>
      </c>
      <c r="K1167" s="64">
        <f>PVAMU!$K$42</f>
        <v>0</v>
      </c>
      <c r="L1167" s="65">
        <f>PVAMU!$L$42</f>
        <v>10776</v>
      </c>
      <c r="N1167" s="66"/>
      <c r="O1167" s="67"/>
      <c r="P1167" s="80"/>
      <c r="Q1167" s="81"/>
      <c r="R1167" s="70"/>
      <c r="S1167" s="70"/>
      <c r="T1167" s="70"/>
      <c r="U1167" s="81"/>
      <c r="V1167" s="70"/>
      <c r="W1167" s="81"/>
      <c r="X1167" s="62"/>
      <c r="Y1167" s="67"/>
      <c r="Z1167" s="81"/>
      <c r="AA1167" s="82"/>
      <c r="AB1167" s="83"/>
    </row>
    <row r="1168" spans="1:28" s="79" customFormat="1" ht="15.75" hidden="1" customHeight="1" outlineLevel="1">
      <c r="A1168" s="76"/>
      <c r="B1168" s="77"/>
      <c r="C1168" s="78"/>
      <c r="D1168" s="78"/>
      <c r="E1168" s="20"/>
      <c r="F1168" s="64">
        <f>'S-A'!$F$42</f>
        <v>0</v>
      </c>
      <c r="G1168" s="64">
        <f>'S-A'!$G$42</f>
        <v>0</v>
      </c>
      <c r="H1168" s="64">
        <f>'S-A'!$H$42</f>
        <v>0</v>
      </c>
      <c r="I1168" s="64">
        <f>'S-A'!$I$42</f>
        <v>0</v>
      </c>
      <c r="J1168" s="64">
        <f>'S-A'!$J$42</f>
        <v>0</v>
      </c>
      <c r="K1168" s="64">
        <f>'S-A'!$K$42</f>
        <v>0</v>
      </c>
      <c r="L1168" s="65">
        <f>'S-A'!$L$42</f>
        <v>0</v>
      </c>
      <c r="N1168" s="66"/>
      <c r="O1168" s="67"/>
      <c r="P1168" s="80"/>
      <c r="Q1168" s="81"/>
      <c r="R1168" s="70"/>
      <c r="S1168" s="70"/>
      <c r="T1168" s="70"/>
      <c r="U1168" s="81"/>
      <c r="V1168" s="70"/>
      <c r="W1168" s="81"/>
      <c r="X1168" s="62"/>
      <c r="Y1168" s="67"/>
      <c r="Z1168" s="81"/>
      <c r="AA1168" s="82"/>
      <c r="AB1168" s="83"/>
    </row>
    <row r="1169" spans="1:28" s="79" customFormat="1" ht="15.75" hidden="1" customHeight="1" outlineLevel="1">
      <c r="A1169" s="76"/>
      <c r="B1169" s="77"/>
      <c r="C1169" s="78"/>
      <c r="D1169" s="78"/>
      <c r="E1169" s="20"/>
      <c r="F1169" s="64">
        <f>SFA!$F$42</f>
        <v>201833</v>
      </c>
      <c r="G1169" s="64">
        <f>SFA!$G$42</f>
        <v>109686</v>
      </c>
      <c r="H1169" s="64">
        <f>SFA!$H$42</f>
        <v>0</v>
      </c>
      <c r="I1169" s="64">
        <f>SFA!$I$42</f>
        <v>-25399</v>
      </c>
      <c r="J1169" s="64">
        <f>SFA!$J$42</f>
        <v>0</v>
      </c>
      <c r="K1169" s="64">
        <f>SFA!$K$42</f>
        <v>113675</v>
      </c>
      <c r="L1169" s="65">
        <f>SFA!$L$42</f>
        <v>399795</v>
      </c>
      <c r="N1169" s="66"/>
      <c r="O1169" s="67"/>
      <c r="P1169" s="80"/>
      <c r="Q1169" s="81"/>
      <c r="R1169" s="70"/>
      <c r="S1169" s="70"/>
      <c r="T1169" s="70"/>
      <c r="U1169" s="81"/>
      <c r="V1169" s="70"/>
      <c r="W1169" s="81"/>
      <c r="X1169" s="62"/>
      <c r="Y1169" s="67"/>
      <c r="Z1169" s="81"/>
      <c r="AA1169" s="82"/>
      <c r="AB1169" s="83"/>
    </row>
    <row r="1170" spans="1:28" s="79" customFormat="1" ht="15.75" hidden="1" customHeight="1" outlineLevel="1">
      <c r="A1170" s="76"/>
      <c r="B1170" s="77"/>
      <c r="C1170" s="78"/>
      <c r="D1170" s="78"/>
      <c r="E1170" s="20"/>
      <c r="F1170" s="64">
        <f>SHSU!$F$42</f>
        <v>57761</v>
      </c>
      <c r="G1170" s="64">
        <f>SHSU!$G$42</f>
        <v>0</v>
      </c>
      <c r="H1170" s="64">
        <f>SHSU!$H$42</f>
        <v>79099</v>
      </c>
      <c r="I1170" s="64">
        <f>SHSU!$I$42</f>
        <v>2358463</v>
      </c>
      <c r="J1170" s="64">
        <f>SHSU!$J$42</f>
        <v>0</v>
      </c>
      <c r="K1170" s="64">
        <f>SHSU!$K$42</f>
        <v>0</v>
      </c>
      <c r="L1170" s="65">
        <f>SHSU!$L$42</f>
        <v>2495323</v>
      </c>
      <c r="N1170" s="66"/>
      <c r="O1170" s="67"/>
      <c r="P1170" s="80"/>
      <c r="Q1170" s="81"/>
      <c r="R1170" s="70"/>
      <c r="S1170" s="70"/>
      <c r="T1170" s="70"/>
      <c r="U1170" s="81"/>
      <c r="V1170" s="70"/>
      <c r="W1170" s="81"/>
      <c r="X1170" s="62"/>
      <c r="Y1170" s="67"/>
      <c r="Z1170" s="81"/>
      <c r="AA1170" s="82"/>
      <c r="AB1170" s="83"/>
    </row>
    <row r="1171" spans="1:28" s="79" customFormat="1" ht="15.75" hidden="1" customHeight="1" outlineLevel="1">
      <c r="A1171" s="76"/>
      <c r="B1171" s="77"/>
      <c r="C1171" s="78"/>
      <c r="D1171" s="78"/>
      <c r="E1171" s="20"/>
      <c r="F1171" s="64">
        <f>SRSU!$F$42</f>
        <v>0</v>
      </c>
      <c r="G1171" s="64">
        <f>SRSU!$G$42</f>
        <v>0</v>
      </c>
      <c r="H1171" s="64">
        <f>SRSU!$H$42</f>
        <v>0</v>
      </c>
      <c r="I1171" s="64">
        <f>SRSU!$I$42</f>
        <v>150922</v>
      </c>
      <c r="J1171" s="64">
        <f>SRSU!$J$42</f>
        <v>0</v>
      </c>
      <c r="K1171" s="64">
        <f>SRSU!$K$42</f>
        <v>0</v>
      </c>
      <c r="L1171" s="65">
        <f>SRSU!$L$42</f>
        <v>150922</v>
      </c>
      <c r="N1171" s="66"/>
      <c r="O1171" s="67"/>
      <c r="P1171" s="80"/>
      <c r="Q1171" s="81"/>
      <c r="R1171" s="70"/>
      <c r="S1171" s="70"/>
      <c r="T1171" s="70"/>
      <c r="U1171" s="81"/>
      <c r="V1171" s="70"/>
      <c r="W1171" s="81"/>
      <c r="X1171" s="62"/>
      <c r="Y1171" s="67"/>
      <c r="Z1171" s="81"/>
      <c r="AA1171" s="82"/>
      <c r="AB1171" s="83"/>
    </row>
    <row r="1172" spans="1:28" s="79" customFormat="1" ht="15.75" hidden="1" customHeight="1" outlineLevel="1">
      <c r="A1172" s="76"/>
      <c r="B1172" s="77"/>
      <c r="C1172" s="78"/>
      <c r="D1172" s="78"/>
      <c r="E1172" s="20"/>
      <c r="F1172" s="64">
        <f>TAMIU!$F$42</f>
        <v>0</v>
      </c>
      <c r="G1172" s="64">
        <f>TAMIU!$G$42</f>
        <v>725649</v>
      </c>
      <c r="H1172" s="64">
        <f>TAMIU!$H$42</f>
        <v>0</v>
      </c>
      <c r="I1172" s="64">
        <f>TAMIU!$I$42</f>
        <v>194311</v>
      </c>
      <c r="J1172" s="64">
        <f>TAMIU!$J$42</f>
        <v>0</v>
      </c>
      <c r="K1172" s="64">
        <f>TAMIU!$K$42</f>
        <v>678851</v>
      </c>
      <c r="L1172" s="65">
        <f>TAMIU!$L$42</f>
        <v>1598811</v>
      </c>
      <c r="N1172" s="66"/>
      <c r="O1172" s="67"/>
      <c r="P1172" s="80"/>
      <c r="Q1172" s="81"/>
      <c r="R1172" s="70"/>
      <c r="S1172" s="70"/>
      <c r="T1172" s="70"/>
      <c r="U1172" s="81"/>
      <c r="V1172" s="70"/>
      <c r="W1172" s="81"/>
      <c r="X1172" s="62"/>
      <c r="Y1172" s="67"/>
      <c r="Z1172" s="81"/>
      <c r="AA1172" s="82"/>
      <c r="AB1172" s="83"/>
    </row>
    <row r="1173" spans="1:28" s="79" customFormat="1" ht="15.75" hidden="1" customHeight="1" outlineLevel="1">
      <c r="A1173" s="76"/>
      <c r="B1173" s="77"/>
      <c r="C1173" s="78"/>
      <c r="D1173" s="78"/>
      <c r="E1173" s="20"/>
      <c r="F1173" s="64">
        <f>TAMUC!$F$42</f>
        <v>187451</v>
      </c>
      <c r="G1173" s="64">
        <f>TAMUC!$G$42</f>
        <v>275695</v>
      </c>
      <c r="H1173" s="64">
        <f>TAMUC!$H$42</f>
        <v>0</v>
      </c>
      <c r="I1173" s="64">
        <f>TAMUC!$I$42</f>
        <v>218427</v>
      </c>
      <c r="J1173" s="64">
        <f>TAMUC!$J$42</f>
        <v>0</v>
      </c>
      <c r="K1173" s="64">
        <f>TAMUC!$K$42</f>
        <v>0</v>
      </c>
      <c r="L1173" s="65">
        <f>TAMUC!$L$42</f>
        <v>681573</v>
      </c>
      <c r="N1173" s="66"/>
      <c r="O1173" s="67"/>
      <c r="P1173" s="80"/>
      <c r="Q1173" s="81"/>
      <c r="R1173" s="70"/>
      <c r="S1173" s="70"/>
      <c r="T1173" s="70"/>
      <c r="U1173" s="81"/>
      <c r="V1173" s="70"/>
      <c r="W1173" s="81"/>
      <c r="X1173" s="62"/>
      <c r="Y1173" s="67"/>
      <c r="Z1173" s="81"/>
      <c r="AA1173" s="82"/>
      <c r="AB1173" s="83"/>
    </row>
    <row r="1174" spans="1:28" s="79" customFormat="1" ht="15.75" hidden="1" customHeight="1" outlineLevel="1">
      <c r="A1174" s="76"/>
      <c r="B1174" s="77"/>
      <c r="C1174" s="78"/>
      <c r="D1174" s="78"/>
      <c r="E1174" s="20"/>
      <c r="F1174" s="64">
        <f>TAMUCC!$F$42</f>
        <v>253215</v>
      </c>
      <c r="G1174" s="64">
        <f>TAMUCC!$G$42</f>
        <v>441565</v>
      </c>
      <c r="H1174" s="64">
        <f>TAMUCC!$H$42</f>
        <v>48</v>
      </c>
      <c r="I1174" s="64">
        <f>TAMUCC!$I$42</f>
        <v>155619</v>
      </c>
      <c r="J1174" s="64">
        <f>TAMUCC!$J$42</f>
        <v>0</v>
      </c>
      <c r="K1174" s="64">
        <f>TAMUCC!$K$42</f>
        <v>28034</v>
      </c>
      <c r="L1174" s="65">
        <f>TAMUCC!$L$42</f>
        <v>878481</v>
      </c>
      <c r="N1174" s="66"/>
      <c r="O1174" s="67"/>
      <c r="P1174" s="80"/>
      <c r="Q1174" s="81"/>
      <c r="R1174" s="70"/>
      <c r="S1174" s="70"/>
      <c r="T1174" s="70"/>
      <c r="U1174" s="81"/>
      <c r="V1174" s="70"/>
      <c r="W1174" s="81"/>
      <c r="X1174" s="62"/>
      <c r="Y1174" s="67"/>
      <c r="Z1174" s="81"/>
      <c r="AA1174" s="82"/>
      <c r="AB1174" s="83"/>
    </row>
    <row r="1175" spans="1:28" s="79" customFormat="1" ht="15.75" hidden="1" customHeight="1" outlineLevel="1">
      <c r="A1175" s="76"/>
      <c r="B1175" s="77"/>
      <c r="C1175" s="78"/>
      <c r="D1175" s="78"/>
      <c r="E1175" s="20"/>
      <c r="F1175" s="64">
        <f>TAMUComb!$F$42</f>
        <v>1302787</v>
      </c>
      <c r="G1175" s="64">
        <f>TAMUComb!$G$42</f>
        <v>9937</v>
      </c>
      <c r="H1175" s="64">
        <f>TAMUComb!$H$42</f>
        <v>1198036</v>
      </c>
      <c r="I1175" s="64">
        <f>TAMUComb!$I$42</f>
        <v>233431</v>
      </c>
      <c r="J1175" s="64">
        <f>TAMUComb!$J$42</f>
        <v>25392</v>
      </c>
      <c r="K1175" s="64">
        <f>TAMUComb!$K$42</f>
        <v>217565</v>
      </c>
      <c r="L1175" s="65">
        <f>TAMUComb!$L$42</f>
        <v>2987148</v>
      </c>
      <c r="N1175" s="66"/>
      <c r="O1175" s="67"/>
      <c r="P1175" s="80"/>
      <c r="Q1175" s="81"/>
      <c r="R1175" s="70"/>
      <c r="S1175" s="70"/>
      <c r="T1175" s="70"/>
      <c r="U1175" s="81"/>
      <c r="V1175" s="70"/>
      <c r="W1175" s="81"/>
      <c r="X1175" s="62"/>
      <c r="Y1175" s="67"/>
      <c r="Z1175" s="81"/>
      <c r="AA1175" s="82"/>
      <c r="AB1175" s="83"/>
    </row>
    <row r="1176" spans="1:28" s="79" customFormat="1" ht="15.75" hidden="1" customHeight="1" outlineLevel="1">
      <c r="A1176" s="76"/>
      <c r="B1176" s="77"/>
      <c r="C1176" s="78"/>
      <c r="D1176" s="78"/>
      <c r="E1176" s="20"/>
      <c r="F1176" s="64">
        <f>TAMUCT!$F$42</f>
        <v>0</v>
      </c>
      <c r="G1176" s="64">
        <f>TAMUCT!$G$42</f>
        <v>0</v>
      </c>
      <c r="H1176" s="64">
        <f>TAMUCT!$H$42</f>
        <v>0</v>
      </c>
      <c r="I1176" s="64">
        <f>TAMUCT!$I$42</f>
        <v>0</v>
      </c>
      <c r="J1176" s="64">
        <f>TAMUCT!$J$42</f>
        <v>0</v>
      </c>
      <c r="K1176" s="64">
        <f>TAMUCT!$K$42</f>
        <v>0</v>
      </c>
      <c r="L1176" s="65">
        <f>TAMUCT!$L$42</f>
        <v>0</v>
      </c>
      <c r="N1176" s="66"/>
      <c r="O1176" s="67"/>
      <c r="P1176" s="80"/>
      <c r="Q1176" s="81"/>
      <c r="R1176" s="70"/>
      <c r="S1176" s="70"/>
      <c r="T1176" s="70"/>
      <c r="U1176" s="81"/>
      <c r="V1176" s="70"/>
      <c r="W1176" s="81"/>
      <c r="X1176" s="62"/>
      <c r="Y1176" s="67"/>
      <c r="Z1176" s="81"/>
      <c r="AA1176" s="82"/>
      <c r="AB1176" s="83"/>
    </row>
    <row r="1177" spans="1:28" s="79" customFormat="1" ht="15.75" hidden="1" customHeight="1" outlineLevel="1">
      <c r="A1177" s="76"/>
      <c r="B1177" s="77"/>
      <c r="C1177" s="78"/>
      <c r="D1177" s="78"/>
      <c r="E1177" s="20"/>
      <c r="F1177" s="64">
        <f>TAMUG!$F$42</f>
        <v>0</v>
      </c>
      <c r="G1177" s="64">
        <f>TAMUG!$G$42</f>
        <v>0</v>
      </c>
      <c r="H1177" s="64">
        <f>TAMUG!$H$42</f>
        <v>0</v>
      </c>
      <c r="I1177" s="64">
        <f>TAMUG!$I$42</f>
        <v>0</v>
      </c>
      <c r="J1177" s="64">
        <f>TAMUG!$J$42</f>
        <v>0</v>
      </c>
      <c r="K1177" s="64">
        <f>TAMUG!$K$42</f>
        <v>0</v>
      </c>
      <c r="L1177" s="65">
        <f>TAMUG!$L$42</f>
        <v>0</v>
      </c>
      <c r="N1177" s="66"/>
      <c r="O1177" s="67"/>
      <c r="P1177" s="80"/>
      <c r="Q1177" s="81"/>
      <c r="R1177" s="70"/>
      <c r="S1177" s="70"/>
      <c r="T1177" s="70"/>
      <c r="U1177" s="81"/>
      <c r="V1177" s="70"/>
      <c r="W1177" s="81"/>
      <c r="X1177" s="62"/>
      <c r="Y1177" s="67"/>
      <c r="Z1177" s="81"/>
      <c r="AA1177" s="82"/>
      <c r="AB1177" s="83"/>
    </row>
    <row r="1178" spans="1:28" s="79" customFormat="1" ht="15.75" hidden="1" customHeight="1" outlineLevel="1">
      <c r="A1178" s="76"/>
      <c r="B1178" s="77"/>
      <c r="C1178" s="78"/>
      <c r="D1178" s="78"/>
      <c r="E1178" s="20"/>
      <c r="F1178" s="64">
        <f>TAMUK!$F$42</f>
        <v>0</v>
      </c>
      <c r="G1178" s="64">
        <f>TAMUK!$G$42</f>
        <v>123317</v>
      </c>
      <c r="H1178" s="64">
        <f>TAMUK!$H$42</f>
        <v>0</v>
      </c>
      <c r="I1178" s="64">
        <f>TAMUK!$I$42</f>
        <v>12011</v>
      </c>
      <c r="J1178" s="64">
        <f>TAMUK!$J$42</f>
        <v>0</v>
      </c>
      <c r="K1178" s="64">
        <f>TAMUK!$K$42</f>
        <v>0</v>
      </c>
      <c r="L1178" s="65">
        <f>TAMUK!$L$42</f>
        <v>135328</v>
      </c>
      <c r="N1178" s="66"/>
      <c r="O1178" s="67"/>
      <c r="P1178" s="80"/>
      <c r="Q1178" s="81"/>
      <c r="R1178" s="70"/>
      <c r="S1178" s="70"/>
      <c r="T1178" s="70"/>
      <c r="U1178" s="81"/>
      <c r="V1178" s="70"/>
      <c r="W1178" s="81"/>
      <c r="X1178" s="62"/>
      <c r="Y1178" s="67"/>
      <c r="Z1178" s="81"/>
      <c r="AA1178" s="82"/>
      <c r="AB1178" s="83"/>
    </row>
    <row r="1179" spans="1:28" s="79" customFormat="1" ht="15.75" hidden="1" customHeight="1" outlineLevel="1">
      <c r="A1179" s="76"/>
      <c r="B1179" s="77"/>
      <c r="C1179" s="78"/>
      <c r="D1179" s="78"/>
      <c r="E1179" s="20"/>
      <c r="F1179" s="64">
        <f>TAMUSA!$F$42</f>
        <v>0</v>
      </c>
      <c r="G1179" s="64">
        <f>TAMUSA!$G$42</f>
        <v>0</v>
      </c>
      <c r="H1179" s="64">
        <f>TAMUSA!$H$42</f>
        <v>0</v>
      </c>
      <c r="I1179" s="64">
        <f>TAMUSA!$I$42</f>
        <v>0</v>
      </c>
      <c r="J1179" s="64">
        <f>TAMUSA!$J$42</f>
        <v>0</v>
      </c>
      <c r="K1179" s="64">
        <f>TAMUSA!$K$42</f>
        <v>0</v>
      </c>
      <c r="L1179" s="65">
        <f>TAMUSA!$L$42</f>
        <v>0</v>
      </c>
      <c r="N1179" s="66"/>
      <c r="O1179" s="67"/>
      <c r="P1179" s="80"/>
      <c r="Q1179" s="81"/>
      <c r="R1179" s="70"/>
      <c r="S1179" s="70"/>
      <c r="T1179" s="70"/>
      <c r="U1179" s="81"/>
      <c r="V1179" s="70"/>
      <c r="W1179" s="81"/>
      <c r="X1179" s="62"/>
      <c r="Y1179" s="67"/>
      <c r="Z1179" s="81"/>
      <c r="AA1179" s="82"/>
      <c r="AB1179" s="83"/>
    </row>
    <row r="1180" spans="1:28" s="79" customFormat="1" ht="15.75" hidden="1" customHeight="1" outlineLevel="1">
      <c r="A1180" s="76"/>
      <c r="B1180" s="77"/>
      <c r="C1180" s="78"/>
      <c r="D1180" s="78"/>
      <c r="E1180" s="20"/>
      <c r="F1180" s="64">
        <f>TAMUT!$F$42</f>
        <v>0</v>
      </c>
      <c r="G1180" s="64">
        <f>TAMUT!$G$42</f>
        <v>0</v>
      </c>
      <c r="H1180" s="64">
        <f>TAMUT!$H$42</f>
        <v>0</v>
      </c>
      <c r="I1180" s="64">
        <f>TAMUT!$I$42</f>
        <v>0</v>
      </c>
      <c r="J1180" s="64">
        <f>TAMUT!$J$42</f>
        <v>0</v>
      </c>
      <c r="K1180" s="64">
        <f>TAMUT!$K$42</f>
        <v>0</v>
      </c>
      <c r="L1180" s="65">
        <f>TAMUT!$L$42</f>
        <v>0</v>
      </c>
      <c r="N1180" s="66"/>
      <c r="O1180" s="67"/>
      <c r="P1180" s="80"/>
      <c r="Q1180" s="81"/>
      <c r="R1180" s="70"/>
      <c r="S1180" s="70"/>
      <c r="T1180" s="70"/>
      <c r="U1180" s="81"/>
      <c r="V1180" s="70"/>
      <c r="W1180" s="81"/>
      <c r="X1180" s="62"/>
      <c r="Y1180" s="67"/>
      <c r="Z1180" s="81"/>
      <c r="AA1180" s="82"/>
      <c r="AB1180" s="83"/>
    </row>
    <row r="1181" spans="1:28" s="79" customFormat="1" ht="15.75" hidden="1" customHeight="1" outlineLevel="1">
      <c r="A1181" s="76"/>
      <c r="B1181" s="77"/>
      <c r="C1181" s="78"/>
      <c r="D1181" s="78"/>
      <c r="E1181" s="20"/>
      <c r="F1181" s="64">
        <f>TARLST!$F$42</f>
        <v>0</v>
      </c>
      <c r="G1181" s="64">
        <f>TARLST!$G$42</f>
        <v>0</v>
      </c>
      <c r="H1181" s="64">
        <f>TARLST!$H$42</f>
        <v>0</v>
      </c>
      <c r="I1181" s="64">
        <f>TARLST!$I$42</f>
        <v>0</v>
      </c>
      <c r="J1181" s="64">
        <f>TARLST!$J$42</f>
        <v>0</v>
      </c>
      <c r="K1181" s="64">
        <f>TARLST!$K$42</f>
        <v>0</v>
      </c>
      <c r="L1181" s="65">
        <f>TARLST!$L$42</f>
        <v>0</v>
      </c>
      <c r="N1181" s="66"/>
      <c r="O1181" s="67"/>
      <c r="P1181" s="80"/>
      <c r="Q1181" s="81"/>
      <c r="R1181" s="70"/>
      <c r="S1181" s="70"/>
      <c r="T1181" s="70"/>
      <c r="U1181" s="81"/>
      <c r="V1181" s="70"/>
      <c r="W1181" s="81"/>
      <c r="X1181" s="62"/>
      <c r="Y1181" s="67"/>
      <c r="Z1181" s="81"/>
      <c r="AA1181" s="82"/>
      <c r="AB1181" s="83"/>
    </row>
    <row r="1182" spans="1:28" s="79" customFormat="1" ht="15.75" hidden="1" customHeight="1" outlineLevel="1">
      <c r="A1182" s="76"/>
      <c r="B1182" s="77"/>
      <c r="C1182" s="78"/>
      <c r="D1182" s="78"/>
      <c r="E1182" s="20"/>
      <c r="F1182" s="64">
        <f>TSU!$F$42</f>
        <v>483042</v>
      </c>
      <c r="G1182" s="64">
        <f>TSU!$G$42</f>
        <v>161089</v>
      </c>
      <c r="H1182" s="64">
        <f>TSU!$H$42</f>
        <v>-14411</v>
      </c>
      <c r="I1182" s="64">
        <f>TSU!$I$42</f>
        <v>321778</v>
      </c>
      <c r="J1182" s="64">
        <f>TSU!$J$42</f>
        <v>33365</v>
      </c>
      <c r="K1182" s="64">
        <f>TSU!$K$42</f>
        <v>129977</v>
      </c>
      <c r="L1182" s="65">
        <f>TSU!$L$42</f>
        <v>1114840</v>
      </c>
      <c r="N1182" s="66"/>
      <c r="O1182" s="67"/>
      <c r="P1182" s="80"/>
      <c r="Q1182" s="81"/>
      <c r="R1182" s="70"/>
      <c r="S1182" s="70"/>
      <c r="T1182" s="70"/>
      <c r="U1182" s="81"/>
      <c r="V1182" s="70"/>
      <c r="W1182" s="81"/>
      <c r="X1182" s="62"/>
      <c r="Y1182" s="67"/>
      <c r="Z1182" s="81"/>
      <c r="AA1182" s="82"/>
      <c r="AB1182" s="83"/>
    </row>
    <row r="1183" spans="1:28" s="79" customFormat="1" ht="15.75" hidden="1" customHeight="1" outlineLevel="1">
      <c r="A1183" s="76"/>
      <c r="B1183" s="77"/>
      <c r="C1183" s="78"/>
      <c r="D1183" s="78"/>
      <c r="E1183" s="20"/>
      <c r="F1183" s="64">
        <f>TTU!$F$42</f>
        <v>97680</v>
      </c>
      <c r="G1183" s="64">
        <f>TTU!$G$42</f>
        <v>2251013</v>
      </c>
      <c r="H1183" s="64">
        <f>TTU!$H$42</f>
        <v>44128</v>
      </c>
      <c r="I1183" s="64">
        <f>TTU!$I$42</f>
        <v>275239</v>
      </c>
      <c r="J1183" s="64">
        <f>TTU!$J$42</f>
        <v>207858</v>
      </c>
      <c r="K1183" s="64">
        <f>TTU!$K$42</f>
        <v>97355</v>
      </c>
      <c r="L1183" s="65">
        <f>TTU!$L$42</f>
        <v>2973273</v>
      </c>
      <c r="N1183" s="66"/>
      <c r="O1183" s="67"/>
      <c r="P1183" s="80"/>
      <c r="Q1183" s="81"/>
      <c r="R1183" s="70"/>
      <c r="S1183" s="70"/>
      <c r="T1183" s="70"/>
      <c r="U1183" s="81"/>
      <c r="V1183" s="70"/>
      <c r="W1183" s="81"/>
      <c r="X1183" s="62"/>
      <c r="Y1183" s="67"/>
      <c r="Z1183" s="81"/>
      <c r="AA1183" s="82"/>
      <c r="AB1183" s="83"/>
    </row>
    <row r="1184" spans="1:28" s="79" customFormat="1" ht="15.75" hidden="1" customHeight="1" outlineLevel="1">
      <c r="A1184" s="76"/>
      <c r="B1184" s="77"/>
      <c r="C1184" s="78"/>
      <c r="D1184" s="78"/>
      <c r="E1184" s="20"/>
      <c r="F1184" s="64">
        <f>TWU!$F$42</f>
        <v>0</v>
      </c>
      <c r="G1184" s="64">
        <f>TWU!$G$42</f>
        <v>0</v>
      </c>
      <c r="H1184" s="64">
        <f>TWU!$H$42</f>
        <v>0</v>
      </c>
      <c r="I1184" s="64">
        <f>TWU!$I$42</f>
        <v>7167</v>
      </c>
      <c r="J1184" s="64">
        <f>TWU!$J$42</f>
        <v>0</v>
      </c>
      <c r="K1184" s="64">
        <f>TWU!$K$42</f>
        <v>0</v>
      </c>
      <c r="L1184" s="65">
        <f>TWU!$L$42</f>
        <v>7167</v>
      </c>
      <c r="N1184" s="66"/>
      <c r="O1184" s="67"/>
      <c r="P1184" s="80"/>
      <c r="Q1184" s="81"/>
      <c r="R1184" s="70"/>
      <c r="S1184" s="70"/>
      <c r="T1184" s="70"/>
      <c r="U1184" s="81"/>
      <c r="V1184" s="70"/>
      <c r="W1184" s="81"/>
      <c r="X1184" s="62"/>
      <c r="Y1184" s="67"/>
      <c r="Z1184" s="81"/>
      <c r="AA1184" s="82"/>
      <c r="AB1184" s="83"/>
    </row>
    <row r="1185" spans="1:28" s="79" customFormat="1" ht="15.75" hidden="1" customHeight="1" outlineLevel="1">
      <c r="A1185" s="76"/>
      <c r="B1185" s="77"/>
      <c r="C1185" s="78"/>
      <c r="D1185" s="78"/>
      <c r="E1185" s="20"/>
      <c r="F1185" s="64">
        <f>TXST!$F$42</f>
        <v>521</v>
      </c>
      <c r="G1185" s="64">
        <f>TXST!$G$42</f>
        <v>3705068</v>
      </c>
      <c r="H1185" s="64">
        <f>TXST!$H$42</f>
        <v>0</v>
      </c>
      <c r="I1185" s="64">
        <f>TXST!$I$42</f>
        <v>3690605</v>
      </c>
      <c r="J1185" s="64">
        <f>TXST!$J$42</f>
        <v>0</v>
      </c>
      <c r="K1185" s="64">
        <f>TXST!$K$42</f>
        <v>124349</v>
      </c>
      <c r="L1185" s="65">
        <f>TXST!$L$42</f>
        <v>7520543</v>
      </c>
      <c r="N1185" s="66"/>
      <c r="O1185" s="67"/>
      <c r="P1185" s="80"/>
      <c r="Q1185" s="81"/>
      <c r="R1185" s="70"/>
      <c r="S1185" s="70"/>
      <c r="T1185" s="70"/>
      <c r="U1185" s="81"/>
      <c r="V1185" s="70"/>
      <c r="W1185" s="81"/>
      <c r="X1185" s="62"/>
      <c r="Y1185" s="67"/>
      <c r="Z1185" s="81"/>
      <c r="AA1185" s="82"/>
      <c r="AB1185" s="83"/>
    </row>
    <row r="1186" spans="1:28" s="79" customFormat="1" ht="15.75" hidden="1" customHeight="1" outlineLevel="1">
      <c r="A1186" s="76"/>
      <c r="B1186" s="77"/>
      <c r="C1186" s="78"/>
      <c r="D1186" s="78"/>
      <c r="E1186" s="20"/>
      <c r="F1186" s="64">
        <f>TYL!$F$42</f>
        <v>0</v>
      </c>
      <c r="G1186" s="64">
        <f>TYL!$G$42</f>
        <v>0</v>
      </c>
      <c r="H1186" s="64">
        <f>TYL!$H$42</f>
        <v>0</v>
      </c>
      <c r="I1186" s="64">
        <f>TYL!$I$42</f>
        <v>0</v>
      </c>
      <c r="J1186" s="64">
        <f>TYL!$J$42</f>
        <v>0</v>
      </c>
      <c r="K1186" s="64">
        <f>TYL!$K$42</f>
        <v>0</v>
      </c>
      <c r="L1186" s="65">
        <f>TYL!$L$42</f>
        <v>0</v>
      </c>
      <c r="N1186" s="66"/>
      <c r="O1186" s="67"/>
      <c r="P1186" s="80"/>
      <c r="Q1186" s="81"/>
      <c r="R1186" s="70"/>
      <c r="S1186" s="70"/>
      <c r="T1186" s="70"/>
      <c r="U1186" s="81"/>
      <c r="V1186" s="70"/>
      <c r="W1186" s="81"/>
      <c r="X1186" s="62"/>
      <c r="Y1186" s="67"/>
      <c r="Z1186" s="81"/>
      <c r="AA1186" s="82"/>
      <c r="AB1186" s="83"/>
    </row>
    <row r="1187" spans="1:28" s="79" customFormat="1" ht="15.75" hidden="1" customHeight="1" outlineLevel="1">
      <c r="A1187" s="76"/>
      <c r="B1187" s="77"/>
      <c r="C1187" s="78"/>
      <c r="D1187" s="78"/>
      <c r="E1187" s="20"/>
      <c r="F1187" s="64">
        <f>UH!$F$42</f>
        <v>588653</v>
      </c>
      <c r="G1187" s="64">
        <f>UH!$G$42</f>
        <v>9067488</v>
      </c>
      <c r="H1187" s="64">
        <f>UH!$H$42</f>
        <v>0</v>
      </c>
      <c r="I1187" s="64">
        <f>UH!$I$42</f>
        <v>14513592</v>
      </c>
      <c r="J1187" s="64">
        <f>UH!$J$42</f>
        <v>99966</v>
      </c>
      <c r="K1187" s="64">
        <f>UH!$K$42</f>
        <v>9249</v>
      </c>
      <c r="L1187" s="65">
        <f>UH!$L$42</f>
        <v>24278948</v>
      </c>
      <c r="N1187" s="66"/>
      <c r="O1187" s="67"/>
      <c r="P1187" s="80"/>
      <c r="Q1187" s="81"/>
      <c r="R1187" s="70"/>
      <c r="S1187" s="70"/>
      <c r="T1187" s="70"/>
      <c r="U1187" s="81"/>
      <c r="V1187" s="70"/>
      <c r="W1187" s="81"/>
      <c r="X1187" s="62"/>
      <c r="Y1187" s="67"/>
      <c r="Z1187" s="81"/>
      <c r="AA1187" s="82"/>
      <c r="AB1187" s="83"/>
    </row>
    <row r="1188" spans="1:28" s="79" customFormat="1" ht="15.75" hidden="1" customHeight="1" outlineLevel="1">
      <c r="A1188" s="76"/>
      <c r="B1188" s="77"/>
      <c r="C1188" s="78"/>
      <c r="D1188" s="78"/>
      <c r="E1188" s="20"/>
      <c r="F1188" s="64">
        <f>UHCL!$F$42</f>
        <v>0</v>
      </c>
      <c r="G1188" s="64">
        <f>UHCL!$G$42</f>
        <v>318527</v>
      </c>
      <c r="H1188" s="64">
        <f>UHCL!$H$42</f>
        <v>0</v>
      </c>
      <c r="I1188" s="64">
        <f>UHCL!$I$42</f>
        <v>-103464</v>
      </c>
      <c r="J1188" s="64">
        <f>UHCL!$J$42</f>
        <v>0</v>
      </c>
      <c r="K1188" s="64">
        <f>UHCL!$K$42</f>
        <v>0</v>
      </c>
      <c r="L1188" s="65">
        <f>UHCL!$L$42</f>
        <v>215063</v>
      </c>
      <c r="N1188" s="66"/>
      <c r="O1188" s="67"/>
      <c r="P1188" s="80"/>
      <c r="Q1188" s="81"/>
      <c r="R1188" s="70"/>
      <c r="S1188" s="70"/>
      <c r="T1188" s="70"/>
      <c r="U1188" s="81"/>
      <c r="V1188" s="70"/>
      <c r="W1188" s="81"/>
      <c r="X1188" s="62"/>
      <c r="Y1188" s="67"/>
      <c r="Z1188" s="81"/>
      <c r="AA1188" s="82"/>
      <c r="AB1188" s="83"/>
    </row>
    <row r="1189" spans="1:28" s="79" customFormat="1" ht="15.75" hidden="1" customHeight="1" outlineLevel="1">
      <c r="A1189" s="76"/>
      <c r="B1189" s="77"/>
      <c r="C1189" s="78"/>
      <c r="D1189" s="78"/>
      <c r="E1189" s="20"/>
      <c r="F1189" s="64">
        <f>UHD!$F$42</f>
        <v>55243</v>
      </c>
      <c r="G1189" s="64">
        <f>UHD!$G$42</f>
        <v>201696</v>
      </c>
      <c r="H1189" s="64">
        <f>UHD!$H$42</f>
        <v>0</v>
      </c>
      <c r="I1189" s="64">
        <f>UHD!$I$42</f>
        <v>141648</v>
      </c>
      <c r="J1189" s="64">
        <f>UHD!$J$42</f>
        <v>0</v>
      </c>
      <c r="K1189" s="64">
        <f>UHD!$K$42</f>
        <v>0</v>
      </c>
      <c r="L1189" s="65">
        <f>UHD!$L$42</f>
        <v>398587</v>
      </c>
      <c r="N1189" s="66"/>
      <c r="O1189" s="67"/>
      <c r="P1189" s="80"/>
      <c r="Q1189" s="81"/>
      <c r="R1189" s="70"/>
      <c r="S1189" s="70"/>
      <c r="T1189" s="70"/>
      <c r="U1189" s="81"/>
      <c r="V1189" s="70"/>
      <c r="W1189" s="81"/>
      <c r="X1189" s="62"/>
      <c r="Y1189" s="67"/>
      <c r="Z1189" s="81"/>
      <c r="AA1189" s="82"/>
      <c r="AB1189" s="83"/>
    </row>
    <row r="1190" spans="1:28" s="79" customFormat="1" ht="15.75" hidden="1" customHeight="1" outlineLevel="1">
      <c r="A1190" s="76"/>
      <c r="B1190" s="77"/>
      <c r="C1190" s="78"/>
      <c r="D1190" s="78"/>
      <c r="E1190" s="20"/>
      <c r="F1190" s="64">
        <f>UHV!$F$42</f>
        <v>0</v>
      </c>
      <c r="G1190" s="64">
        <f>UHV!$G$42</f>
        <v>0</v>
      </c>
      <c r="H1190" s="64">
        <f>UHV!$H$42</f>
        <v>0</v>
      </c>
      <c r="I1190" s="64">
        <f>UHV!$I$42</f>
        <v>0</v>
      </c>
      <c r="J1190" s="64">
        <f>UHV!$J$42</f>
        <v>0</v>
      </c>
      <c r="K1190" s="64">
        <f>UHV!$K$42</f>
        <v>0</v>
      </c>
      <c r="L1190" s="65">
        <f>UHV!$L$42</f>
        <v>0</v>
      </c>
      <c r="N1190" s="66"/>
      <c r="O1190" s="67"/>
      <c r="P1190" s="80"/>
      <c r="Q1190" s="81"/>
      <c r="R1190" s="70"/>
      <c r="S1190" s="70"/>
      <c r="T1190" s="70"/>
      <c r="U1190" s="81"/>
      <c r="V1190" s="70"/>
      <c r="W1190" s="81"/>
      <c r="X1190" s="62"/>
      <c r="Y1190" s="67"/>
      <c r="Z1190" s="81"/>
      <c r="AA1190" s="82"/>
      <c r="AB1190" s="83"/>
    </row>
    <row r="1191" spans="1:28" s="79" customFormat="1" ht="15.75" hidden="1" customHeight="1" outlineLevel="1">
      <c r="A1191" s="76"/>
      <c r="B1191" s="77"/>
      <c r="C1191" s="78"/>
      <c r="D1191" s="78"/>
      <c r="E1191" s="20"/>
      <c r="F1191" s="64">
        <f>UNT!$F$42</f>
        <v>0</v>
      </c>
      <c r="G1191" s="64">
        <f>UNT!$G$42</f>
        <v>0</v>
      </c>
      <c r="H1191" s="64">
        <f>UNT!$H$42</f>
        <v>0</v>
      </c>
      <c r="I1191" s="64">
        <f>UNT!$I$42</f>
        <v>0</v>
      </c>
      <c r="J1191" s="64">
        <f>UNT!$J$42</f>
        <v>0</v>
      </c>
      <c r="K1191" s="64">
        <f>UNT!$K$42</f>
        <v>0</v>
      </c>
      <c r="L1191" s="65">
        <f>UNT!$L$42</f>
        <v>0</v>
      </c>
      <c r="N1191" s="66"/>
      <c r="O1191" s="67"/>
      <c r="P1191" s="80"/>
      <c r="Q1191" s="81"/>
      <c r="R1191" s="70"/>
      <c r="S1191" s="70"/>
      <c r="T1191" s="70"/>
      <c r="U1191" s="81"/>
      <c r="V1191" s="70"/>
      <c r="W1191" s="81"/>
      <c r="X1191" s="62"/>
      <c r="Y1191" s="67"/>
      <c r="Z1191" s="81"/>
      <c r="AA1191" s="82"/>
      <c r="AB1191" s="83"/>
    </row>
    <row r="1192" spans="1:28" s="79" customFormat="1" ht="15.75" hidden="1" customHeight="1" outlineLevel="1">
      <c r="A1192" s="76"/>
      <c r="B1192" s="77"/>
      <c r="C1192" s="78"/>
      <c r="D1192" s="78"/>
      <c r="E1192" s="20"/>
      <c r="F1192" s="64">
        <f>UNTD!$F$42</f>
        <v>7297</v>
      </c>
      <c r="G1192" s="64">
        <f>UNTD!$G$42</f>
        <v>0</v>
      </c>
      <c r="H1192" s="64">
        <f>UNTD!$H$42</f>
        <v>5397</v>
      </c>
      <c r="I1192" s="64">
        <f>UNTD!$I$42</f>
        <v>5345</v>
      </c>
      <c r="J1192" s="64">
        <f>UNTD!$J$42</f>
        <v>0</v>
      </c>
      <c r="K1192" s="64">
        <f>UNTD!$K$42</f>
        <v>0</v>
      </c>
      <c r="L1192" s="65">
        <f>UNTD!$L$42</f>
        <v>18039</v>
      </c>
      <c r="N1192" s="66"/>
      <c r="O1192" s="67"/>
      <c r="P1192" s="80"/>
      <c r="Q1192" s="81"/>
      <c r="R1192" s="70"/>
      <c r="S1192" s="70"/>
      <c r="T1192" s="70"/>
      <c r="U1192" s="81"/>
      <c r="V1192" s="70"/>
      <c r="W1192" s="81"/>
      <c r="X1192" s="62"/>
      <c r="Y1192" s="67"/>
      <c r="Z1192" s="81"/>
      <c r="AA1192" s="82"/>
      <c r="AB1192" s="83"/>
    </row>
    <row r="1193" spans="1:28" s="79" customFormat="1" ht="15.75" hidden="1" customHeight="1" outlineLevel="1">
      <c r="A1193" s="76"/>
      <c r="B1193" s="77"/>
      <c r="C1193" s="78"/>
      <c r="D1193" s="78"/>
      <c r="E1193" s="20"/>
      <c r="F1193" s="64">
        <f>WTAMU!$F$42</f>
        <v>19002</v>
      </c>
      <c r="G1193" s="64">
        <f>WTAMU!$G$42</f>
        <v>24687</v>
      </c>
      <c r="H1193" s="64">
        <f>WTAMU!$H$42</f>
        <v>0</v>
      </c>
      <c r="I1193" s="64">
        <f>WTAMU!$I$42</f>
        <v>37832</v>
      </c>
      <c r="J1193" s="64">
        <f>WTAMU!$J$42</f>
        <v>0</v>
      </c>
      <c r="K1193" s="64">
        <f>WTAMU!$K$42</f>
        <v>0</v>
      </c>
      <c r="L1193" s="65">
        <f>WTAMU!$L$42</f>
        <v>81521</v>
      </c>
      <c r="N1193" s="66"/>
      <c r="O1193" s="67"/>
      <c r="P1193" s="80"/>
      <c r="Q1193" s="81"/>
      <c r="R1193" s="70"/>
      <c r="S1193" s="70"/>
      <c r="T1193" s="70"/>
      <c r="U1193" s="81"/>
      <c r="V1193" s="70"/>
      <c r="W1193" s="81"/>
      <c r="X1193" s="62"/>
      <c r="Y1193" s="67"/>
      <c r="Z1193" s="81"/>
      <c r="AA1193" s="82"/>
      <c r="AB1193" s="83"/>
    </row>
    <row r="1194" spans="1:28" ht="15.75" customHeight="1" collapsed="1">
      <c r="A1194" s="76"/>
      <c r="B1194" s="55" t="s">
        <v>42</v>
      </c>
      <c r="C1194" s="21"/>
      <c r="D1194" s="21"/>
      <c r="E1194" s="21"/>
      <c r="F1194" s="84">
        <f t="shared" ref="F1194:L1194" si="20">SUM(F1158:F1193)</f>
        <v>4843960</v>
      </c>
      <c r="G1194" s="84">
        <f t="shared" si="20"/>
        <v>21943755</v>
      </c>
      <c r="H1194" s="84">
        <f t="shared" si="20"/>
        <v>1543053</v>
      </c>
      <c r="I1194" s="84">
        <f t="shared" si="20"/>
        <v>43204479</v>
      </c>
      <c r="J1194" s="84">
        <f t="shared" si="20"/>
        <v>896882</v>
      </c>
      <c r="K1194" s="84">
        <f t="shared" si="20"/>
        <v>4432488</v>
      </c>
      <c r="L1194" s="65">
        <f t="shared" si="20"/>
        <v>76864617</v>
      </c>
      <c r="N1194" s="66"/>
      <c r="O1194" s="246" t="s">
        <v>466</v>
      </c>
      <c r="P1194" s="41" t="s">
        <v>467</v>
      </c>
      <c r="Q1194" s="85"/>
      <c r="R1194" s="70"/>
      <c r="S1194" s="70"/>
      <c r="T1194" s="70"/>
      <c r="U1194" s="69"/>
      <c r="V1194" s="70"/>
      <c r="W1194" s="69"/>
      <c r="X1194" s="62"/>
      <c r="Y1194" s="67"/>
      <c r="Z1194" s="69"/>
      <c r="AA1194" s="19"/>
      <c r="AB1194" s="24">
        <f>SUM(C1194:L1194)</f>
        <v>153729234</v>
      </c>
    </row>
    <row r="1195" spans="1:28" ht="15.75" hidden="1" customHeight="1" outlineLevel="1">
      <c r="A1195" s="76"/>
      <c r="B1195" s="57" t="str">
        <f>ARL!$B$1</f>
        <v>The University of Texas at Arlington</v>
      </c>
      <c r="C1195" s="21"/>
      <c r="D1195" s="21"/>
      <c r="E1195" s="21"/>
      <c r="F1195" s="176">
        <f>ARL!$F$43</f>
        <v>34446108</v>
      </c>
      <c r="G1195" s="176">
        <f>ARL!$G$43</f>
        <v>11893713</v>
      </c>
      <c r="H1195" s="176">
        <f>ARL!$H$43</f>
        <v>4105789</v>
      </c>
      <c r="I1195" s="176">
        <f>ARL!$I$43</f>
        <v>31025887</v>
      </c>
      <c r="J1195" s="176">
        <f>ARL!$J$43</f>
        <v>9529651</v>
      </c>
      <c r="K1195" s="176">
        <f>ARL!$K$43</f>
        <v>8486309</v>
      </c>
      <c r="L1195" s="57">
        <f>ARL!$L$43</f>
        <v>99487457</v>
      </c>
      <c r="N1195" s="66"/>
      <c r="O1195" s="246"/>
      <c r="P1195" s="41"/>
      <c r="Q1195" s="85"/>
      <c r="R1195" s="70"/>
      <c r="S1195" s="70"/>
      <c r="T1195" s="70"/>
      <c r="U1195" s="69"/>
      <c r="V1195" s="70"/>
      <c r="W1195" s="69"/>
      <c r="X1195" s="62"/>
      <c r="Y1195" s="67"/>
      <c r="Z1195" s="69"/>
      <c r="AA1195" s="19"/>
      <c r="AB1195" s="24"/>
    </row>
    <row r="1196" spans="1:28" ht="15.75" hidden="1" customHeight="1" outlineLevel="1">
      <c r="A1196" s="76"/>
      <c r="B1196" s="57" t="str">
        <f>ASU!$B$1</f>
        <v>Angelo State University</v>
      </c>
      <c r="C1196" s="21"/>
      <c r="D1196" s="21"/>
      <c r="E1196" s="21"/>
      <c r="F1196" s="176">
        <f>ASU!$F$43</f>
        <v>141129</v>
      </c>
      <c r="G1196" s="176">
        <f>ASU!$G$43</f>
        <v>429253</v>
      </c>
      <c r="H1196" s="176">
        <f>ASU!$H$43</f>
        <v>435</v>
      </c>
      <c r="I1196" s="176">
        <f>ASU!$I$43</f>
        <v>671</v>
      </c>
      <c r="J1196" s="176">
        <f>ASU!$J$43</f>
        <v>53934</v>
      </c>
      <c r="K1196" s="176">
        <f>ASU!$K$43</f>
        <v>126990</v>
      </c>
      <c r="L1196" s="57">
        <f>ASU!$L$43</f>
        <v>752412</v>
      </c>
      <c r="N1196" s="66"/>
      <c r="O1196" s="246"/>
      <c r="P1196" s="41"/>
      <c r="Q1196" s="85"/>
      <c r="R1196" s="70"/>
      <c r="S1196" s="70"/>
      <c r="T1196" s="70"/>
      <c r="U1196" s="69"/>
      <c r="V1196" s="70"/>
      <c r="W1196" s="69"/>
      <c r="X1196" s="62"/>
      <c r="Y1196" s="67"/>
      <c r="Z1196" s="69"/>
      <c r="AA1196" s="19"/>
      <c r="AB1196" s="24"/>
    </row>
    <row r="1197" spans="1:28" ht="15.75" hidden="1" customHeight="1" outlineLevel="1">
      <c r="A1197" s="76"/>
      <c r="B1197" s="57" t="str">
        <f>'AUS1'!$B$1</f>
        <v>The University of Texas at Austin - Academic &amp; Health (A+H)</v>
      </c>
      <c r="C1197" s="21"/>
      <c r="D1197" s="21"/>
      <c r="E1197" s="21"/>
      <c r="F1197" s="176">
        <f>'AUS1'!$F$43</f>
        <v>398310997</v>
      </c>
      <c r="G1197" s="176">
        <f>'AUS1'!$G$43</f>
        <v>21373750</v>
      </c>
      <c r="H1197" s="176">
        <f>'AUS1'!$H$43</f>
        <v>26034678</v>
      </c>
      <c r="I1197" s="176">
        <f>'AUS1'!$I$43</f>
        <v>70696875</v>
      </c>
      <c r="J1197" s="176">
        <f>'AUS1'!$J$43</f>
        <v>66572001</v>
      </c>
      <c r="K1197" s="176">
        <f>'AUS1'!$K$43</f>
        <v>34607368</v>
      </c>
      <c r="L1197" s="57">
        <f>'AUS1'!$L$43</f>
        <v>617595669</v>
      </c>
      <c r="N1197" s="66"/>
      <c r="O1197" s="246"/>
      <c r="P1197" s="41"/>
      <c r="Q1197" s="85"/>
      <c r="R1197" s="70"/>
      <c r="S1197" s="70"/>
      <c r="T1197" s="70"/>
      <c r="U1197" s="69"/>
      <c r="V1197" s="70"/>
      <c r="W1197" s="69"/>
      <c r="X1197" s="62"/>
      <c r="Y1197" s="67"/>
      <c r="Z1197" s="69"/>
      <c r="AA1197" s="19"/>
      <c r="AB1197" s="24"/>
    </row>
    <row r="1198" spans="1:28" ht="15.75" hidden="1" customHeight="1" outlineLevel="1">
      <c r="A1198" s="76"/>
      <c r="B1198" s="57" t="str">
        <f>'RGV1'!$B$1</f>
        <v>The University of Texas RGV - Academic &amp; Health (A+H)</v>
      </c>
      <c r="C1198" s="21"/>
      <c r="D1198" s="21"/>
      <c r="E1198" s="21"/>
      <c r="F1198" s="176">
        <f>'RGV1'!$F$43</f>
        <v>9108240</v>
      </c>
      <c r="G1198" s="176">
        <f>'RGV1'!$G$43</f>
        <v>2548672</v>
      </c>
      <c r="H1198" s="176">
        <f>'RGV1'!$H$43</f>
        <v>627396</v>
      </c>
      <c r="I1198" s="176">
        <f>'RGV1'!$I$43</f>
        <v>2503933</v>
      </c>
      <c r="J1198" s="176">
        <f>'RGV1'!$J$43</f>
        <v>240656</v>
      </c>
      <c r="K1198" s="176">
        <f>'RGV1'!$K$43</f>
        <v>228424</v>
      </c>
      <c r="L1198" s="57">
        <f>'RGV1'!$L$43</f>
        <v>15257321</v>
      </c>
      <c r="N1198" s="66"/>
      <c r="O1198" s="246"/>
      <c r="P1198" s="41"/>
      <c r="Q1198" s="85"/>
      <c r="R1198" s="70"/>
      <c r="S1198" s="70"/>
      <c r="T1198" s="70"/>
      <c r="U1198" s="69"/>
      <c r="V1198" s="70"/>
      <c r="W1198" s="69"/>
      <c r="X1198" s="62"/>
      <c r="Y1198" s="67"/>
      <c r="Z1198" s="69"/>
      <c r="AA1198" s="19"/>
      <c r="AB1198" s="24"/>
    </row>
    <row r="1199" spans="1:28" ht="15.75" hidden="1" customHeight="1" outlineLevel="1">
      <c r="A1199" s="76"/>
      <c r="B1199" s="57" t="str">
        <f>DAL!$B$1</f>
        <v>The University of Texas at Dallas</v>
      </c>
      <c r="C1199" s="21"/>
      <c r="D1199" s="21"/>
      <c r="E1199" s="21"/>
      <c r="F1199" s="176">
        <f>DAL!$F$43</f>
        <v>40045792</v>
      </c>
      <c r="G1199" s="176">
        <f>DAL!$G$43</f>
        <v>9086103</v>
      </c>
      <c r="H1199" s="176">
        <f>DAL!$H$43</f>
        <v>3156253</v>
      </c>
      <c r="I1199" s="176">
        <f>DAL!$I$43</f>
        <v>33339329</v>
      </c>
      <c r="J1199" s="176">
        <f>DAL!$J$43</f>
        <v>5334077</v>
      </c>
      <c r="K1199" s="176">
        <f>DAL!$K$43</f>
        <v>22353879</v>
      </c>
      <c r="L1199" s="57">
        <f>DAL!$L$43</f>
        <v>113315433</v>
      </c>
      <c r="N1199" s="66"/>
      <c r="O1199" s="246"/>
      <c r="P1199" s="41"/>
      <c r="Q1199" s="85"/>
      <c r="R1199" s="70"/>
      <c r="S1199" s="70"/>
      <c r="T1199" s="70"/>
      <c r="U1199" s="69"/>
      <c r="V1199" s="70"/>
      <c r="W1199" s="69"/>
      <c r="X1199" s="62"/>
      <c r="Y1199" s="67"/>
      <c r="Z1199" s="69"/>
      <c r="AA1199" s="19"/>
      <c r="AB1199" s="24"/>
    </row>
    <row r="1200" spans="1:28" ht="15.75" hidden="1" customHeight="1" outlineLevel="1">
      <c r="A1200" s="76"/>
      <c r="B1200" s="57" t="str">
        <f>'E-P'!$B$1</f>
        <v>The University of Texas at El Paso</v>
      </c>
      <c r="C1200" s="21"/>
      <c r="D1200" s="21"/>
      <c r="E1200" s="21"/>
      <c r="F1200" s="176">
        <f>'E-P'!$F$43</f>
        <v>44352723</v>
      </c>
      <c r="G1200" s="176">
        <f>'E-P'!$G$43</f>
        <v>13037639</v>
      </c>
      <c r="H1200" s="176">
        <f>'E-P'!$H$43</f>
        <v>2880413</v>
      </c>
      <c r="I1200" s="176">
        <f>'E-P'!$I$43</f>
        <v>9781199</v>
      </c>
      <c r="J1200" s="176">
        <f>'E-P'!$J$43</f>
        <v>933881</v>
      </c>
      <c r="K1200" s="176">
        <f>'E-P'!$K$43</f>
        <v>12851920</v>
      </c>
      <c r="L1200" s="57">
        <f>'E-P'!$L$43</f>
        <v>83837775</v>
      </c>
      <c r="N1200" s="66"/>
      <c r="O1200" s="246"/>
      <c r="P1200" s="41"/>
      <c r="Q1200" s="85"/>
      <c r="R1200" s="70"/>
      <c r="S1200" s="70"/>
      <c r="T1200" s="70"/>
      <c r="U1200" s="69"/>
      <c r="V1200" s="70"/>
      <c r="W1200" s="69"/>
      <c r="X1200" s="62"/>
      <c r="Y1200" s="67"/>
      <c r="Z1200" s="69"/>
      <c r="AA1200" s="19"/>
      <c r="AB1200" s="24"/>
    </row>
    <row r="1201" spans="1:28" ht="15.75" hidden="1" customHeight="1" outlineLevel="1">
      <c r="A1201" s="76"/>
      <c r="B1201" s="57" t="str">
        <f>LU!$B$1</f>
        <v xml:space="preserve">Lamar University </v>
      </c>
      <c r="C1201" s="21"/>
      <c r="D1201" s="21"/>
      <c r="E1201" s="21"/>
      <c r="F1201" s="176">
        <f>LU!$F$43</f>
        <v>1730421</v>
      </c>
      <c r="G1201" s="176">
        <f>LU!$G$43</f>
        <v>8124</v>
      </c>
      <c r="H1201" s="176">
        <f>LU!$H$43</f>
        <v>62087</v>
      </c>
      <c r="I1201" s="176">
        <f>LU!$I$43</f>
        <v>126638</v>
      </c>
      <c r="J1201" s="176">
        <f>LU!$J$43</f>
        <v>412582</v>
      </c>
      <c r="K1201" s="176">
        <f>LU!$K$43</f>
        <v>109336</v>
      </c>
      <c r="L1201" s="57">
        <f>LU!$L$43</f>
        <v>2449188</v>
      </c>
      <c r="N1201" s="66"/>
      <c r="O1201" s="246"/>
      <c r="P1201" s="41"/>
      <c r="Q1201" s="85"/>
      <c r="R1201" s="70"/>
      <c r="S1201" s="70"/>
      <c r="T1201" s="70"/>
      <c r="U1201" s="69"/>
      <c r="V1201" s="70"/>
      <c r="W1201" s="69"/>
      <c r="X1201" s="62"/>
      <c r="Y1201" s="67"/>
      <c r="Z1201" s="69"/>
      <c r="AA1201" s="19"/>
      <c r="AB1201" s="24"/>
    </row>
    <row r="1202" spans="1:28" ht="15.75" hidden="1" customHeight="1" outlineLevel="1">
      <c r="A1202" s="76"/>
      <c r="B1202" s="57" t="str">
        <f>MidWST!$B$1</f>
        <v>Midwestern State University</v>
      </c>
      <c r="C1202" s="21"/>
      <c r="D1202" s="21"/>
      <c r="E1202" s="21"/>
      <c r="F1202" s="176">
        <f>MidWST!$F$43</f>
        <v>259916</v>
      </c>
      <c r="G1202" s="176">
        <f>MidWST!$G$43</f>
        <v>0</v>
      </c>
      <c r="H1202" s="176">
        <f>MidWST!$H$43</f>
        <v>0</v>
      </c>
      <c r="I1202" s="176">
        <f>MidWST!$I$43</f>
        <v>0</v>
      </c>
      <c r="J1202" s="176">
        <f>MidWST!$J$43</f>
        <v>0</v>
      </c>
      <c r="K1202" s="176">
        <f>MidWST!$K$43</f>
        <v>233932</v>
      </c>
      <c r="L1202" s="57">
        <f>MidWST!$L$43</f>
        <v>493848</v>
      </c>
      <c r="N1202" s="66"/>
      <c r="O1202" s="246"/>
      <c r="P1202" s="41"/>
      <c r="Q1202" s="85"/>
      <c r="R1202" s="70"/>
      <c r="S1202" s="70"/>
      <c r="T1202" s="70"/>
      <c r="U1202" s="69"/>
      <c r="V1202" s="70"/>
      <c r="W1202" s="69"/>
      <c r="X1202" s="62"/>
      <c r="Y1202" s="67"/>
      <c r="Z1202" s="69"/>
      <c r="AA1202" s="19"/>
      <c r="AB1202" s="24"/>
    </row>
    <row r="1203" spans="1:28" ht="15.75" hidden="1" customHeight="1" outlineLevel="1">
      <c r="A1203" s="76"/>
      <c r="B1203" s="57" t="str">
        <f>'P-B'!$B$1</f>
        <v>The University of Texas of the Permian Basin</v>
      </c>
      <c r="C1203" s="21"/>
      <c r="D1203" s="21"/>
      <c r="E1203" s="21"/>
      <c r="F1203" s="176">
        <f>'P-B'!$F$43</f>
        <v>332620</v>
      </c>
      <c r="G1203" s="176">
        <f>'P-B'!$G$43</f>
        <v>787217</v>
      </c>
      <c r="H1203" s="176">
        <f>'P-B'!$H$43</f>
        <v>230183</v>
      </c>
      <c r="I1203" s="176">
        <f>'P-B'!$I$43</f>
        <v>100444</v>
      </c>
      <c r="J1203" s="176">
        <f>'P-B'!$J$43</f>
        <v>12134</v>
      </c>
      <c r="K1203" s="176">
        <f>'P-B'!$K$43</f>
        <v>125159</v>
      </c>
      <c r="L1203" s="57">
        <f>'P-B'!$L$43</f>
        <v>1587757</v>
      </c>
      <c r="N1203" s="66"/>
      <c r="O1203" s="246"/>
      <c r="P1203" s="41"/>
      <c r="Q1203" s="85"/>
      <c r="R1203" s="70"/>
      <c r="S1203" s="70"/>
      <c r="T1203" s="70"/>
      <c r="U1203" s="69"/>
      <c r="V1203" s="70"/>
      <c r="W1203" s="69"/>
      <c r="X1203" s="62"/>
      <c r="Y1203" s="67"/>
      <c r="Z1203" s="69"/>
      <c r="AA1203" s="19"/>
      <c r="AB1203" s="24"/>
    </row>
    <row r="1204" spans="1:28" ht="15.75" hidden="1" customHeight="1" outlineLevel="1">
      <c r="A1204" s="76"/>
      <c r="B1204" s="57" t="str">
        <f>PVAMU!$B$1</f>
        <v>Prairie View A &amp; M University</v>
      </c>
      <c r="C1204" s="21"/>
      <c r="D1204" s="21"/>
      <c r="E1204" s="21"/>
      <c r="F1204" s="176">
        <f>PVAMU!$F$43</f>
        <v>8420378</v>
      </c>
      <c r="G1204" s="176">
        <f>PVAMU!$G$43</f>
        <v>4718764</v>
      </c>
      <c r="H1204" s="176">
        <f>PVAMU!$H$43</f>
        <v>49283</v>
      </c>
      <c r="I1204" s="176">
        <f>PVAMU!$I$43</f>
        <v>3591749</v>
      </c>
      <c r="J1204" s="176">
        <f>PVAMU!$J$43</f>
        <v>153376</v>
      </c>
      <c r="K1204" s="176">
        <f>PVAMU!$K$43</f>
        <v>209217</v>
      </c>
      <c r="L1204" s="57">
        <f>PVAMU!$L$43</f>
        <v>17142767</v>
      </c>
      <c r="N1204" s="66"/>
      <c r="O1204" s="246"/>
      <c r="P1204" s="41"/>
      <c r="Q1204" s="85"/>
      <c r="R1204" s="70"/>
      <c r="S1204" s="70"/>
      <c r="T1204" s="70"/>
      <c r="U1204" s="69"/>
      <c r="V1204" s="70"/>
      <c r="W1204" s="69"/>
      <c r="X1204" s="62"/>
      <c r="Y1204" s="67"/>
      <c r="Z1204" s="69"/>
      <c r="AA1204" s="19"/>
      <c r="AB1204" s="24"/>
    </row>
    <row r="1205" spans="1:28" ht="15.75" hidden="1" customHeight="1" outlineLevel="1">
      <c r="A1205" s="76"/>
      <c r="B1205" s="57" t="str">
        <f>'S-A'!$B$1</f>
        <v>The University of Texas at San Antonio</v>
      </c>
      <c r="C1205" s="21"/>
      <c r="D1205" s="21"/>
      <c r="E1205" s="21"/>
      <c r="F1205" s="176">
        <f>'S-A'!$F$43</f>
        <v>29824525</v>
      </c>
      <c r="G1205" s="176">
        <f>'S-A'!$G$43</f>
        <v>11970090</v>
      </c>
      <c r="H1205" s="176">
        <f>'S-A'!$H$43</f>
        <v>2721595</v>
      </c>
      <c r="I1205" s="176">
        <f>'S-A'!$I$43</f>
        <v>15201983</v>
      </c>
      <c r="J1205" s="176">
        <f>'S-A'!$J$43</f>
        <v>4193701</v>
      </c>
      <c r="K1205" s="176">
        <f>'S-A'!$K$43</f>
        <v>4596622</v>
      </c>
      <c r="L1205" s="57">
        <f>'S-A'!$L$43</f>
        <v>68508516</v>
      </c>
      <c r="N1205" s="66"/>
      <c r="O1205" s="246"/>
      <c r="P1205" s="41"/>
      <c r="Q1205" s="85"/>
      <c r="R1205" s="70"/>
      <c r="S1205" s="70"/>
      <c r="T1205" s="70"/>
      <c r="U1205" s="69"/>
      <c r="V1205" s="70"/>
      <c r="W1205" s="69"/>
      <c r="X1205" s="62"/>
      <c r="Y1205" s="67"/>
      <c r="Z1205" s="69"/>
      <c r="AA1205" s="19"/>
      <c r="AB1205" s="24"/>
    </row>
    <row r="1206" spans="1:28" ht="15.75" hidden="1" customHeight="1" outlineLevel="1">
      <c r="A1206" s="76"/>
      <c r="B1206" s="57" t="str">
        <f>SFA!$B$1</f>
        <v>Stephen F. Austin State University</v>
      </c>
      <c r="C1206" s="21"/>
      <c r="D1206" s="21"/>
      <c r="E1206" s="21"/>
      <c r="F1206" s="176">
        <f>SFA!$F$43</f>
        <v>970451</v>
      </c>
      <c r="G1206" s="176">
        <f>SFA!$G$43</f>
        <v>1085895</v>
      </c>
      <c r="H1206" s="176">
        <f>SFA!$H$43</f>
        <v>72645</v>
      </c>
      <c r="I1206" s="176">
        <f>SFA!$I$43</f>
        <v>361596</v>
      </c>
      <c r="J1206" s="176">
        <f>SFA!$J$43</f>
        <v>42473</v>
      </c>
      <c r="K1206" s="176">
        <f>SFA!$K$43</f>
        <v>398819</v>
      </c>
      <c r="L1206" s="57">
        <f>SFA!$L$43</f>
        <v>2931879</v>
      </c>
      <c r="N1206" s="66"/>
      <c r="O1206" s="246"/>
      <c r="P1206" s="41"/>
      <c r="Q1206" s="85"/>
      <c r="R1206" s="70"/>
      <c r="S1206" s="70"/>
      <c r="T1206" s="70"/>
      <c r="U1206" s="69"/>
      <c r="V1206" s="70"/>
      <c r="W1206" s="69"/>
      <c r="X1206" s="62"/>
      <c r="Y1206" s="67"/>
      <c r="Z1206" s="69"/>
      <c r="AA1206" s="19"/>
      <c r="AB1206" s="24"/>
    </row>
    <row r="1207" spans="1:28" ht="15.75" hidden="1" customHeight="1" outlineLevel="1">
      <c r="A1207" s="76"/>
      <c r="B1207" s="57" t="str">
        <f>SHSU!$B$1</f>
        <v>Sam Houston State University</v>
      </c>
      <c r="C1207" s="21"/>
      <c r="D1207" s="21"/>
      <c r="E1207" s="21"/>
      <c r="F1207" s="176">
        <f>SHSU!$F$43</f>
        <v>2194365</v>
      </c>
      <c r="G1207" s="176">
        <f>SHSU!$G$43</f>
        <v>0</v>
      </c>
      <c r="H1207" s="176">
        <f>SHSU!$H$43</f>
        <v>496879</v>
      </c>
      <c r="I1207" s="176">
        <f>SHSU!$I$43</f>
        <v>4072395</v>
      </c>
      <c r="J1207" s="176">
        <f>SHSU!$J$43</f>
        <v>87470</v>
      </c>
      <c r="K1207" s="176">
        <f>SHSU!$K$43</f>
        <v>172249</v>
      </c>
      <c r="L1207" s="57">
        <f>SHSU!$L$43</f>
        <v>7023358</v>
      </c>
      <c r="N1207" s="66"/>
      <c r="O1207" s="246"/>
      <c r="P1207" s="41"/>
      <c r="Q1207" s="85"/>
      <c r="R1207" s="70"/>
      <c r="S1207" s="70"/>
      <c r="T1207" s="70"/>
      <c r="U1207" s="69"/>
      <c r="V1207" s="70"/>
      <c r="W1207" s="69"/>
      <c r="X1207" s="62"/>
      <c r="Y1207" s="67"/>
      <c r="Z1207" s="69"/>
      <c r="AA1207" s="19"/>
      <c r="AB1207" s="24"/>
    </row>
    <row r="1208" spans="1:28" ht="15.75" hidden="1" customHeight="1" outlineLevel="1">
      <c r="A1208" s="76"/>
      <c r="B1208" s="57" t="str">
        <f>SRSU!$B$1</f>
        <v>Sul Ross State University</v>
      </c>
      <c r="C1208" s="21"/>
      <c r="D1208" s="21"/>
      <c r="E1208" s="21"/>
      <c r="F1208" s="176">
        <f>SRSU!$F$43</f>
        <v>514801</v>
      </c>
      <c r="G1208" s="176">
        <f>SRSU!$G$43</f>
        <v>401188</v>
      </c>
      <c r="H1208" s="176">
        <f>SRSU!$H$43</f>
        <v>69815</v>
      </c>
      <c r="I1208" s="176">
        <f>SRSU!$I$43</f>
        <v>562792</v>
      </c>
      <c r="J1208" s="176">
        <f>SRSU!$J$43</f>
        <v>14101</v>
      </c>
      <c r="K1208" s="176">
        <f>SRSU!$K$43</f>
        <v>763413</v>
      </c>
      <c r="L1208" s="57">
        <f>SRSU!$L$43</f>
        <v>2326110</v>
      </c>
      <c r="N1208" s="66"/>
      <c r="O1208" s="246"/>
      <c r="P1208" s="41"/>
      <c r="Q1208" s="85"/>
      <c r="R1208" s="70"/>
      <c r="S1208" s="70"/>
      <c r="T1208" s="70"/>
      <c r="U1208" s="69"/>
      <c r="V1208" s="70"/>
      <c r="W1208" s="69"/>
      <c r="X1208" s="62"/>
      <c r="Y1208" s="67"/>
      <c r="Z1208" s="69"/>
      <c r="AA1208" s="19"/>
      <c r="AB1208" s="24"/>
    </row>
    <row r="1209" spans="1:28" ht="15.75" hidden="1" customHeight="1" outlineLevel="1">
      <c r="A1209" s="76"/>
      <c r="B1209" s="57" t="str">
        <f>TAMIU!$B$1</f>
        <v>Texas A&amp;M International University</v>
      </c>
      <c r="C1209" s="21"/>
      <c r="D1209" s="21"/>
      <c r="E1209" s="21"/>
      <c r="F1209" s="176">
        <f>TAMIU!$F$43</f>
        <v>2007455</v>
      </c>
      <c r="G1209" s="176">
        <f>TAMIU!$G$43</f>
        <v>1052465</v>
      </c>
      <c r="H1209" s="176">
        <f>TAMIU!$H$43</f>
        <v>2311</v>
      </c>
      <c r="I1209" s="176">
        <f>TAMIU!$I$43</f>
        <v>496447</v>
      </c>
      <c r="J1209" s="176">
        <f>TAMIU!$J$43</f>
        <v>47143</v>
      </c>
      <c r="K1209" s="176">
        <f>TAMIU!$K$43</f>
        <v>1340737</v>
      </c>
      <c r="L1209" s="57">
        <f>TAMIU!$L$43</f>
        <v>4946558</v>
      </c>
      <c r="N1209" s="66"/>
      <c r="O1209" s="246"/>
      <c r="P1209" s="41"/>
      <c r="Q1209" s="85"/>
      <c r="R1209" s="70"/>
      <c r="S1209" s="70"/>
      <c r="T1209" s="70"/>
      <c r="U1209" s="69"/>
      <c r="V1209" s="70"/>
      <c r="W1209" s="69"/>
      <c r="X1209" s="62"/>
      <c r="Y1209" s="67"/>
      <c r="Z1209" s="69"/>
      <c r="AA1209" s="19"/>
      <c r="AB1209" s="24"/>
    </row>
    <row r="1210" spans="1:28" ht="15.75" hidden="1" customHeight="1" outlineLevel="1">
      <c r="A1210" s="76"/>
      <c r="B1210" s="57" t="str">
        <f>TAMUC!$B$1</f>
        <v>Texas A&amp;M University - Commerce</v>
      </c>
      <c r="C1210" s="21"/>
      <c r="D1210" s="21"/>
      <c r="E1210" s="21"/>
      <c r="F1210" s="176">
        <f>TAMUC!$F$43</f>
        <v>985734</v>
      </c>
      <c r="G1210" s="176">
        <f>TAMUC!$G$43</f>
        <v>596544</v>
      </c>
      <c r="H1210" s="176">
        <f>TAMUC!$H$43</f>
        <v>60180</v>
      </c>
      <c r="I1210" s="176">
        <f>TAMUC!$I$43</f>
        <v>1082805</v>
      </c>
      <c r="J1210" s="176">
        <f>TAMUC!$J$43</f>
        <v>157757</v>
      </c>
      <c r="K1210" s="176">
        <f>TAMUC!$K$43</f>
        <v>211814</v>
      </c>
      <c r="L1210" s="57">
        <f>TAMUC!$L$43</f>
        <v>3094834</v>
      </c>
      <c r="N1210" s="66"/>
      <c r="O1210" s="246"/>
      <c r="P1210" s="41"/>
      <c r="Q1210" s="85"/>
      <c r="R1210" s="70"/>
      <c r="S1210" s="70"/>
      <c r="T1210" s="70"/>
      <c r="U1210" s="69"/>
      <c r="V1210" s="70"/>
      <c r="W1210" s="69"/>
      <c r="X1210" s="62"/>
      <c r="Y1210" s="67"/>
      <c r="Z1210" s="69"/>
      <c r="AA1210" s="19"/>
      <c r="AB1210" s="24"/>
    </row>
    <row r="1211" spans="1:28" ht="15.75" hidden="1" customHeight="1" outlineLevel="1">
      <c r="A1211" s="76"/>
      <c r="B1211" s="57" t="str">
        <f>TAMUCC!$B$1</f>
        <v>Texas A&amp;M University - Corpus Christi</v>
      </c>
      <c r="C1211" s="21"/>
      <c r="D1211" s="21"/>
      <c r="E1211" s="21"/>
      <c r="F1211" s="176">
        <f>TAMUCC!$F$43</f>
        <v>12449367</v>
      </c>
      <c r="G1211" s="176">
        <f>TAMUCC!$G$43</f>
        <v>3847161</v>
      </c>
      <c r="H1211" s="176">
        <f>TAMUCC!$H$43</f>
        <v>2723521</v>
      </c>
      <c r="I1211" s="176">
        <f>TAMUCC!$I$43</f>
        <v>1874376</v>
      </c>
      <c r="J1211" s="176">
        <f>TAMUCC!$J$43</f>
        <v>2362566</v>
      </c>
      <c r="K1211" s="176">
        <f>TAMUCC!$K$43</f>
        <v>5153686</v>
      </c>
      <c r="L1211" s="57">
        <f>TAMUCC!$L$43</f>
        <v>28410677</v>
      </c>
      <c r="N1211" s="66"/>
      <c r="O1211" s="246"/>
      <c r="P1211" s="41"/>
      <c r="Q1211" s="85"/>
      <c r="R1211" s="70"/>
      <c r="S1211" s="70"/>
      <c r="T1211" s="70"/>
      <c r="U1211" s="69"/>
      <c r="V1211" s="70"/>
      <c r="W1211" s="69"/>
      <c r="X1211" s="62"/>
      <c r="Y1211" s="67"/>
      <c r="Z1211" s="69"/>
      <c r="AA1211" s="19"/>
      <c r="AB1211" s="24"/>
    </row>
    <row r="1212" spans="1:28" ht="15.75" hidden="1" customHeight="1" outlineLevel="1">
      <c r="A1212" s="76"/>
      <c r="B1212" s="57" t="str">
        <f>TAMUComb!$B$1</f>
        <v>Texas A&amp;M University w/ System &amp; Agencies</v>
      </c>
      <c r="C1212" s="21"/>
      <c r="D1212" s="21"/>
      <c r="E1212" s="21"/>
      <c r="F1212" s="176">
        <f>TAMUComb!$F$43</f>
        <v>305367599</v>
      </c>
      <c r="G1212" s="176">
        <f>TAMUComb!$G$43</f>
        <v>118528055</v>
      </c>
      <c r="H1212" s="176">
        <f>TAMUComb!$H$43</f>
        <v>55809869</v>
      </c>
      <c r="I1212" s="176">
        <f>TAMUComb!$I$43</f>
        <v>179944691</v>
      </c>
      <c r="J1212" s="176">
        <f>TAMUComb!$J$43</f>
        <v>43965038</v>
      </c>
      <c r="K1212" s="176">
        <f>TAMUComb!$K$43</f>
        <v>73119644</v>
      </c>
      <c r="L1212" s="57">
        <f>TAMUComb!$L$43</f>
        <v>776734896</v>
      </c>
      <c r="N1212" s="66"/>
      <c r="O1212" s="246"/>
      <c r="P1212" s="41"/>
      <c r="Q1212" s="85"/>
      <c r="R1212" s="70"/>
      <c r="S1212" s="70"/>
      <c r="T1212" s="70"/>
      <c r="U1212" s="69"/>
      <c r="V1212" s="70"/>
      <c r="W1212" s="69"/>
      <c r="X1212" s="62"/>
      <c r="Y1212" s="67"/>
      <c r="Z1212" s="69"/>
      <c r="AA1212" s="19"/>
      <c r="AB1212" s="24"/>
    </row>
    <row r="1213" spans="1:28" ht="15.75" hidden="1" customHeight="1" outlineLevel="1">
      <c r="A1213" s="76"/>
      <c r="B1213" s="57" t="str">
        <f>TAMUCT!$B$1</f>
        <v>Texas A&amp;M University - Central Texas</v>
      </c>
      <c r="C1213" s="21"/>
      <c r="D1213" s="21"/>
      <c r="E1213" s="21"/>
      <c r="F1213" s="176">
        <f>TAMUCT!$F$43</f>
        <v>153277</v>
      </c>
      <c r="G1213" s="176">
        <f>TAMUCT!$G$43</f>
        <v>0</v>
      </c>
      <c r="H1213" s="176">
        <f>TAMUCT!$H$43</f>
        <v>76682</v>
      </c>
      <c r="I1213" s="176">
        <f>TAMUCT!$I$43</f>
        <v>751084</v>
      </c>
      <c r="J1213" s="176">
        <f>TAMUCT!$J$43</f>
        <v>0</v>
      </c>
      <c r="K1213" s="176">
        <f>TAMUCT!$K$43</f>
        <v>97117</v>
      </c>
      <c r="L1213" s="57">
        <f>TAMUCT!$L$43</f>
        <v>1078160</v>
      </c>
      <c r="N1213" s="66"/>
      <c r="O1213" s="246"/>
      <c r="P1213" s="41"/>
      <c r="Q1213" s="85"/>
      <c r="R1213" s="70"/>
      <c r="S1213" s="70"/>
      <c r="T1213" s="70"/>
      <c r="U1213" s="69"/>
      <c r="V1213" s="70"/>
      <c r="W1213" s="69"/>
      <c r="X1213" s="62"/>
      <c r="Y1213" s="67"/>
      <c r="Z1213" s="69"/>
      <c r="AA1213" s="19"/>
      <c r="AB1213" s="24"/>
    </row>
    <row r="1214" spans="1:28" ht="15.75" hidden="1" customHeight="1" outlineLevel="1">
      <c r="A1214" s="76"/>
      <c r="B1214" s="57" t="str">
        <f>TAMUG!$B$1</f>
        <v>Texas A&amp;M University at Galveston</v>
      </c>
      <c r="C1214" s="21"/>
      <c r="D1214" s="21"/>
      <c r="E1214" s="21"/>
      <c r="F1214" s="176">
        <f>TAMUG!$F$43</f>
        <v>2463685</v>
      </c>
      <c r="G1214" s="176">
        <f>TAMUG!$G$43</f>
        <v>520765</v>
      </c>
      <c r="H1214" s="176">
        <f>TAMUG!$H$43</f>
        <v>2165361</v>
      </c>
      <c r="I1214" s="176">
        <f>TAMUG!$I$43</f>
        <v>1443735</v>
      </c>
      <c r="J1214" s="176">
        <f>TAMUG!$J$43</f>
        <v>293103</v>
      </c>
      <c r="K1214" s="176">
        <f>TAMUG!$K$43</f>
        <v>2532778</v>
      </c>
      <c r="L1214" s="57">
        <f>TAMUG!$L$43</f>
        <v>9419427</v>
      </c>
      <c r="N1214" s="66"/>
      <c r="O1214" s="246"/>
      <c r="P1214" s="41"/>
      <c r="Q1214" s="85"/>
      <c r="R1214" s="70"/>
      <c r="S1214" s="70"/>
      <c r="T1214" s="70"/>
      <c r="U1214" s="69"/>
      <c r="V1214" s="70"/>
      <c r="W1214" s="69"/>
      <c r="X1214" s="62"/>
      <c r="Y1214" s="67"/>
      <c r="Z1214" s="69"/>
      <c r="AA1214" s="19"/>
      <c r="AB1214" s="24"/>
    </row>
    <row r="1215" spans="1:28" ht="15.75" hidden="1" customHeight="1" outlineLevel="1">
      <c r="A1215" s="76"/>
      <c r="B1215" s="57" t="str">
        <f>TAMUK!$B$1</f>
        <v>Texas A&amp;M University - Kingsville</v>
      </c>
      <c r="C1215" s="21"/>
      <c r="D1215" s="21"/>
      <c r="E1215" s="21"/>
      <c r="F1215" s="176">
        <f>TAMUK!$F$43</f>
        <v>7459460</v>
      </c>
      <c r="G1215" s="176">
        <f>TAMUK!$G$43</f>
        <v>3473548</v>
      </c>
      <c r="H1215" s="176">
        <f>TAMUK!$H$43</f>
        <v>1108178</v>
      </c>
      <c r="I1215" s="176">
        <f>TAMUK!$I$43</f>
        <v>1863038</v>
      </c>
      <c r="J1215" s="176">
        <f>TAMUK!$J$43</f>
        <v>243789</v>
      </c>
      <c r="K1215" s="176">
        <f>TAMUK!$K$43</f>
        <v>5381255</v>
      </c>
      <c r="L1215" s="57">
        <f>TAMUK!$L$43</f>
        <v>19529268</v>
      </c>
      <c r="N1215" s="66"/>
      <c r="O1215" s="246"/>
      <c r="P1215" s="41"/>
      <c r="Q1215" s="85"/>
      <c r="R1215" s="70"/>
      <c r="S1215" s="70"/>
      <c r="T1215" s="70"/>
      <c r="U1215" s="69"/>
      <c r="V1215" s="70"/>
      <c r="W1215" s="69"/>
      <c r="X1215" s="62"/>
      <c r="Y1215" s="67"/>
      <c r="Z1215" s="69"/>
      <c r="AA1215" s="19"/>
      <c r="AB1215" s="24"/>
    </row>
    <row r="1216" spans="1:28" ht="15.75" hidden="1" customHeight="1" outlineLevel="1">
      <c r="A1216" s="76"/>
      <c r="B1216" s="57" t="str">
        <f>TAMUSA!$B$1</f>
        <v>Texas A&amp;M University - San Antonio</v>
      </c>
      <c r="C1216" s="21"/>
      <c r="D1216" s="21"/>
      <c r="E1216" s="21"/>
      <c r="F1216" s="176">
        <f>TAMUSA!$F$43</f>
        <v>55811</v>
      </c>
      <c r="G1216" s="176">
        <f>TAMUSA!$G$43</f>
        <v>0</v>
      </c>
      <c r="H1216" s="176">
        <f>TAMUSA!$H$43</f>
        <v>0</v>
      </c>
      <c r="I1216" s="176">
        <f>TAMUSA!$I$43</f>
        <v>0</v>
      </c>
      <c r="J1216" s="176">
        <f>TAMUSA!$J$43</f>
        <v>29061</v>
      </c>
      <c r="K1216" s="176">
        <f>TAMUSA!$K$43</f>
        <v>40236</v>
      </c>
      <c r="L1216" s="57">
        <f>TAMUSA!$L$43</f>
        <v>125108</v>
      </c>
      <c r="N1216" s="66"/>
      <c r="O1216" s="246"/>
      <c r="P1216" s="41"/>
      <c r="Q1216" s="85"/>
      <c r="R1216" s="70"/>
      <c r="S1216" s="70"/>
      <c r="T1216" s="70"/>
      <c r="U1216" s="69"/>
      <c r="V1216" s="70"/>
      <c r="W1216" s="69"/>
      <c r="X1216" s="62"/>
      <c r="Y1216" s="67"/>
      <c r="Z1216" s="69"/>
      <c r="AA1216" s="19"/>
      <c r="AB1216" s="24"/>
    </row>
    <row r="1217" spans="1:28" ht="15.75" hidden="1" customHeight="1" outlineLevel="1">
      <c r="A1217" s="76"/>
      <c r="B1217" s="57" t="str">
        <f>TAMUT!$B$1</f>
        <v>Texas A&amp;M University - Texarkana</v>
      </c>
      <c r="C1217" s="21"/>
      <c r="D1217" s="21"/>
      <c r="E1217" s="21"/>
      <c r="F1217" s="176">
        <f>TAMUT!$F$43</f>
        <v>0</v>
      </c>
      <c r="G1217" s="176">
        <f>TAMUT!$G$43</f>
        <v>13396</v>
      </c>
      <c r="H1217" s="176">
        <f>TAMUT!$H$43</f>
        <v>0</v>
      </c>
      <c r="I1217" s="176">
        <f>TAMUT!$I$43</f>
        <v>21123</v>
      </c>
      <c r="J1217" s="176">
        <f>TAMUT!$J$43</f>
        <v>0</v>
      </c>
      <c r="K1217" s="176">
        <f>TAMUT!$K$43</f>
        <v>0</v>
      </c>
      <c r="L1217" s="57">
        <f>TAMUT!$L$43</f>
        <v>34519</v>
      </c>
      <c r="N1217" s="66"/>
      <c r="O1217" s="246"/>
      <c r="P1217" s="41"/>
      <c r="Q1217" s="85"/>
      <c r="R1217" s="70"/>
      <c r="S1217" s="70"/>
      <c r="T1217" s="70"/>
      <c r="U1217" s="69"/>
      <c r="V1217" s="70"/>
      <c r="W1217" s="69"/>
      <c r="X1217" s="62"/>
      <c r="Y1217" s="67"/>
      <c r="Z1217" s="69"/>
      <c r="AA1217" s="19"/>
      <c r="AB1217" s="24"/>
    </row>
    <row r="1218" spans="1:28" ht="15.75" hidden="1" customHeight="1" outlineLevel="1">
      <c r="A1218" s="76"/>
      <c r="B1218" s="57" t="str">
        <f>TARLST!$B$1</f>
        <v>Tarleton State University</v>
      </c>
      <c r="C1218" s="21"/>
      <c r="D1218" s="21"/>
      <c r="E1218" s="21"/>
      <c r="F1218" s="176">
        <f>TARLST!$F$43</f>
        <v>4233743</v>
      </c>
      <c r="G1218" s="176">
        <f>TARLST!$G$43</f>
        <v>1569669</v>
      </c>
      <c r="H1218" s="176">
        <f>TARLST!$H$43</f>
        <v>1989650</v>
      </c>
      <c r="I1218" s="176">
        <f>TARLST!$I$43</f>
        <v>3475575</v>
      </c>
      <c r="J1218" s="176">
        <f>TARLST!$J$43</f>
        <v>21463</v>
      </c>
      <c r="K1218" s="176">
        <f>TARLST!$K$43</f>
        <v>303163</v>
      </c>
      <c r="L1218" s="57">
        <f>TARLST!$L$43</f>
        <v>11593263</v>
      </c>
      <c r="N1218" s="66"/>
      <c r="O1218" s="246"/>
      <c r="P1218" s="41"/>
      <c r="Q1218" s="85"/>
      <c r="R1218" s="70"/>
      <c r="S1218" s="70"/>
      <c r="T1218" s="70"/>
      <c r="U1218" s="69"/>
      <c r="V1218" s="70"/>
      <c r="W1218" s="69"/>
      <c r="X1218" s="62"/>
      <c r="Y1218" s="67"/>
      <c r="Z1218" s="69"/>
      <c r="AA1218" s="19"/>
      <c r="AB1218" s="24"/>
    </row>
    <row r="1219" spans="1:28" ht="15.75" hidden="1" customHeight="1" outlineLevel="1">
      <c r="A1219" s="76"/>
      <c r="B1219" s="57" t="str">
        <f>TSU!$B$1</f>
        <v>Texas Southern University</v>
      </c>
      <c r="C1219" s="21"/>
      <c r="D1219" s="21"/>
      <c r="E1219" s="21"/>
      <c r="F1219" s="176">
        <f>TSU!$F$43</f>
        <v>2838638</v>
      </c>
      <c r="G1219" s="176">
        <f>TSU!$G$43</f>
        <v>165736</v>
      </c>
      <c r="H1219" s="176">
        <f>TSU!$H$43</f>
        <v>-14411</v>
      </c>
      <c r="I1219" s="176">
        <f>TSU!$I$43</f>
        <v>514717</v>
      </c>
      <c r="J1219" s="176">
        <f>TSU!$J$43</f>
        <v>71978</v>
      </c>
      <c r="K1219" s="176">
        <f>TSU!$K$43</f>
        <v>163622</v>
      </c>
      <c r="L1219" s="57">
        <f>TSU!$L$43</f>
        <v>3740280</v>
      </c>
      <c r="N1219" s="66"/>
      <c r="O1219" s="246"/>
      <c r="P1219" s="41"/>
      <c r="Q1219" s="85"/>
      <c r="R1219" s="70"/>
      <c r="S1219" s="70"/>
      <c r="T1219" s="70"/>
      <c r="U1219" s="69"/>
      <c r="V1219" s="70"/>
      <c r="W1219" s="69"/>
      <c r="X1219" s="62"/>
      <c r="Y1219" s="67"/>
      <c r="Z1219" s="69"/>
      <c r="AA1219" s="19"/>
      <c r="AB1219" s="24"/>
    </row>
    <row r="1220" spans="1:28" ht="15.75" hidden="1" customHeight="1" outlineLevel="1">
      <c r="A1220" s="76"/>
      <c r="B1220" s="57" t="str">
        <f>TTU!$B$1</f>
        <v>Texas Tech University</v>
      </c>
      <c r="C1220" s="21"/>
      <c r="D1220" s="21"/>
      <c r="E1220" s="21"/>
      <c r="F1220" s="176">
        <f>TTU!$F$43</f>
        <v>31636329</v>
      </c>
      <c r="G1220" s="176">
        <f>TTU!$G$43</f>
        <v>79481322</v>
      </c>
      <c r="H1220" s="176">
        <f>TTU!$H$43</f>
        <v>4885123</v>
      </c>
      <c r="I1220" s="176">
        <f>TTU!$I$43</f>
        <v>32946294</v>
      </c>
      <c r="J1220" s="176">
        <f>TTU!$J$43</f>
        <v>16972789</v>
      </c>
      <c r="K1220" s="176">
        <f>TTU!$K$43</f>
        <v>14149361</v>
      </c>
      <c r="L1220" s="57">
        <f>TTU!$L$43</f>
        <v>180071218</v>
      </c>
      <c r="N1220" s="66"/>
      <c r="O1220" s="246"/>
      <c r="P1220" s="41"/>
      <c r="Q1220" s="85"/>
      <c r="R1220" s="70"/>
      <c r="S1220" s="70"/>
      <c r="T1220" s="70"/>
      <c r="U1220" s="69"/>
      <c r="V1220" s="70"/>
      <c r="W1220" s="69"/>
      <c r="X1220" s="62"/>
      <c r="Y1220" s="67"/>
      <c r="Z1220" s="69"/>
      <c r="AA1220" s="19"/>
      <c r="AB1220" s="24"/>
    </row>
    <row r="1221" spans="1:28" ht="15.75" hidden="1" customHeight="1" outlineLevel="1">
      <c r="A1221" s="76"/>
      <c r="B1221" s="57" t="str">
        <f>TWU!$B$1</f>
        <v>Texas Woman's University</v>
      </c>
      <c r="C1221" s="21"/>
      <c r="D1221" s="21"/>
      <c r="E1221" s="21"/>
      <c r="F1221" s="176">
        <f>TWU!$F$43</f>
        <v>1422262</v>
      </c>
      <c r="G1221" s="176">
        <f>TWU!$G$43</f>
        <v>740418</v>
      </c>
      <c r="H1221" s="176">
        <f>TWU!$H$43</f>
        <v>0</v>
      </c>
      <c r="I1221" s="176">
        <f>TWU!$I$43</f>
        <v>1620863</v>
      </c>
      <c r="J1221" s="176">
        <f>TWU!$J$43</f>
        <v>108646</v>
      </c>
      <c r="K1221" s="176">
        <f>TWU!$K$43</f>
        <v>929799</v>
      </c>
      <c r="L1221" s="57">
        <f>TWU!$L$43</f>
        <v>4821988</v>
      </c>
      <c r="N1221" s="66"/>
      <c r="O1221" s="246"/>
      <c r="P1221" s="41"/>
      <c r="Q1221" s="85"/>
      <c r="R1221" s="70"/>
      <c r="S1221" s="70"/>
      <c r="T1221" s="70"/>
      <c r="U1221" s="69"/>
      <c r="V1221" s="70"/>
      <c r="W1221" s="69"/>
      <c r="X1221" s="62"/>
      <c r="Y1221" s="67"/>
      <c r="Z1221" s="69"/>
      <c r="AA1221" s="19"/>
      <c r="AB1221" s="24"/>
    </row>
    <row r="1222" spans="1:28" ht="15.75" hidden="1" customHeight="1" outlineLevel="1">
      <c r="A1222" s="76"/>
      <c r="B1222" s="57" t="str">
        <f>TXST!$B$1</f>
        <v>Texas State University</v>
      </c>
      <c r="C1222" s="21"/>
      <c r="D1222" s="21"/>
      <c r="E1222" s="21"/>
      <c r="F1222" s="176">
        <f>TXST!$F$43</f>
        <v>30398282</v>
      </c>
      <c r="G1222" s="176">
        <f>TXST!$G$43</f>
        <v>9565719</v>
      </c>
      <c r="H1222" s="176">
        <f>TXST!$H$43</f>
        <v>5362476</v>
      </c>
      <c r="I1222" s="176">
        <f>TXST!$I$43</f>
        <v>12753995</v>
      </c>
      <c r="J1222" s="176">
        <f>TXST!$J$43</f>
        <v>524595</v>
      </c>
      <c r="K1222" s="176">
        <f>TXST!$K$43</f>
        <v>5801649</v>
      </c>
      <c r="L1222" s="57">
        <f>TXST!$L$43</f>
        <v>64406716</v>
      </c>
      <c r="N1222" s="66"/>
      <c r="O1222" s="246"/>
      <c r="P1222" s="41"/>
      <c r="Q1222" s="85"/>
      <c r="R1222" s="70"/>
      <c r="S1222" s="70"/>
      <c r="T1222" s="70"/>
      <c r="U1222" s="69"/>
      <c r="V1222" s="70"/>
      <c r="W1222" s="69"/>
      <c r="X1222" s="62"/>
      <c r="Y1222" s="67"/>
      <c r="Z1222" s="69"/>
      <c r="AA1222" s="19"/>
      <c r="AB1222" s="24"/>
    </row>
    <row r="1223" spans="1:28" ht="15.75" hidden="1" customHeight="1" outlineLevel="1">
      <c r="A1223" s="76"/>
      <c r="B1223" s="57" t="str">
        <f>TYL!$B$1</f>
        <v>The University of Texas at Tyler</v>
      </c>
      <c r="C1223" s="21"/>
      <c r="D1223" s="21"/>
      <c r="E1223" s="21"/>
      <c r="F1223" s="176">
        <f>TYL!$F$43</f>
        <v>810844</v>
      </c>
      <c r="G1223" s="176">
        <f>TYL!$G$43</f>
        <v>57396</v>
      </c>
      <c r="H1223" s="176">
        <f>TYL!$H$43</f>
        <v>122600</v>
      </c>
      <c r="I1223" s="176">
        <f>TYL!$I$43</f>
        <v>479015</v>
      </c>
      <c r="J1223" s="176">
        <f>TYL!$J$43</f>
        <v>84833</v>
      </c>
      <c r="K1223" s="176">
        <f>TYL!$K$43</f>
        <v>498008</v>
      </c>
      <c r="L1223" s="57">
        <f>TYL!$L$43</f>
        <v>2052696</v>
      </c>
      <c r="N1223" s="66"/>
      <c r="O1223" s="246"/>
      <c r="P1223" s="41"/>
      <c r="Q1223" s="85"/>
      <c r="R1223" s="70"/>
      <c r="S1223" s="70"/>
      <c r="T1223" s="70"/>
      <c r="U1223" s="69"/>
      <c r="V1223" s="70"/>
      <c r="W1223" s="69"/>
      <c r="X1223" s="62"/>
      <c r="Y1223" s="67"/>
      <c r="Z1223" s="69"/>
      <c r="AA1223" s="19"/>
      <c r="AB1223" s="24"/>
    </row>
    <row r="1224" spans="1:28" ht="15.75" hidden="1" customHeight="1" outlineLevel="1">
      <c r="A1224" s="76"/>
      <c r="B1224" s="57" t="str">
        <f>UH!$B$1</f>
        <v>University of Houston</v>
      </c>
      <c r="C1224" s="21"/>
      <c r="D1224" s="21"/>
      <c r="E1224" s="21"/>
      <c r="F1224" s="176">
        <f>UH!$F$43</f>
        <v>62139033</v>
      </c>
      <c r="G1224" s="176">
        <f>UH!$G$43</f>
        <v>22048387</v>
      </c>
      <c r="H1224" s="176">
        <f>UH!$H$43</f>
        <v>10891813</v>
      </c>
      <c r="I1224" s="176">
        <f>UH!$I$43</f>
        <v>38986754</v>
      </c>
      <c r="J1224" s="176">
        <f>UH!$J$43</f>
        <v>6895701</v>
      </c>
      <c r="K1224" s="176">
        <f>UH!$K$43</f>
        <v>10872409</v>
      </c>
      <c r="L1224" s="57">
        <f>UH!$L$43</f>
        <v>151834097</v>
      </c>
      <c r="N1224" s="66"/>
      <c r="O1224" s="246"/>
      <c r="P1224" s="41"/>
      <c r="Q1224" s="85"/>
      <c r="R1224" s="70"/>
      <c r="S1224" s="70"/>
      <c r="T1224" s="70"/>
      <c r="U1224" s="69"/>
      <c r="V1224" s="70"/>
      <c r="W1224" s="69"/>
      <c r="X1224" s="62"/>
      <c r="Y1224" s="67"/>
      <c r="Z1224" s="69"/>
      <c r="AA1224" s="19"/>
      <c r="AB1224" s="24"/>
    </row>
    <row r="1225" spans="1:28" ht="15.75" hidden="1" customHeight="1" outlineLevel="1">
      <c r="A1225" s="76"/>
      <c r="B1225" s="57" t="str">
        <f>UHCL!$B$1</f>
        <v>University of Houston - Clear Lake</v>
      </c>
      <c r="C1225" s="21"/>
      <c r="D1225" s="21"/>
      <c r="E1225" s="21"/>
      <c r="F1225" s="176">
        <f>UHCL!$F$43</f>
        <v>913718</v>
      </c>
      <c r="G1225" s="176">
        <f>UHCL!$G$43</f>
        <v>355870</v>
      </c>
      <c r="H1225" s="176">
        <f>UHCL!$H$43</f>
        <v>143758</v>
      </c>
      <c r="I1225" s="176">
        <f>UHCL!$I$43</f>
        <v>-20836</v>
      </c>
      <c r="J1225" s="176">
        <f>UHCL!$J$43</f>
        <v>27331</v>
      </c>
      <c r="K1225" s="176">
        <f>UHCL!$K$43</f>
        <v>71527</v>
      </c>
      <c r="L1225" s="57">
        <f>UHCL!$L$43</f>
        <v>1491368</v>
      </c>
      <c r="N1225" s="66"/>
      <c r="O1225" s="246"/>
      <c r="P1225" s="41"/>
      <c r="Q1225" s="85"/>
      <c r="R1225" s="70"/>
      <c r="S1225" s="70"/>
      <c r="T1225" s="70"/>
      <c r="U1225" s="69"/>
      <c r="V1225" s="70"/>
      <c r="W1225" s="69"/>
      <c r="X1225" s="62"/>
      <c r="Y1225" s="67"/>
      <c r="Z1225" s="69"/>
      <c r="AA1225" s="19"/>
      <c r="AB1225" s="24"/>
    </row>
    <row r="1226" spans="1:28" ht="15.75" hidden="1" customHeight="1" outlineLevel="1">
      <c r="A1226" s="76"/>
      <c r="B1226" s="57" t="str">
        <f>UHD!$B$1</f>
        <v>University of Houston - Downtown</v>
      </c>
      <c r="C1226" s="21"/>
      <c r="D1226" s="21"/>
      <c r="E1226" s="21"/>
      <c r="F1226" s="176">
        <f>UHD!$F$43</f>
        <v>1891830</v>
      </c>
      <c r="G1226" s="176">
        <f>UHD!$G$43</f>
        <v>216003</v>
      </c>
      <c r="H1226" s="176">
        <f>UHD!$H$43</f>
        <v>46839</v>
      </c>
      <c r="I1226" s="176">
        <f>UHD!$I$43</f>
        <v>267631</v>
      </c>
      <c r="J1226" s="176">
        <f>UHD!$J$43</f>
        <v>140701</v>
      </c>
      <c r="K1226" s="176">
        <f>UHD!$K$43</f>
        <v>9713</v>
      </c>
      <c r="L1226" s="57">
        <f>UHD!$L$43</f>
        <v>2572717</v>
      </c>
      <c r="N1226" s="66"/>
      <c r="O1226" s="246"/>
      <c r="P1226" s="41"/>
      <c r="Q1226" s="85"/>
      <c r="R1226" s="70"/>
      <c r="S1226" s="70"/>
      <c r="T1226" s="70"/>
      <c r="U1226" s="69"/>
      <c r="V1226" s="70"/>
      <c r="W1226" s="69"/>
      <c r="X1226" s="62"/>
      <c r="Y1226" s="67"/>
      <c r="Z1226" s="69"/>
      <c r="AA1226" s="19"/>
      <c r="AB1226" s="24"/>
    </row>
    <row r="1227" spans="1:28" ht="15.75" hidden="1" customHeight="1" outlineLevel="1">
      <c r="A1227" s="76"/>
      <c r="B1227" s="57" t="str">
        <f>UHV!$B$1</f>
        <v>University of Houston - Victoria</v>
      </c>
      <c r="C1227" s="21"/>
      <c r="D1227" s="21"/>
      <c r="E1227" s="21"/>
      <c r="F1227" s="176">
        <f>UHV!$F$43</f>
        <v>155974</v>
      </c>
      <c r="G1227" s="176">
        <f>UHV!$G$43</f>
        <v>0</v>
      </c>
      <c r="H1227" s="176">
        <f>UHV!$H$43</f>
        <v>0</v>
      </c>
      <c r="I1227" s="176">
        <f>UHV!$I$43</f>
        <v>0</v>
      </c>
      <c r="J1227" s="176">
        <f>UHV!$J$43</f>
        <v>0</v>
      </c>
      <c r="K1227" s="176">
        <f>UHV!$K$43</f>
        <v>7586</v>
      </c>
      <c r="L1227" s="57">
        <f>UHV!$L$43</f>
        <v>163560</v>
      </c>
      <c r="N1227" s="66"/>
      <c r="O1227" s="246"/>
      <c r="P1227" s="41"/>
      <c r="Q1227" s="85"/>
      <c r="R1227" s="70"/>
      <c r="S1227" s="70"/>
      <c r="T1227" s="70"/>
      <c r="U1227" s="69"/>
      <c r="V1227" s="70"/>
      <c r="W1227" s="69"/>
      <c r="X1227" s="62"/>
      <c r="Y1227" s="67"/>
      <c r="Z1227" s="69"/>
      <c r="AA1227" s="19"/>
      <c r="AB1227" s="24"/>
    </row>
    <row r="1228" spans="1:28" ht="15.75" hidden="1" customHeight="1" outlineLevel="1">
      <c r="A1228" s="76"/>
      <c r="B1228" s="57" t="str">
        <f>UNT!$B$1</f>
        <v>University of North Texas</v>
      </c>
      <c r="C1228" s="21"/>
      <c r="D1228" s="21"/>
      <c r="E1228" s="21"/>
      <c r="F1228" s="176">
        <f>UNT!$F$43</f>
        <v>19026304</v>
      </c>
      <c r="G1228" s="176">
        <f>UNT!$G$43</f>
        <v>1717661</v>
      </c>
      <c r="H1228" s="176">
        <f>UNT!$H$43</f>
        <v>383815</v>
      </c>
      <c r="I1228" s="176">
        <f>UNT!$I$43</f>
        <v>12490171</v>
      </c>
      <c r="J1228" s="176">
        <f>UNT!$J$43</f>
        <v>1330406</v>
      </c>
      <c r="K1228" s="176">
        <f>UNT!$K$43</f>
        <v>1707959</v>
      </c>
      <c r="L1228" s="57">
        <f>UNT!$L$43</f>
        <v>36656316</v>
      </c>
      <c r="N1228" s="66"/>
      <c r="O1228" s="246"/>
      <c r="P1228" s="41"/>
      <c r="Q1228" s="85"/>
      <c r="R1228" s="70"/>
      <c r="S1228" s="70"/>
      <c r="T1228" s="70"/>
      <c r="U1228" s="69"/>
      <c r="V1228" s="70"/>
      <c r="W1228" s="69"/>
      <c r="X1228" s="62"/>
      <c r="Y1228" s="67"/>
      <c r="Z1228" s="69"/>
      <c r="AA1228" s="19"/>
      <c r="AB1228" s="24"/>
    </row>
    <row r="1229" spans="1:28" ht="15.75" hidden="1" customHeight="1" outlineLevel="1">
      <c r="A1229" s="76"/>
      <c r="B1229" s="57" t="str">
        <f>UNTD!$B$1</f>
        <v>University of North Texas at Dallas</v>
      </c>
      <c r="C1229" s="21"/>
      <c r="D1229" s="21"/>
      <c r="E1229" s="21"/>
      <c r="F1229" s="176">
        <f>UNTD!$F$43</f>
        <v>14321</v>
      </c>
      <c r="G1229" s="176">
        <f>UNTD!$G$43</f>
        <v>0</v>
      </c>
      <c r="H1229" s="176">
        <f>UNTD!$H$43</f>
        <v>5397</v>
      </c>
      <c r="I1229" s="176">
        <f>UNTD!$I$43</f>
        <v>5345</v>
      </c>
      <c r="J1229" s="176">
        <f>UNTD!$J$43</f>
        <v>10863</v>
      </c>
      <c r="K1229" s="176">
        <f>UNTD!$K$43</f>
        <v>381</v>
      </c>
      <c r="L1229" s="57">
        <f>UNTD!$L$43</f>
        <v>36307</v>
      </c>
      <c r="N1229" s="66"/>
      <c r="O1229" s="246"/>
      <c r="P1229" s="41"/>
      <c r="Q1229" s="85"/>
      <c r="R1229" s="70"/>
      <c r="S1229" s="70"/>
      <c r="T1229" s="70"/>
      <c r="U1229" s="69"/>
      <c r="V1229" s="70"/>
      <c r="W1229" s="69"/>
      <c r="X1229" s="62"/>
      <c r="Y1229" s="67"/>
      <c r="Z1229" s="69"/>
      <c r="AA1229" s="19"/>
      <c r="AB1229" s="24"/>
    </row>
    <row r="1230" spans="1:28" ht="15.75" hidden="1" customHeight="1" outlineLevel="1">
      <c r="A1230" s="76"/>
      <c r="B1230" s="57" t="str">
        <f>WTAMU!$B$1</f>
        <v>West Texas A&amp;M University</v>
      </c>
      <c r="C1230" s="21"/>
      <c r="D1230" s="21"/>
      <c r="E1230" s="21"/>
      <c r="F1230" s="176">
        <f>WTAMU!$F$43</f>
        <v>1354905</v>
      </c>
      <c r="G1230" s="176">
        <f>WTAMU!$G$43</f>
        <v>1556950</v>
      </c>
      <c r="H1230" s="176">
        <f>WTAMU!$H$43</f>
        <v>93766</v>
      </c>
      <c r="I1230" s="176">
        <f>WTAMU!$I$43</f>
        <v>1103854</v>
      </c>
      <c r="J1230" s="176">
        <f>WTAMU!$J$43</f>
        <v>481743</v>
      </c>
      <c r="K1230" s="176">
        <f>WTAMU!$K$43</f>
        <v>43943</v>
      </c>
      <c r="L1230" s="57">
        <f>WTAMU!$L$43</f>
        <v>4635161</v>
      </c>
      <c r="N1230" s="66"/>
      <c r="O1230" s="246"/>
      <c r="P1230" s="41"/>
      <c r="Q1230" s="85"/>
      <c r="R1230" s="70"/>
      <c r="S1230" s="70"/>
      <c r="T1230" s="70"/>
      <c r="U1230" s="69"/>
      <c r="V1230" s="70"/>
      <c r="W1230" s="69"/>
      <c r="X1230" s="62"/>
      <c r="Y1230" s="67"/>
      <c r="Z1230" s="69"/>
      <c r="AA1230" s="19"/>
      <c r="AB1230" s="24"/>
    </row>
    <row r="1231" spans="1:28" ht="15.75" customHeight="1" collapsed="1">
      <c r="A1231" s="76"/>
      <c r="B1231" s="43" t="s">
        <v>43</v>
      </c>
      <c r="C1231" s="44"/>
      <c r="D1231" s="44"/>
      <c r="E1231" s="44"/>
      <c r="F1231" s="341">
        <f t="shared" ref="F1231:L1231" si="21">SUM(F1195:F1230)</f>
        <v>1058431037</v>
      </c>
      <c r="G1231" s="86">
        <f t="shared" si="21"/>
        <v>322847473</v>
      </c>
      <c r="H1231" s="86">
        <f t="shared" si="21"/>
        <v>126364379</v>
      </c>
      <c r="I1231" s="341">
        <f t="shared" si="21"/>
        <v>463466168</v>
      </c>
      <c r="J1231" s="86">
        <f t="shared" si="21"/>
        <v>161349543</v>
      </c>
      <c r="K1231" s="86">
        <f t="shared" si="21"/>
        <v>207700024</v>
      </c>
      <c r="L1231" s="87">
        <f t="shared" si="21"/>
        <v>2340158624</v>
      </c>
      <c r="N1231" s="88"/>
      <c r="O1231" s="250" t="s">
        <v>450</v>
      </c>
      <c r="P1231" s="245" t="s">
        <v>16</v>
      </c>
      <c r="Q1231" s="89"/>
      <c r="R1231" s="89"/>
      <c r="S1231" s="50">
        <f>L1231-INT(L1231)</f>
        <v>0</v>
      </c>
      <c r="T1231" s="61"/>
      <c r="U1231" s="90"/>
      <c r="V1231" s="61"/>
      <c r="W1231" s="61"/>
      <c r="X1231" s="85"/>
      <c r="Y1231" s="60"/>
      <c r="Z1231" s="91"/>
      <c r="AA1231" s="19"/>
      <c r="AB1231" s="44">
        <f>SUM(AB454:AB1194)</f>
        <v>3370461620</v>
      </c>
    </row>
    <row r="1232" spans="1:28" ht="15.75" hidden="1" customHeight="1" outlineLevel="1">
      <c r="A1232" s="76"/>
      <c r="B1232" s="168"/>
      <c r="C1232" s="37"/>
      <c r="D1232" s="37"/>
      <c r="E1232" s="37"/>
      <c r="F1232" s="177"/>
      <c r="G1232" s="86"/>
      <c r="H1232" s="44">
        <f>ARL!$H$44</f>
        <v>15999502</v>
      </c>
      <c r="I1232" s="304"/>
      <c r="J1232" s="86"/>
      <c r="K1232" s="44">
        <f>ARL!$K$44</f>
        <v>18015960</v>
      </c>
      <c r="L1232" s="87"/>
      <c r="N1232" s="72">
        <f>ARL!$N$44</f>
        <v>52462068</v>
      </c>
      <c r="O1232" s="299">
        <f>ARL!$O$44</f>
        <v>35.24</v>
      </c>
      <c r="P1232" s="245">
        <f>ARL!$P$44</f>
        <v>148858657</v>
      </c>
      <c r="Q1232" s="89"/>
      <c r="R1232" s="89"/>
      <c r="S1232" s="50"/>
      <c r="T1232" s="61"/>
      <c r="U1232" s="90"/>
      <c r="V1232" s="61"/>
      <c r="W1232" s="61"/>
      <c r="X1232" s="85"/>
      <c r="Y1232" s="60"/>
      <c r="Z1232" s="91"/>
      <c r="AA1232" s="19"/>
      <c r="AB1232" s="37"/>
    </row>
    <row r="1233" spans="1:28" ht="15.75" hidden="1" customHeight="1" outlineLevel="1">
      <c r="A1233" s="76"/>
      <c r="B1233" s="168"/>
      <c r="C1233" s="37"/>
      <c r="D1233" s="37"/>
      <c r="E1233" s="37"/>
      <c r="F1233" s="177"/>
      <c r="G1233" s="86"/>
      <c r="H1233" s="44">
        <f>ASU!$H$44</f>
        <v>429688</v>
      </c>
      <c r="I1233" s="304"/>
      <c r="J1233" s="86"/>
      <c r="K1233" s="44">
        <f>ASU!$K$44</f>
        <v>180924</v>
      </c>
      <c r="L1233" s="87"/>
      <c r="N1233" s="72">
        <f>ASU!$N$44</f>
        <v>322053</v>
      </c>
      <c r="O1233" s="299">
        <f>ASU!$O$44</f>
        <v>0.78</v>
      </c>
      <c r="P1233" s="245">
        <f>ASU!$P$44</f>
        <v>41166512</v>
      </c>
      <c r="Q1233" s="89"/>
      <c r="R1233" s="89"/>
      <c r="S1233" s="50"/>
      <c r="T1233" s="61"/>
      <c r="U1233" s="90"/>
      <c r="V1233" s="61"/>
      <c r="W1233" s="61"/>
      <c r="X1233" s="85"/>
      <c r="Y1233" s="60"/>
      <c r="Z1233" s="91"/>
      <c r="AA1233" s="19"/>
      <c r="AB1233" s="37"/>
    </row>
    <row r="1234" spans="1:28" ht="15.75" hidden="1" customHeight="1" outlineLevel="1">
      <c r="A1234" s="76"/>
      <c r="B1234" s="168"/>
      <c r="C1234" s="37"/>
      <c r="D1234" s="37"/>
      <c r="E1234" s="37"/>
      <c r="F1234" s="177"/>
      <c r="G1234" s="86"/>
      <c r="H1234" s="44">
        <f>'AUS1'!$H$44</f>
        <v>47408428</v>
      </c>
      <c r="I1234" s="304"/>
      <c r="J1234" s="86"/>
      <c r="K1234" s="44">
        <f>'AUS1'!$K$44</f>
        <v>101179369</v>
      </c>
      <c r="L1234" s="87"/>
      <c r="N1234" s="72">
        <f>'AUS1'!$N$44</f>
        <v>499490366</v>
      </c>
      <c r="O1234" s="299">
        <f>'AUS1'!$O$44</f>
        <v>121.51</v>
      </c>
      <c r="P1234" s="245">
        <f>'AUS1'!$P$44</f>
        <v>411082079</v>
      </c>
      <c r="Q1234" s="89"/>
      <c r="R1234" s="89"/>
      <c r="S1234" s="50"/>
      <c r="T1234" s="61"/>
      <c r="U1234" s="90"/>
      <c r="V1234" s="61"/>
      <c r="W1234" s="61"/>
      <c r="X1234" s="85"/>
      <c r="Y1234" s="60"/>
      <c r="Z1234" s="91"/>
      <c r="AA1234" s="19"/>
      <c r="AB1234" s="37"/>
    </row>
    <row r="1235" spans="1:28" ht="15.75" hidden="1" customHeight="1" outlineLevel="1">
      <c r="A1235" s="76"/>
      <c r="B1235" s="168"/>
      <c r="C1235" s="37"/>
      <c r="D1235" s="37"/>
      <c r="E1235" s="37"/>
      <c r="F1235" s="177"/>
      <c r="G1235" s="86"/>
      <c r="H1235" s="44">
        <f>'RGV1'!$H$44</f>
        <v>3176068</v>
      </c>
      <c r="I1235" s="304"/>
      <c r="J1235" s="86"/>
      <c r="K1235" s="44">
        <f>'RGV1'!$K$44</f>
        <v>469080</v>
      </c>
      <c r="L1235" s="87"/>
      <c r="N1235" s="72">
        <f>'RGV1'!$N$44</f>
        <v>9577320</v>
      </c>
      <c r="O1235" s="299">
        <f>'RGV1'!$O$44</f>
        <v>6.1</v>
      </c>
      <c r="P1235" s="245">
        <f>'RGV1'!$P$44</f>
        <v>156972828</v>
      </c>
      <c r="Q1235" s="89"/>
      <c r="R1235" s="89"/>
      <c r="S1235" s="50"/>
      <c r="T1235" s="61"/>
      <c r="U1235" s="90"/>
      <c r="V1235" s="61"/>
      <c r="W1235" s="61"/>
      <c r="X1235" s="85"/>
      <c r="Y1235" s="60"/>
      <c r="Z1235" s="91"/>
      <c r="AA1235" s="19"/>
      <c r="AB1235" s="37"/>
    </row>
    <row r="1236" spans="1:28" ht="15.75" hidden="1" customHeight="1" outlineLevel="1">
      <c r="A1236" s="76"/>
      <c r="B1236" s="168"/>
      <c r="C1236" s="37"/>
      <c r="D1236" s="37"/>
      <c r="E1236" s="37"/>
      <c r="F1236" s="177"/>
      <c r="G1236" s="86"/>
      <c r="H1236" s="44">
        <f>DAL!$H$44</f>
        <v>12242356</v>
      </c>
      <c r="I1236" s="304"/>
      <c r="J1236" s="86"/>
      <c r="K1236" s="44">
        <f>DAL!$K$44</f>
        <v>27687956</v>
      </c>
      <c r="L1236" s="87"/>
      <c r="N1236" s="72">
        <f>DAL!$N$44</f>
        <v>67733748</v>
      </c>
      <c r="O1236" s="299">
        <f>DAL!$O$44</f>
        <v>56.04</v>
      </c>
      <c r="P1236" s="245">
        <f>DAL!$P$44</f>
        <v>120860063</v>
      </c>
      <c r="Q1236" s="89"/>
      <c r="R1236" s="89"/>
      <c r="S1236" s="50"/>
      <c r="T1236" s="61"/>
      <c r="U1236" s="90"/>
      <c r="V1236" s="61"/>
      <c r="W1236" s="61"/>
      <c r="X1236" s="85"/>
      <c r="Y1236" s="60"/>
      <c r="Z1236" s="91"/>
      <c r="AA1236" s="19"/>
      <c r="AB1236" s="37"/>
    </row>
    <row r="1237" spans="1:28" ht="15.75" hidden="1" customHeight="1" outlineLevel="1">
      <c r="A1237" s="76"/>
      <c r="B1237" s="168"/>
      <c r="C1237" s="37"/>
      <c r="D1237" s="37"/>
      <c r="E1237" s="37"/>
      <c r="F1237" s="177"/>
      <c r="G1237" s="86"/>
      <c r="H1237" s="44">
        <f>'E-P'!$H$44</f>
        <v>15918052</v>
      </c>
      <c r="I1237" s="304"/>
      <c r="J1237" s="86"/>
      <c r="K1237" s="44">
        <f>'E-P'!$K$44</f>
        <v>13785801</v>
      </c>
      <c r="L1237" s="87"/>
      <c r="N1237" s="72">
        <f>'E-P'!$N$44</f>
        <v>58138524</v>
      </c>
      <c r="O1237" s="299">
        <f>'E-P'!$O$44</f>
        <v>44.44</v>
      </c>
      <c r="P1237" s="245">
        <f>'E-P'!$P$44</f>
        <v>130825289</v>
      </c>
      <c r="Q1237" s="89"/>
      <c r="R1237" s="89"/>
      <c r="S1237" s="50"/>
      <c r="T1237" s="61"/>
      <c r="U1237" s="90"/>
      <c r="V1237" s="61"/>
      <c r="W1237" s="61"/>
      <c r="X1237" s="85"/>
      <c r="Y1237" s="60"/>
      <c r="Z1237" s="91"/>
      <c r="AA1237" s="19"/>
      <c r="AB1237" s="37"/>
    </row>
    <row r="1238" spans="1:28" ht="15.75" hidden="1" customHeight="1" outlineLevel="1">
      <c r="A1238" s="76"/>
      <c r="B1238" s="168"/>
      <c r="C1238" s="37"/>
      <c r="D1238" s="37"/>
      <c r="E1238" s="37"/>
      <c r="F1238" s="177"/>
      <c r="G1238" s="86"/>
      <c r="H1238" s="44">
        <f>LU!$H$44</f>
        <v>70211</v>
      </c>
      <c r="I1238" s="304"/>
      <c r="J1238" s="86"/>
      <c r="K1238" s="44">
        <f>LU!$K$44</f>
        <v>521918</v>
      </c>
      <c r="L1238" s="87"/>
      <c r="N1238" s="72">
        <f>LU!$N$44</f>
        <v>2252339</v>
      </c>
      <c r="O1238" s="299">
        <f>LU!$O$44</f>
        <v>3.22</v>
      </c>
      <c r="P1238" s="245">
        <f>LU!$P$44</f>
        <v>69937662</v>
      </c>
      <c r="Q1238" s="89"/>
      <c r="R1238" s="89"/>
      <c r="S1238" s="50"/>
      <c r="T1238" s="61"/>
      <c r="U1238" s="90"/>
      <c r="V1238" s="61"/>
      <c r="W1238" s="61"/>
      <c r="X1238" s="85"/>
      <c r="Y1238" s="60"/>
      <c r="Z1238" s="91"/>
      <c r="AA1238" s="19"/>
      <c r="AB1238" s="37"/>
    </row>
    <row r="1239" spans="1:28" ht="15.75" hidden="1" customHeight="1" outlineLevel="1">
      <c r="A1239" s="76"/>
      <c r="B1239" s="168"/>
      <c r="C1239" s="37"/>
      <c r="D1239" s="37"/>
      <c r="E1239" s="37"/>
      <c r="F1239" s="177"/>
      <c r="G1239" s="86"/>
      <c r="H1239" s="44">
        <f>MidWST!$H$44</f>
        <v>0</v>
      </c>
      <c r="I1239" s="304"/>
      <c r="J1239" s="86"/>
      <c r="K1239" s="44">
        <f>MidWST!$K$44</f>
        <v>233932</v>
      </c>
      <c r="L1239" s="87"/>
      <c r="N1239" s="72">
        <f>MidWST!$N$44</f>
        <v>493848</v>
      </c>
      <c r="O1239" s="299">
        <f>MidWST!$O$44</f>
        <v>1.57</v>
      </c>
      <c r="P1239" s="245">
        <f>MidWST!$P$44</f>
        <v>31473559</v>
      </c>
      <c r="Q1239" s="89"/>
      <c r="R1239" s="89"/>
      <c r="S1239" s="50"/>
      <c r="T1239" s="61"/>
      <c r="U1239" s="90"/>
      <c r="V1239" s="61"/>
      <c r="W1239" s="61"/>
      <c r="X1239" s="85"/>
      <c r="Y1239" s="60"/>
      <c r="Z1239" s="91"/>
      <c r="AA1239" s="19"/>
      <c r="AB1239" s="37"/>
    </row>
    <row r="1240" spans="1:28" ht="15.75" hidden="1" customHeight="1" outlineLevel="1">
      <c r="A1240" s="76"/>
      <c r="B1240" s="168"/>
      <c r="C1240" s="37"/>
      <c r="D1240" s="37"/>
      <c r="E1240" s="37"/>
      <c r="F1240" s="177"/>
      <c r="G1240" s="86"/>
      <c r="H1240" s="44">
        <f>'P-B'!$H$44</f>
        <v>1017400</v>
      </c>
      <c r="I1240" s="304"/>
      <c r="J1240" s="86"/>
      <c r="K1240" s="44">
        <f>'P-B'!$K$44</f>
        <v>137293</v>
      </c>
      <c r="L1240" s="87"/>
      <c r="N1240" s="72">
        <f>'P-B'!$N$44</f>
        <v>469913</v>
      </c>
      <c r="O1240" s="299">
        <f>'P-B'!$O$44</f>
        <v>1.1100000000000001</v>
      </c>
      <c r="P1240" s="245">
        <f>'P-B'!$P$44</f>
        <v>42315365</v>
      </c>
      <c r="Q1240" s="89"/>
      <c r="R1240" s="89"/>
      <c r="S1240" s="50"/>
      <c r="T1240" s="61"/>
      <c r="U1240" s="90"/>
      <c r="V1240" s="61"/>
      <c r="W1240" s="61"/>
      <c r="X1240" s="85"/>
      <c r="Y1240" s="60"/>
      <c r="Z1240" s="91"/>
      <c r="AA1240" s="19"/>
      <c r="AB1240" s="37"/>
    </row>
    <row r="1241" spans="1:28" ht="15.75" hidden="1" customHeight="1" outlineLevel="1">
      <c r="A1241" s="76"/>
      <c r="B1241" s="168"/>
      <c r="C1241" s="37"/>
      <c r="D1241" s="37"/>
      <c r="E1241" s="37"/>
      <c r="F1241" s="177"/>
      <c r="G1241" s="86"/>
      <c r="H1241" s="44">
        <f>PVAMU!$H$44</f>
        <v>4768047</v>
      </c>
      <c r="I1241" s="304"/>
      <c r="J1241" s="86"/>
      <c r="K1241" s="44">
        <f>PVAMU!$K$44</f>
        <v>362593</v>
      </c>
      <c r="L1241" s="87"/>
      <c r="N1241" s="72">
        <f>PVAMU!$N$44</f>
        <v>8782971</v>
      </c>
      <c r="O1241" s="299">
        <f>PVAMU!$O$44</f>
        <v>12.73</v>
      </c>
      <c r="P1241" s="245">
        <f>PVAMU!$P$44</f>
        <v>68982920</v>
      </c>
      <c r="Q1241" s="89"/>
      <c r="R1241" s="89"/>
      <c r="S1241" s="50"/>
      <c r="T1241" s="61"/>
      <c r="U1241" s="90"/>
      <c r="V1241" s="61"/>
      <c r="W1241" s="61"/>
      <c r="X1241" s="85"/>
      <c r="Y1241" s="60"/>
      <c r="Z1241" s="91"/>
      <c r="AA1241" s="19"/>
      <c r="AB1241" s="37"/>
    </row>
    <row r="1242" spans="1:28" ht="15.75" hidden="1" customHeight="1" outlineLevel="1">
      <c r="A1242" s="76"/>
      <c r="B1242" s="168"/>
      <c r="C1242" s="37"/>
      <c r="D1242" s="37"/>
      <c r="E1242" s="37"/>
      <c r="F1242" s="177"/>
      <c r="G1242" s="86"/>
      <c r="H1242" s="44">
        <f>'S-A'!$H$44</f>
        <v>14691685</v>
      </c>
      <c r="I1242" s="304"/>
      <c r="J1242" s="86"/>
      <c r="K1242" s="44">
        <f>'S-A'!$K$44</f>
        <v>8790323</v>
      </c>
      <c r="L1242" s="87"/>
      <c r="N1242" s="72">
        <f>'S-A'!$N$44</f>
        <v>38614848</v>
      </c>
      <c r="O1242" s="299">
        <f>'S-A'!$O$44</f>
        <v>24.87</v>
      </c>
      <c r="P1242" s="245">
        <f>'S-A'!$P$44</f>
        <v>155256578</v>
      </c>
      <c r="Q1242" s="89"/>
      <c r="R1242" s="89"/>
      <c r="S1242" s="50"/>
      <c r="T1242" s="61"/>
      <c r="U1242" s="90"/>
      <c r="V1242" s="61"/>
      <c r="W1242" s="61"/>
      <c r="X1242" s="85"/>
      <c r="Y1242" s="60"/>
      <c r="Z1242" s="91"/>
      <c r="AA1242" s="19"/>
      <c r="AB1242" s="37"/>
    </row>
    <row r="1243" spans="1:28" ht="15.75" hidden="1" customHeight="1" outlineLevel="1">
      <c r="A1243" s="76"/>
      <c r="B1243" s="168"/>
      <c r="C1243" s="37"/>
      <c r="D1243" s="37"/>
      <c r="E1243" s="37"/>
      <c r="F1243" s="177"/>
      <c r="G1243" s="86"/>
      <c r="H1243" s="44">
        <f>SFA!$H$44</f>
        <v>1158540</v>
      </c>
      <c r="I1243" s="304"/>
      <c r="J1243" s="86"/>
      <c r="K1243" s="44">
        <f>SFA!$K$44</f>
        <v>441292</v>
      </c>
      <c r="L1243" s="87"/>
      <c r="N1243" s="72">
        <f>SFA!$N$44</f>
        <v>1411743</v>
      </c>
      <c r="O1243" s="299">
        <f>SFA!$O$44</f>
        <v>2.2400000000000002</v>
      </c>
      <c r="P1243" s="245">
        <f>SFA!$P$44</f>
        <v>62894474</v>
      </c>
      <c r="Q1243" s="89"/>
      <c r="R1243" s="89"/>
      <c r="S1243" s="50"/>
      <c r="T1243" s="61"/>
      <c r="U1243" s="90"/>
      <c r="V1243" s="61"/>
      <c r="W1243" s="61"/>
      <c r="X1243" s="85"/>
      <c r="Y1243" s="60"/>
      <c r="Z1243" s="91"/>
      <c r="AA1243" s="19"/>
      <c r="AB1243" s="37"/>
    </row>
    <row r="1244" spans="1:28" ht="15.75" hidden="1" customHeight="1" outlineLevel="1">
      <c r="A1244" s="76"/>
      <c r="B1244" s="168"/>
      <c r="C1244" s="37"/>
      <c r="D1244" s="37"/>
      <c r="E1244" s="37"/>
      <c r="F1244" s="177"/>
      <c r="G1244" s="86"/>
      <c r="H1244" s="44">
        <f>SHSU!$H$44</f>
        <v>496879</v>
      </c>
      <c r="I1244" s="304"/>
      <c r="J1244" s="86"/>
      <c r="K1244" s="44">
        <f>SHSU!$K$44</f>
        <v>259719</v>
      </c>
      <c r="L1244" s="87"/>
      <c r="N1244" s="72">
        <f>SHSU!$N$44</f>
        <v>2454084</v>
      </c>
      <c r="O1244" s="299">
        <f>SHSU!$O$44</f>
        <v>2.78</v>
      </c>
      <c r="P1244" s="245">
        <f>SHSU!$P$44</f>
        <v>88219964</v>
      </c>
      <c r="Q1244" s="89"/>
      <c r="R1244" s="89"/>
      <c r="S1244" s="50"/>
      <c r="T1244" s="61"/>
      <c r="U1244" s="90"/>
      <c r="V1244" s="61"/>
      <c r="W1244" s="61"/>
      <c r="X1244" s="85"/>
      <c r="Y1244" s="60"/>
      <c r="Z1244" s="91"/>
      <c r="AA1244" s="19"/>
      <c r="AB1244" s="37"/>
    </row>
    <row r="1245" spans="1:28" ht="15.75" hidden="1" customHeight="1" outlineLevel="1">
      <c r="A1245" s="76"/>
      <c r="B1245" s="168"/>
      <c r="C1245" s="37"/>
      <c r="D1245" s="37"/>
      <c r="E1245" s="37"/>
      <c r="F1245" s="177"/>
      <c r="G1245" s="86"/>
      <c r="H1245" s="44">
        <f>SRSU!$H$44</f>
        <v>471003</v>
      </c>
      <c r="I1245" s="304"/>
      <c r="J1245" s="86"/>
      <c r="K1245" s="44">
        <f>SRSU!$K$44</f>
        <v>777514</v>
      </c>
      <c r="L1245" s="87"/>
      <c r="N1245" s="72">
        <f>SRSU!$N$44</f>
        <v>1292315</v>
      </c>
      <c r="O1245" s="299">
        <f>SRSU!$O$44</f>
        <v>5.63</v>
      </c>
      <c r="P1245" s="245">
        <f>SRSU!$P$44</f>
        <v>22936160</v>
      </c>
      <c r="Q1245" s="89"/>
      <c r="R1245" s="89"/>
      <c r="S1245" s="50"/>
      <c r="T1245" s="61"/>
      <c r="U1245" s="90"/>
      <c r="V1245" s="61"/>
      <c r="W1245" s="61"/>
      <c r="X1245" s="85"/>
      <c r="Y1245" s="60"/>
      <c r="Z1245" s="91"/>
      <c r="AA1245" s="19"/>
      <c r="AB1245" s="37"/>
    </row>
    <row r="1246" spans="1:28" ht="15.75" hidden="1" customHeight="1" outlineLevel="1">
      <c r="A1246" s="76"/>
      <c r="B1246" s="168"/>
      <c r="C1246" s="37"/>
      <c r="D1246" s="37"/>
      <c r="E1246" s="37"/>
      <c r="F1246" s="177"/>
      <c r="G1246" s="86"/>
      <c r="H1246" s="44">
        <f>TAMIU!$H$44</f>
        <v>1054776</v>
      </c>
      <c r="I1246" s="304"/>
      <c r="J1246" s="86"/>
      <c r="K1246" s="44">
        <f>TAMIU!$K$44</f>
        <v>1387880</v>
      </c>
      <c r="L1246" s="87"/>
      <c r="N1246" s="72">
        <f>TAMIU!$N$44</f>
        <v>3395335</v>
      </c>
      <c r="O1246" s="299">
        <f>TAMIU!$O$44</f>
        <v>7.1</v>
      </c>
      <c r="P1246" s="245">
        <f>TAMIU!$P$44</f>
        <v>47833946</v>
      </c>
      <c r="Q1246" s="89"/>
      <c r="R1246" s="89"/>
      <c r="S1246" s="50"/>
      <c r="T1246" s="61"/>
      <c r="U1246" s="90"/>
      <c r="V1246" s="61"/>
      <c r="W1246" s="61"/>
      <c r="X1246" s="85"/>
      <c r="Y1246" s="60"/>
      <c r="Z1246" s="91"/>
      <c r="AA1246" s="19"/>
      <c r="AB1246" s="37"/>
    </row>
    <row r="1247" spans="1:28" ht="15.75" hidden="1" customHeight="1" outlineLevel="1">
      <c r="A1247" s="76"/>
      <c r="B1247" s="168"/>
      <c r="C1247" s="37"/>
      <c r="D1247" s="37"/>
      <c r="E1247" s="37"/>
      <c r="F1247" s="177"/>
      <c r="G1247" s="86"/>
      <c r="H1247" s="44">
        <f>TAMUC!$H$44</f>
        <v>656724</v>
      </c>
      <c r="I1247" s="304"/>
      <c r="J1247" s="86"/>
      <c r="K1247" s="44">
        <f>TAMUC!$K$44</f>
        <v>369571</v>
      </c>
      <c r="L1247" s="87"/>
      <c r="N1247" s="72">
        <f>TAMUC!$N$44</f>
        <v>1355305</v>
      </c>
      <c r="O1247" s="299">
        <f>TAMUC!$O$44</f>
        <v>2.31</v>
      </c>
      <c r="P1247" s="245">
        <f>TAMUC!$P$44</f>
        <v>58783780</v>
      </c>
      <c r="Q1247" s="89"/>
      <c r="R1247" s="89"/>
      <c r="S1247" s="50"/>
      <c r="T1247" s="61"/>
      <c r="U1247" s="90"/>
      <c r="V1247" s="61"/>
      <c r="W1247" s="61"/>
      <c r="X1247" s="85"/>
      <c r="Y1247" s="60"/>
      <c r="Z1247" s="91"/>
      <c r="AA1247" s="19"/>
      <c r="AB1247" s="37"/>
    </row>
    <row r="1248" spans="1:28" ht="15.75" hidden="1" customHeight="1" outlineLevel="1">
      <c r="A1248" s="76"/>
      <c r="B1248" s="168"/>
      <c r="C1248" s="37"/>
      <c r="D1248" s="37"/>
      <c r="E1248" s="37"/>
      <c r="F1248" s="177"/>
      <c r="G1248" s="86"/>
      <c r="H1248" s="44">
        <f>TAMUCC!$H$44</f>
        <v>6570682</v>
      </c>
      <c r="I1248" s="304"/>
      <c r="J1248" s="86"/>
      <c r="K1248" s="44">
        <f>TAMUCC!$K$44</f>
        <v>7516252</v>
      </c>
      <c r="L1248" s="87"/>
      <c r="N1248" s="72">
        <f>TAMUCC!$N$44</f>
        <v>19965619</v>
      </c>
      <c r="O1248" s="299">
        <f>TAMUCC!$O$44</f>
        <v>28.87</v>
      </c>
      <c r="P1248" s="245">
        <f>TAMUCC!$P$44</f>
        <v>69151819</v>
      </c>
      <c r="Q1248" s="89"/>
      <c r="R1248" s="89"/>
      <c r="S1248" s="50"/>
      <c r="T1248" s="61"/>
      <c r="U1248" s="90"/>
      <c r="V1248" s="61"/>
      <c r="W1248" s="61"/>
      <c r="X1248" s="85"/>
      <c r="Y1248" s="60"/>
      <c r="Z1248" s="91"/>
      <c r="AA1248" s="19"/>
      <c r="AB1248" s="37"/>
    </row>
    <row r="1249" spans="1:28" ht="15.75" hidden="1" customHeight="1" outlineLevel="1">
      <c r="A1249" s="76"/>
      <c r="B1249" s="168"/>
      <c r="C1249" s="37"/>
      <c r="D1249" s="37"/>
      <c r="E1249" s="37"/>
      <c r="F1249" s="177"/>
      <c r="G1249" s="86"/>
      <c r="H1249" s="44">
        <f>TAMUComb!$H$44</f>
        <v>174337924</v>
      </c>
      <c r="I1249" s="304"/>
      <c r="J1249" s="86"/>
      <c r="K1249" s="44">
        <f>TAMUComb!$K$44</f>
        <v>117084682</v>
      </c>
      <c r="L1249" s="87"/>
      <c r="N1249" s="72">
        <f>TAMUComb!$N$44</f>
        <v>422452281</v>
      </c>
      <c r="O1249" s="299">
        <f>TAMUComb!$O$44</f>
        <v>56.06</v>
      </c>
      <c r="P1249" s="245">
        <f>TAMUComb!$P$44</f>
        <v>753593839</v>
      </c>
      <c r="Q1249" s="89"/>
      <c r="R1249" s="89"/>
      <c r="S1249" s="50"/>
      <c r="T1249" s="61"/>
      <c r="U1249" s="90"/>
      <c r="V1249" s="61"/>
      <c r="W1249" s="61"/>
      <c r="X1249" s="85"/>
      <c r="Y1249" s="60"/>
      <c r="Z1249" s="91"/>
      <c r="AA1249" s="19"/>
      <c r="AB1249" s="37"/>
    </row>
    <row r="1250" spans="1:28" ht="15.75" hidden="1" customHeight="1" outlineLevel="1">
      <c r="A1250" s="76"/>
      <c r="B1250" s="168"/>
      <c r="C1250" s="37"/>
      <c r="D1250" s="37"/>
      <c r="E1250" s="37"/>
      <c r="F1250" s="177"/>
      <c r="G1250" s="86"/>
      <c r="H1250" s="44">
        <f>TAMUCT!$H$44</f>
        <v>76682</v>
      </c>
      <c r="I1250" s="304"/>
      <c r="J1250" s="86"/>
      <c r="K1250" s="44">
        <f>TAMUCT!$K$44</f>
        <v>97117</v>
      </c>
      <c r="L1250" s="87"/>
      <c r="N1250" s="72">
        <f>TAMUCT!$N$44</f>
        <v>250394</v>
      </c>
      <c r="O1250" s="299">
        <f>TAMUCT!$O$44</f>
        <v>1.34</v>
      </c>
      <c r="P1250" s="245">
        <f>TAMUCT!$P$44</f>
        <v>18624011</v>
      </c>
      <c r="Q1250" s="89"/>
      <c r="R1250" s="89"/>
      <c r="S1250" s="50"/>
      <c r="T1250" s="61"/>
      <c r="U1250" s="90"/>
      <c r="V1250" s="61"/>
      <c r="W1250" s="61"/>
      <c r="X1250" s="85"/>
      <c r="Y1250" s="60"/>
      <c r="Z1250" s="91"/>
      <c r="AA1250" s="19"/>
      <c r="AB1250" s="37"/>
    </row>
    <row r="1251" spans="1:28" ht="15.75" hidden="1" customHeight="1" outlineLevel="1">
      <c r="A1251" s="76"/>
      <c r="B1251" s="168"/>
      <c r="C1251" s="37"/>
      <c r="D1251" s="37"/>
      <c r="E1251" s="37"/>
      <c r="F1251" s="177"/>
      <c r="G1251" s="86"/>
      <c r="H1251" s="44">
        <f>TAMUG!$H$44</f>
        <v>2686126</v>
      </c>
      <c r="I1251" s="304"/>
      <c r="J1251" s="86"/>
      <c r="K1251" s="44">
        <f>TAMUG!$K$44</f>
        <v>2825881</v>
      </c>
      <c r="L1251" s="87"/>
      <c r="N1251" s="72">
        <f>TAMUG!$N$44</f>
        <v>5289566</v>
      </c>
      <c r="O1251" s="299">
        <f>TAMUG!$O$44</f>
        <v>19.77</v>
      </c>
      <c r="P1251" s="245">
        <f>TAMUG!$P$44</f>
        <v>26753855</v>
      </c>
      <c r="Q1251" s="89"/>
      <c r="R1251" s="89"/>
      <c r="S1251" s="50"/>
      <c r="T1251" s="61"/>
      <c r="U1251" s="90"/>
      <c r="V1251" s="61"/>
      <c r="W1251" s="61"/>
      <c r="X1251" s="85"/>
      <c r="Y1251" s="60"/>
      <c r="Z1251" s="91"/>
      <c r="AA1251" s="19"/>
      <c r="AB1251" s="37"/>
    </row>
    <row r="1252" spans="1:28" ht="15.75" hidden="1" customHeight="1" outlineLevel="1">
      <c r="A1252" s="76"/>
      <c r="B1252" s="168"/>
      <c r="C1252" s="37"/>
      <c r="D1252" s="37"/>
      <c r="E1252" s="37"/>
      <c r="F1252" s="177"/>
      <c r="G1252" s="86"/>
      <c r="H1252" s="44">
        <f>TAMUK!$H$44</f>
        <v>4581726</v>
      </c>
      <c r="I1252" s="304"/>
      <c r="J1252" s="86"/>
      <c r="K1252" s="44">
        <f>TAMUK!$K$44</f>
        <v>5625044</v>
      </c>
      <c r="L1252" s="87"/>
      <c r="N1252" s="72">
        <f>TAMUK!$N$44</f>
        <v>13084504</v>
      </c>
      <c r="O1252" s="299">
        <f>TAMUK!$O$44</f>
        <v>23.75</v>
      </c>
      <c r="P1252" s="245">
        <f>TAMUK!$P$44</f>
        <v>55088668</v>
      </c>
      <c r="Q1252" s="89"/>
      <c r="R1252" s="89"/>
      <c r="S1252" s="50"/>
      <c r="T1252" s="61"/>
      <c r="U1252" s="90"/>
      <c r="V1252" s="61"/>
      <c r="W1252" s="61"/>
      <c r="X1252" s="85"/>
      <c r="Y1252" s="60"/>
      <c r="Z1252" s="91"/>
      <c r="AA1252" s="19"/>
      <c r="AB1252" s="37"/>
    </row>
    <row r="1253" spans="1:28" ht="15.75" hidden="1" customHeight="1" outlineLevel="1">
      <c r="A1253" s="76"/>
      <c r="B1253" s="168"/>
      <c r="C1253" s="37"/>
      <c r="D1253" s="37"/>
      <c r="E1253" s="37"/>
      <c r="F1253" s="177"/>
      <c r="G1253" s="86"/>
      <c r="H1253" s="44">
        <f>TAMUSA!$H$44</f>
        <v>0</v>
      </c>
      <c r="I1253" s="304"/>
      <c r="J1253" s="86"/>
      <c r="K1253" s="44">
        <f>TAMUSA!$K$44</f>
        <v>69297</v>
      </c>
      <c r="L1253" s="87"/>
      <c r="N1253" s="72">
        <f>TAMUSA!$N$44</f>
        <v>125108</v>
      </c>
      <c r="O1253" s="299">
        <f>TAMUSA!$O$44</f>
        <v>0.37</v>
      </c>
      <c r="P1253" s="245">
        <f>TAMUSA!$P$44</f>
        <v>33669378</v>
      </c>
      <c r="Q1253" s="89"/>
      <c r="R1253" s="89"/>
      <c r="S1253" s="50"/>
      <c r="T1253" s="61"/>
      <c r="U1253" s="90"/>
      <c r="V1253" s="61"/>
      <c r="W1253" s="61"/>
      <c r="X1253" s="85"/>
      <c r="Y1253" s="60"/>
      <c r="Z1253" s="91"/>
      <c r="AA1253" s="19"/>
      <c r="AB1253" s="37"/>
    </row>
    <row r="1254" spans="1:28" ht="15.75" hidden="1" customHeight="1" outlineLevel="1">
      <c r="A1254" s="76"/>
      <c r="B1254" s="168"/>
      <c r="C1254" s="37"/>
      <c r="D1254" s="37"/>
      <c r="E1254" s="37"/>
      <c r="F1254" s="177"/>
      <c r="G1254" s="86"/>
      <c r="H1254" s="44">
        <f>TAMUT!$H$44</f>
        <v>13396</v>
      </c>
      <c r="I1254" s="304"/>
      <c r="J1254" s="86"/>
      <c r="K1254" s="44">
        <f>TAMUT!$K$44</f>
        <v>0</v>
      </c>
      <c r="L1254" s="87"/>
      <c r="N1254" s="72">
        <f>TAMUT!$N$44</f>
        <v>0</v>
      </c>
      <c r="O1254" s="299">
        <f>TAMUT!$O$44</f>
        <v>0</v>
      </c>
      <c r="P1254" s="245">
        <f>TAMUT!$P$44</f>
        <v>24002377</v>
      </c>
      <c r="Q1254" s="89"/>
      <c r="R1254" s="89"/>
      <c r="S1254" s="50"/>
      <c r="T1254" s="61"/>
      <c r="U1254" s="90"/>
      <c r="V1254" s="61"/>
      <c r="W1254" s="61"/>
      <c r="X1254" s="85"/>
      <c r="Y1254" s="60"/>
      <c r="Z1254" s="91"/>
      <c r="AA1254" s="19"/>
      <c r="AB1254" s="37"/>
    </row>
    <row r="1255" spans="1:28" ht="15.75" hidden="1" customHeight="1" outlineLevel="1">
      <c r="A1255" s="76"/>
      <c r="B1255" s="168"/>
      <c r="C1255" s="37"/>
      <c r="D1255" s="37"/>
      <c r="E1255" s="37"/>
      <c r="F1255" s="177"/>
      <c r="G1255" s="86"/>
      <c r="H1255" s="44">
        <f>TARLST!$H$44</f>
        <v>3559319</v>
      </c>
      <c r="I1255" s="304"/>
      <c r="J1255" s="86"/>
      <c r="K1255" s="44">
        <f>TARLST!$K$44</f>
        <v>324626</v>
      </c>
      <c r="L1255" s="87"/>
      <c r="N1255" s="72">
        <f>TARLST!$N$44</f>
        <v>4558369</v>
      </c>
      <c r="O1255" s="299">
        <f>TARLST!$O$44</f>
        <v>7.01</v>
      </c>
      <c r="P1255" s="245">
        <f>TARLST!$P$44</f>
        <v>65048896</v>
      </c>
      <c r="Q1255" s="89"/>
      <c r="R1255" s="89"/>
      <c r="S1255" s="50"/>
      <c r="T1255" s="61"/>
      <c r="U1255" s="90"/>
      <c r="V1255" s="61"/>
      <c r="W1255" s="61"/>
      <c r="X1255" s="85"/>
      <c r="Y1255" s="60"/>
      <c r="Z1255" s="91"/>
      <c r="AA1255" s="19"/>
      <c r="AB1255" s="37"/>
    </row>
    <row r="1256" spans="1:28" ht="15.75" hidden="1" customHeight="1" outlineLevel="1">
      <c r="A1256" s="76"/>
      <c r="B1256" s="168"/>
      <c r="C1256" s="37"/>
      <c r="D1256" s="37"/>
      <c r="E1256" s="37"/>
      <c r="F1256" s="177"/>
      <c r="G1256" s="86"/>
      <c r="H1256" s="44">
        <f>TSU!$H$44</f>
        <v>151325</v>
      </c>
      <c r="I1256" s="304"/>
      <c r="J1256" s="86"/>
      <c r="K1256" s="44">
        <f>TSU!$K$44</f>
        <v>235600</v>
      </c>
      <c r="L1256" s="87"/>
      <c r="N1256" s="72">
        <f>TSU!$N$44</f>
        <v>3074238</v>
      </c>
      <c r="O1256" s="299">
        <f>TSU!$O$44</f>
        <v>4.05</v>
      </c>
      <c r="P1256" s="245">
        <f>TSU!$P$44</f>
        <v>75865423</v>
      </c>
      <c r="Q1256" s="89"/>
      <c r="R1256" s="89"/>
      <c r="S1256" s="50"/>
      <c r="T1256" s="61"/>
      <c r="U1256" s="90"/>
      <c r="V1256" s="61"/>
      <c r="W1256" s="61"/>
      <c r="X1256" s="85"/>
      <c r="Y1256" s="60"/>
      <c r="Z1256" s="91"/>
      <c r="AA1256" s="19"/>
      <c r="AB1256" s="37"/>
    </row>
    <row r="1257" spans="1:28" ht="15.75" hidden="1" customHeight="1" outlineLevel="1">
      <c r="A1257" s="76"/>
      <c r="B1257" s="168"/>
      <c r="C1257" s="37"/>
      <c r="D1257" s="37"/>
      <c r="E1257" s="37"/>
      <c r="F1257" s="177"/>
      <c r="G1257" s="86"/>
      <c r="H1257" s="44">
        <f>TTU!$H$44</f>
        <v>84366445</v>
      </c>
      <c r="I1257" s="304"/>
      <c r="J1257" s="86"/>
      <c r="K1257" s="44">
        <f>TTU!$K$44</f>
        <v>31122150</v>
      </c>
      <c r="L1257" s="87"/>
      <c r="N1257" s="72">
        <f>TTU!$N$44</f>
        <v>62758479</v>
      </c>
      <c r="O1257" s="299">
        <f>TTU!$O$44</f>
        <v>29.96</v>
      </c>
      <c r="P1257" s="245">
        <f>TTU!$P$44</f>
        <v>209506482</v>
      </c>
      <c r="Q1257" s="89"/>
      <c r="R1257" s="89"/>
      <c r="S1257" s="50"/>
      <c r="T1257" s="61"/>
      <c r="U1257" s="90"/>
      <c r="V1257" s="61"/>
      <c r="W1257" s="61"/>
      <c r="X1257" s="85"/>
      <c r="Y1257" s="60"/>
      <c r="Z1257" s="91"/>
      <c r="AA1257" s="19"/>
      <c r="AB1257" s="37"/>
    </row>
    <row r="1258" spans="1:28" ht="15.75" hidden="1" customHeight="1" outlineLevel="1">
      <c r="A1258" s="76"/>
      <c r="B1258" s="168"/>
      <c r="C1258" s="37"/>
      <c r="D1258" s="37"/>
      <c r="E1258" s="37"/>
      <c r="F1258" s="177"/>
      <c r="G1258" s="86"/>
      <c r="H1258" s="44">
        <f>TWU!$H$44</f>
        <v>740418</v>
      </c>
      <c r="I1258" s="304"/>
      <c r="J1258" s="86"/>
      <c r="K1258" s="44">
        <f>TWU!$K$44</f>
        <v>1038445</v>
      </c>
      <c r="L1258" s="87"/>
      <c r="N1258" s="72">
        <f>TWU!$N$44</f>
        <v>2460707</v>
      </c>
      <c r="O1258" s="299">
        <f>TWU!$O$44</f>
        <v>3.2</v>
      </c>
      <c r="P1258" s="245">
        <f>TWU!$P$44</f>
        <v>77011103</v>
      </c>
      <c r="Q1258" s="89"/>
      <c r="R1258" s="89"/>
      <c r="S1258" s="50"/>
      <c r="T1258" s="61"/>
      <c r="U1258" s="90"/>
      <c r="V1258" s="61"/>
      <c r="W1258" s="61"/>
      <c r="X1258" s="85"/>
      <c r="Y1258" s="60"/>
      <c r="Z1258" s="91"/>
      <c r="AA1258" s="19"/>
      <c r="AB1258" s="37"/>
    </row>
    <row r="1259" spans="1:28" ht="15.75" hidden="1" customHeight="1" outlineLevel="1">
      <c r="A1259" s="76"/>
      <c r="B1259" s="168"/>
      <c r="C1259" s="37"/>
      <c r="D1259" s="37"/>
      <c r="E1259" s="37"/>
      <c r="F1259" s="177"/>
      <c r="G1259" s="86"/>
      <c r="H1259" s="44">
        <f>TXST!$H$44</f>
        <v>14928195</v>
      </c>
      <c r="I1259" s="304"/>
      <c r="J1259" s="86"/>
      <c r="K1259" s="44">
        <f>TXST!$K$44</f>
        <v>6326244</v>
      </c>
      <c r="L1259" s="87"/>
      <c r="N1259" s="72">
        <f>TXST!$N$44</f>
        <v>36724526</v>
      </c>
      <c r="O1259" s="299">
        <f>TXST!$O$44</f>
        <v>21.36</v>
      </c>
      <c r="P1259" s="245">
        <f>TXST!$P$44</f>
        <v>171956762</v>
      </c>
      <c r="Q1259" s="89"/>
      <c r="R1259" s="89"/>
      <c r="S1259" s="50"/>
      <c r="T1259" s="61"/>
      <c r="U1259" s="90"/>
      <c r="V1259" s="61"/>
      <c r="W1259" s="61"/>
      <c r="X1259" s="85"/>
      <c r="Y1259" s="60"/>
      <c r="Z1259" s="91"/>
      <c r="AA1259" s="19"/>
      <c r="AB1259" s="37"/>
    </row>
    <row r="1260" spans="1:28" ht="15.75" hidden="1" customHeight="1" outlineLevel="1">
      <c r="A1260" s="76"/>
      <c r="B1260" s="168"/>
      <c r="C1260" s="37"/>
      <c r="D1260" s="37"/>
      <c r="E1260" s="37"/>
      <c r="F1260" s="177"/>
      <c r="G1260" s="86"/>
      <c r="H1260" s="44">
        <f>TYL!$H$44</f>
        <v>179996</v>
      </c>
      <c r="I1260" s="304"/>
      <c r="J1260" s="86"/>
      <c r="K1260" s="44">
        <f>TYL!$K$44</f>
        <v>582841</v>
      </c>
      <c r="L1260" s="87"/>
      <c r="N1260" s="72">
        <f>TYL!$N$44</f>
        <v>1393685</v>
      </c>
      <c r="O1260" s="299">
        <f>TYL!$O$44</f>
        <v>2.7</v>
      </c>
      <c r="P1260" s="245">
        <f>TYL!$P$44</f>
        <v>51644614</v>
      </c>
      <c r="Q1260" s="89"/>
      <c r="R1260" s="89"/>
      <c r="S1260" s="50"/>
      <c r="T1260" s="61"/>
      <c r="U1260" s="90"/>
      <c r="V1260" s="61"/>
      <c r="W1260" s="61"/>
      <c r="X1260" s="85"/>
      <c r="Y1260" s="60"/>
      <c r="Z1260" s="91"/>
      <c r="AA1260" s="19"/>
      <c r="AB1260" s="37"/>
    </row>
    <row r="1261" spans="1:28" ht="15.75" hidden="1" customHeight="1" outlineLevel="1">
      <c r="A1261" s="76"/>
      <c r="B1261" s="168"/>
      <c r="C1261" s="37"/>
      <c r="D1261" s="37"/>
      <c r="E1261" s="37"/>
      <c r="F1261" s="177"/>
      <c r="G1261" s="86"/>
      <c r="H1261" s="44">
        <f>UH!$H$44</f>
        <v>32940200</v>
      </c>
      <c r="I1261" s="304"/>
      <c r="J1261" s="86"/>
      <c r="K1261" s="44">
        <f>UH!$K$44</f>
        <v>17768110</v>
      </c>
      <c r="L1261" s="87"/>
      <c r="N1261" s="72">
        <f>UH!$N$44</f>
        <v>79907143</v>
      </c>
      <c r="O1261" s="299">
        <f>UH!$O$44</f>
        <v>34.119999999999997</v>
      </c>
      <c r="P1261" s="245">
        <f>UH!$P$44</f>
        <v>234224239</v>
      </c>
      <c r="Q1261" s="89"/>
      <c r="R1261" s="89"/>
      <c r="S1261" s="50"/>
      <c r="T1261" s="61"/>
      <c r="U1261" s="90"/>
      <c r="V1261" s="61"/>
      <c r="W1261" s="61"/>
      <c r="X1261" s="85"/>
      <c r="Y1261" s="60"/>
      <c r="Z1261" s="91"/>
      <c r="AA1261" s="19"/>
      <c r="AB1261" s="37"/>
    </row>
    <row r="1262" spans="1:28" ht="15.75" hidden="1" customHeight="1" outlineLevel="1">
      <c r="A1262" s="76"/>
      <c r="B1262" s="168"/>
      <c r="C1262" s="37"/>
      <c r="D1262" s="37"/>
      <c r="E1262" s="37"/>
      <c r="F1262" s="177"/>
      <c r="G1262" s="86"/>
      <c r="H1262" s="44">
        <f>UHCL!$H$44</f>
        <v>499628</v>
      </c>
      <c r="I1262" s="304"/>
      <c r="J1262" s="86"/>
      <c r="K1262" s="44">
        <f>UHCL!$K$44</f>
        <v>98858</v>
      </c>
      <c r="L1262" s="87"/>
      <c r="N1262" s="72">
        <f>UHCL!$N$44</f>
        <v>1012576</v>
      </c>
      <c r="O1262" s="299">
        <f>UHCL!$O$44</f>
        <v>2.74</v>
      </c>
      <c r="P1262" s="245">
        <f>UHCL!$P$44</f>
        <v>36947639</v>
      </c>
      <c r="Q1262" s="89"/>
      <c r="R1262" s="89"/>
      <c r="S1262" s="50"/>
      <c r="T1262" s="61"/>
      <c r="U1262" s="90"/>
      <c r="V1262" s="61"/>
      <c r="W1262" s="61"/>
      <c r="X1262" s="85"/>
      <c r="Y1262" s="60"/>
      <c r="Z1262" s="91"/>
      <c r="AA1262" s="19"/>
      <c r="AB1262" s="37"/>
    </row>
    <row r="1263" spans="1:28" ht="15.75" hidden="1" customHeight="1" outlineLevel="1">
      <c r="A1263" s="76"/>
      <c r="B1263" s="168"/>
      <c r="C1263" s="37"/>
      <c r="D1263" s="37"/>
      <c r="E1263" s="37"/>
      <c r="F1263" s="177"/>
      <c r="G1263" s="86"/>
      <c r="H1263" s="44">
        <f>UHD!$H$44</f>
        <v>262842</v>
      </c>
      <c r="I1263" s="304"/>
      <c r="J1263" s="86"/>
      <c r="K1263" s="44">
        <f>UHD!$K$44</f>
        <v>150414</v>
      </c>
      <c r="L1263" s="87"/>
      <c r="N1263" s="72">
        <f>UHD!$N$44</f>
        <v>2042244</v>
      </c>
      <c r="O1263" s="299">
        <f>UHD!$O$44</f>
        <v>5.39</v>
      </c>
      <c r="P1263" s="245">
        <f>UHD!$P$44</f>
        <v>37870902</v>
      </c>
      <c r="Q1263" s="89"/>
      <c r="R1263" s="89"/>
      <c r="S1263" s="50"/>
      <c r="T1263" s="61"/>
      <c r="U1263" s="90"/>
      <c r="V1263" s="61"/>
      <c r="W1263" s="61"/>
      <c r="X1263" s="85"/>
      <c r="Y1263" s="60"/>
      <c r="Z1263" s="91"/>
      <c r="AA1263" s="19"/>
      <c r="AB1263" s="37"/>
    </row>
    <row r="1264" spans="1:28" ht="15.75" hidden="1" customHeight="1" outlineLevel="1">
      <c r="A1264" s="76"/>
      <c r="B1264" s="168"/>
      <c r="C1264" s="37"/>
      <c r="D1264" s="37"/>
      <c r="E1264" s="37"/>
      <c r="F1264" s="177"/>
      <c r="G1264" s="86"/>
      <c r="H1264" s="44">
        <f>UHV!$H$44</f>
        <v>0</v>
      </c>
      <c r="I1264" s="304"/>
      <c r="J1264" s="86"/>
      <c r="K1264" s="44">
        <f>UHV!$K$44</f>
        <v>7586</v>
      </c>
      <c r="L1264" s="87"/>
      <c r="N1264" s="72">
        <f>UHV!$N$44</f>
        <v>163560</v>
      </c>
      <c r="O1264" s="299">
        <f>UHV!$O$44</f>
        <v>0.81</v>
      </c>
      <c r="P1264" s="245">
        <f>UHV!$P$44</f>
        <v>20168236</v>
      </c>
      <c r="Q1264" s="89"/>
      <c r="R1264" s="89"/>
      <c r="S1264" s="50"/>
      <c r="T1264" s="61"/>
      <c r="U1264" s="90"/>
      <c r="V1264" s="61"/>
      <c r="W1264" s="61"/>
      <c r="X1264" s="85"/>
      <c r="Y1264" s="60"/>
      <c r="Z1264" s="91"/>
      <c r="AA1264" s="19"/>
      <c r="AB1264" s="37"/>
    </row>
    <row r="1265" spans="1:28" ht="15.75" hidden="1" customHeight="1" outlineLevel="1">
      <c r="A1265" s="76"/>
      <c r="B1265" s="168"/>
      <c r="C1265" s="37"/>
      <c r="D1265" s="37"/>
      <c r="E1265" s="37"/>
      <c r="F1265" s="177"/>
      <c r="G1265" s="86"/>
      <c r="H1265" s="44">
        <f>UNT!$H$44</f>
        <v>2101476</v>
      </c>
      <c r="I1265" s="304"/>
      <c r="J1265" s="86"/>
      <c r="K1265" s="44">
        <f>UNT!$K$44</f>
        <v>3038365</v>
      </c>
      <c r="L1265" s="87"/>
      <c r="N1265" s="72">
        <f>UNT!$N$44</f>
        <v>22064669</v>
      </c>
      <c r="O1265" s="299">
        <f>UNT!$O$44</f>
        <v>13.67</v>
      </c>
      <c r="P1265" s="245">
        <f>UNT!$P$44</f>
        <v>161424552</v>
      </c>
      <c r="Q1265" s="89"/>
      <c r="R1265" s="89"/>
      <c r="S1265" s="50"/>
      <c r="T1265" s="61"/>
      <c r="U1265" s="90"/>
      <c r="V1265" s="61"/>
      <c r="W1265" s="61"/>
      <c r="X1265" s="85"/>
      <c r="Y1265" s="60"/>
      <c r="Z1265" s="91"/>
      <c r="AA1265" s="19"/>
      <c r="AB1265" s="37"/>
    </row>
    <row r="1266" spans="1:28" ht="15.75" hidden="1" customHeight="1" outlineLevel="1">
      <c r="A1266" s="76"/>
      <c r="B1266" s="168"/>
      <c r="C1266" s="37"/>
      <c r="D1266" s="37"/>
      <c r="E1266" s="37"/>
      <c r="F1266" s="177"/>
      <c r="G1266" s="86"/>
      <c r="H1266" s="44">
        <f>UNTD!$H$44</f>
        <v>5397</v>
      </c>
      <c r="I1266" s="304"/>
      <c r="J1266" s="86"/>
      <c r="K1266" s="44">
        <f>UNTD!$K$44</f>
        <v>11244</v>
      </c>
      <c r="L1266" s="87"/>
      <c r="N1266" s="72">
        <f>UNTD!$N$44</f>
        <v>25565</v>
      </c>
      <c r="O1266" s="299">
        <f>UNTD!$O$44</f>
        <v>0.09</v>
      </c>
      <c r="P1266" s="245">
        <f>UNTD!$P$44</f>
        <v>27183942</v>
      </c>
      <c r="Q1266" s="89"/>
      <c r="R1266" s="89"/>
      <c r="S1266" s="50"/>
      <c r="T1266" s="61"/>
      <c r="U1266" s="90"/>
      <c r="V1266" s="61"/>
      <c r="W1266" s="61"/>
      <c r="X1266" s="85"/>
      <c r="Y1266" s="60"/>
      <c r="Z1266" s="91"/>
      <c r="AA1266" s="19"/>
      <c r="AB1266" s="37"/>
    </row>
    <row r="1267" spans="1:28" ht="15.75" hidden="1" customHeight="1" outlineLevel="1">
      <c r="A1267" s="76"/>
      <c r="B1267" s="168"/>
      <c r="C1267" s="37"/>
      <c r="D1267" s="37"/>
      <c r="E1267" s="37"/>
      <c r="F1267" s="177"/>
      <c r="G1267" s="86"/>
      <c r="H1267" s="44">
        <f>WTAMU!$H$44</f>
        <v>1650716</v>
      </c>
      <c r="I1267" s="304"/>
      <c r="J1267" s="86"/>
      <c r="K1267" s="44">
        <f>WTAMU!$K$44</f>
        <v>525686</v>
      </c>
      <c r="L1267" s="87"/>
      <c r="N1267" s="72">
        <f>WTAMU!$N$44</f>
        <v>1880591</v>
      </c>
      <c r="O1267" s="299">
        <f>WTAMU!$O$44</f>
        <v>3.99</v>
      </c>
      <c r="P1267" s="245">
        <f>WTAMU!$P$44</f>
        <v>47128233</v>
      </c>
      <c r="Q1267" s="89"/>
      <c r="R1267" s="89"/>
      <c r="S1267" s="50"/>
      <c r="T1267" s="61"/>
      <c r="U1267" s="90"/>
      <c r="V1267" s="61"/>
      <c r="W1267" s="61"/>
      <c r="X1267" s="85"/>
      <c r="Y1267" s="60"/>
      <c r="Z1267" s="91"/>
      <c r="AA1267" s="19"/>
      <c r="AB1267" s="37"/>
    </row>
    <row r="1268" spans="1:28" ht="15.75" customHeight="1" collapsed="1">
      <c r="A1268" s="76"/>
      <c r="C1268" s="38"/>
      <c r="D1268" s="38"/>
      <c r="F1268" s="38"/>
      <c r="G1268" s="247" t="s">
        <v>469</v>
      </c>
      <c r="H1268" s="248">
        <f>SUM(H1232:H1267)</f>
        <v>449211852</v>
      </c>
      <c r="I1268" s="53"/>
      <c r="J1268" s="247" t="s">
        <v>468</v>
      </c>
      <c r="K1268" s="248">
        <f>SUM(K1232:K1267)</f>
        <v>369049567</v>
      </c>
      <c r="L1268" s="247" t="s">
        <v>470</v>
      </c>
      <c r="M1268" s="249"/>
      <c r="N1268" s="251">
        <f>SUM(N1232:N1267)</f>
        <v>1427480604</v>
      </c>
      <c r="O1268" s="294">
        <f>ROUND((N1268/P1268)*100,2)</f>
        <v>37.03</v>
      </c>
      <c r="P1268" s="93">
        <f>SUM(P1232:P1267)</f>
        <v>3855264806</v>
      </c>
      <c r="Q1268" s="92"/>
      <c r="R1268" s="92"/>
      <c r="S1268" s="92"/>
      <c r="T1268" s="94"/>
      <c r="U1268" s="95"/>
      <c r="V1268" s="96"/>
      <c r="W1268" s="92"/>
      <c r="X1268" s="92"/>
      <c r="Y1268" s="92"/>
      <c r="Z1268" s="92" t="str">
        <f>IF(Z1231&lt;&gt;0,"Out of Balance","")</f>
        <v/>
      </c>
    </row>
    <row r="1269" spans="1:28" ht="15.75" customHeight="1">
      <c r="A1269" s="76"/>
      <c r="B1269" s="14" t="s">
        <v>44</v>
      </c>
      <c r="C1269" s="53"/>
      <c r="D1269" s="53"/>
      <c r="E1269" s="53"/>
      <c r="F1269" s="53"/>
      <c r="G1269" s="303"/>
      <c r="H1269" s="303"/>
      <c r="I1269" s="303"/>
      <c r="J1269" s="303"/>
      <c r="K1269" s="303"/>
      <c r="L1269" s="303"/>
      <c r="O1269" s="252" t="s">
        <v>449</v>
      </c>
      <c r="Q1269" s="93"/>
      <c r="R1269" s="93"/>
      <c r="S1269" s="93"/>
      <c r="T1269" s="94"/>
      <c r="U1269" s="95"/>
      <c r="V1269" s="99"/>
      <c r="W1269" s="93"/>
      <c r="X1269" s="93"/>
      <c r="Y1269" s="92"/>
      <c r="Z1269" s="100"/>
    </row>
    <row r="1270" spans="1:28" ht="15.75" hidden="1" customHeight="1" outlineLevel="1">
      <c r="A1270" s="76"/>
      <c r="B1270" s="168"/>
      <c r="C1270" s="37"/>
      <c r="D1270" s="37"/>
      <c r="E1270" s="37"/>
      <c r="F1270" s="97">
        <f>ARL!$F$46</f>
        <v>6297943</v>
      </c>
      <c r="G1270" s="97">
        <f>ARL!$G$46</f>
        <v>541246</v>
      </c>
      <c r="H1270" s="97">
        <f>ARL!$H$46</f>
        <v>30781</v>
      </c>
      <c r="I1270" s="97">
        <f>ARL!$I$46</f>
        <v>2005598</v>
      </c>
      <c r="J1270" s="97">
        <f>ARL!$J$46</f>
        <v>751346</v>
      </c>
      <c r="K1270" s="97">
        <f>ARL!$K$46</f>
        <v>417645</v>
      </c>
      <c r="L1270" s="177">
        <f>ARL!$L$46</f>
        <v>10044559</v>
      </c>
      <c r="O1270" s="300">
        <f>ARL!$O$46</f>
        <v>101196</v>
      </c>
      <c r="Q1270" s="93"/>
      <c r="R1270" s="93"/>
      <c r="S1270" s="93"/>
      <c r="T1270" s="94"/>
      <c r="U1270" s="95"/>
      <c r="V1270" s="99"/>
      <c r="W1270" s="93"/>
      <c r="X1270" s="93"/>
      <c r="Y1270" s="92"/>
      <c r="Z1270" s="100"/>
    </row>
    <row r="1271" spans="1:28" ht="15.75" hidden="1" customHeight="1" outlineLevel="1">
      <c r="A1271" s="76"/>
      <c r="B1271" s="168"/>
      <c r="C1271" s="37"/>
      <c r="D1271" s="37"/>
      <c r="E1271" s="37"/>
      <c r="F1271" s="97">
        <f>ASU!$F$46</f>
        <v>0</v>
      </c>
      <c r="G1271" s="97">
        <f>ASU!$G$46</f>
        <v>0</v>
      </c>
      <c r="H1271" s="97">
        <f>ASU!$H$46</f>
        <v>0</v>
      </c>
      <c r="I1271" s="97">
        <f>ASU!$I$46</f>
        <v>0</v>
      </c>
      <c r="J1271" s="97">
        <f>ASU!$J$46</f>
        <v>0</v>
      </c>
      <c r="K1271" s="97">
        <f>ASU!$K$46</f>
        <v>0</v>
      </c>
      <c r="L1271" s="177">
        <f>ASU!$L$46</f>
        <v>0</v>
      </c>
      <c r="O1271" s="300">
        <f>ASU!$O$46</f>
        <v>1654</v>
      </c>
      <c r="Q1271" s="93"/>
      <c r="R1271" s="93"/>
      <c r="S1271" s="93"/>
      <c r="T1271" s="94"/>
      <c r="U1271" s="95"/>
      <c r="V1271" s="99"/>
      <c r="W1271" s="93"/>
      <c r="X1271" s="93"/>
      <c r="Y1271" s="92"/>
      <c r="Z1271" s="100"/>
    </row>
    <row r="1272" spans="1:28" ht="15.75" hidden="1" customHeight="1" outlineLevel="1">
      <c r="A1272" s="76"/>
      <c r="B1272" s="168"/>
      <c r="C1272" s="37"/>
      <c r="D1272" s="37"/>
      <c r="E1272" s="37"/>
      <c r="F1272" s="97">
        <f>'AUS1'!$F$46</f>
        <v>10245762</v>
      </c>
      <c r="G1272" s="97">
        <f>'AUS1'!$G$46</f>
        <v>0</v>
      </c>
      <c r="H1272" s="97">
        <f>'AUS1'!$H$46</f>
        <v>113528</v>
      </c>
      <c r="I1272" s="97">
        <f>'AUS1'!$I$46</f>
        <v>589639</v>
      </c>
      <c r="J1272" s="97">
        <f>'AUS1'!$J$46</f>
        <v>77025</v>
      </c>
      <c r="K1272" s="97">
        <f>'AUS1'!$K$46</f>
        <v>172165</v>
      </c>
      <c r="L1272" s="177">
        <f>'AUS1'!$L$46</f>
        <v>11198119</v>
      </c>
      <c r="O1272" s="300">
        <f>'AUS1'!$O$46</f>
        <v>309345</v>
      </c>
      <c r="Q1272" s="93"/>
      <c r="R1272" s="93"/>
      <c r="S1272" s="93"/>
      <c r="T1272" s="94"/>
      <c r="U1272" s="95"/>
      <c r="V1272" s="99"/>
      <c r="W1272" s="93"/>
      <c r="X1272" s="93"/>
      <c r="Y1272" s="92"/>
      <c r="Z1272" s="100"/>
    </row>
    <row r="1273" spans="1:28" ht="15.75" hidden="1" customHeight="1" outlineLevel="1">
      <c r="A1273" s="76"/>
      <c r="B1273" s="168"/>
      <c r="C1273" s="37"/>
      <c r="D1273" s="37"/>
      <c r="E1273" s="37"/>
      <c r="F1273" s="97">
        <f>'RGV1'!$F$46</f>
        <v>1267525</v>
      </c>
      <c r="G1273" s="97">
        <f>'RGV1'!$G$46</f>
        <v>1074342</v>
      </c>
      <c r="H1273" s="97">
        <f>'RGV1'!$H$46</f>
        <v>0</v>
      </c>
      <c r="I1273" s="97">
        <f>'RGV1'!$I$46</f>
        <v>0</v>
      </c>
      <c r="J1273" s="97">
        <f>'RGV1'!$J$46</f>
        <v>0</v>
      </c>
      <c r="K1273" s="97">
        <f>'RGV1'!$K$46</f>
        <v>51254</v>
      </c>
      <c r="L1273" s="177">
        <f>'RGV1'!$L$46</f>
        <v>2393121</v>
      </c>
      <c r="O1273" s="300">
        <f>'RGV1'!$O$46</f>
        <v>23533</v>
      </c>
      <c r="Q1273" s="93"/>
      <c r="R1273" s="93"/>
      <c r="S1273" s="93"/>
      <c r="T1273" s="94"/>
      <c r="U1273" s="95"/>
      <c r="V1273" s="99"/>
      <c r="W1273" s="93"/>
      <c r="X1273" s="93"/>
      <c r="Y1273" s="92"/>
      <c r="Z1273" s="100"/>
    </row>
    <row r="1274" spans="1:28" ht="15.75" hidden="1" customHeight="1" outlineLevel="1">
      <c r="A1274" s="76"/>
      <c r="B1274" s="168"/>
      <c r="C1274" s="37"/>
      <c r="D1274" s="37"/>
      <c r="E1274" s="37"/>
      <c r="F1274" s="97">
        <f>DAL!$F$46</f>
        <v>2820600</v>
      </c>
      <c r="G1274" s="97">
        <f>DAL!$G$46</f>
        <v>4232</v>
      </c>
      <c r="H1274" s="97">
        <f>DAL!$H$46</f>
        <v>0</v>
      </c>
      <c r="I1274" s="97">
        <f>DAL!$I$46</f>
        <v>653505</v>
      </c>
      <c r="J1274" s="97">
        <f>DAL!$J$46</f>
        <v>0</v>
      </c>
      <c r="K1274" s="97">
        <f>DAL!$K$46</f>
        <v>1839</v>
      </c>
      <c r="L1274" s="177">
        <f>DAL!$L$46</f>
        <v>3480176</v>
      </c>
      <c r="O1274" s="300">
        <f>DAL!$O$46</f>
        <v>134249</v>
      </c>
      <c r="Q1274" s="93"/>
      <c r="R1274" s="93"/>
      <c r="S1274" s="93"/>
      <c r="T1274" s="94"/>
      <c r="U1274" s="95"/>
      <c r="V1274" s="99"/>
      <c r="W1274" s="93"/>
      <c r="X1274" s="93"/>
      <c r="Y1274" s="92"/>
      <c r="Z1274" s="100"/>
    </row>
    <row r="1275" spans="1:28" ht="15.75" hidden="1" customHeight="1" outlineLevel="1">
      <c r="A1275" s="76"/>
      <c r="B1275" s="168"/>
      <c r="C1275" s="37"/>
      <c r="D1275" s="37"/>
      <c r="E1275" s="37"/>
      <c r="F1275" s="97">
        <f>'E-P'!$F$46</f>
        <v>2195994</v>
      </c>
      <c r="G1275" s="97">
        <f>'E-P'!$G$46</f>
        <v>164658</v>
      </c>
      <c r="H1275" s="97">
        <f>'E-P'!$H$46</f>
        <v>0</v>
      </c>
      <c r="I1275" s="97">
        <f>'E-P'!$I$46</f>
        <v>231608</v>
      </c>
      <c r="J1275" s="97">
        <f>'E-P'!$J$46</f>
        <v>0</v>
      </c>
      <c r="K1275" s="97">
        <f>'E-P'!$K$46</f>
        <v>557464</v>
      </c>
      <c r="L1275" s="177">
        <f>'E-P'!$L$46</f>
        <v>3149724</v>
      </c>
      <c r="O1275" s="300">
        <f>'E-P'!$O$46</f>
        <v>120444</v>
      </c>
      <c r="Q1275" s="93"/>
      <c r="R1275" s="93"/>
      <c r="S1275" s="93"/>
      <c r="T1275" s="94"/>
      <c r="U1275" s="95"/>
      <c r="V1275" s="99"/>
      <c r="W1275" s="93"/>
      <c r="X1275" s="93"/>
      <c r="Y1275" s="92"/>
      <c r="Z1275" s="100"/>
    </row>
    <row r="1276" spans="1:28" ht="15.75" hidden="1" customHeight="1" outlineLevel="1">
      <c r="A1276" s="76"/>
      <c r="B1276" s="168"/>
      <c r="C1276" s="37"/>
      <c r="D1276" s="37"/>
      <c r="E1276" s="37"/>
      <c r="F1276" s="97">
        <f>LU!$F$46</f>
        <v>0</v>
      </c>
      <c r="G1276" s="97">
        <f>LU!$G$46</f>
        <v>0</v>
      </c>
      <c r="H1276" s="97">
        <f>LU!$H$46</f>
        <v>0</v>
      </c>
      <c r="I1276" s="97">
        <f>LU!$I$46</f>
        <v>0</v>
      </c>
      <c r="J1276" s="97">
        <f>LU!$J$46</f>
        <v>0</v>
      </c>
      <c r="K1276" s="97">
        <f>LU!$K$46</f>
        <v>0</v>
      </c>
      <c r="L1276" s="177">
        <f>LU!$L$46</f>
        <v>0</v>
      </c>
      <c r="O1276" s="300">
        <f>LU!$O$46</f>
        <v>7477</v>
      </c>
      <c r="Q1276" s="93"/>
      <c r="R1276" s="93"/>
      <c r="S1276" s="93"/>
      <c r="T1276" s="94"/>
      <c r="U1276" s="95"/>
      <c r="V1276" s="99"/>
      <c r="W1276" s="93"/>
      <c r="X1276" s="93"/>
      <c r="Y1276" s="92"/>
      <c r="Z1276" s="100"/>
    </row>
    <row r="1277" spans="1:28" ht="15.75" hidden="1" customHeight="1" outlineLevel="1">
      <c r="A1277" s="76"/>
      <c r="B1277" s="168"/>
      <c r="C1277" s="37"/>
      <c r="D1277" s="37"/>
      <c r="E1277" s="37"/>
      <c r="F1277" s="97">
        <f>MidWST!$F$46</f>
        <v>0</v>
      </c>
      <c r="G1277" s="97">
        <f>MidWST!$G$46</f>
        <v>0</v>
      </c>
      <c r="H1277" s="97">
        <f>MidWST!$H$46</f>
        <v>0</v>
      </c>
      <c r="I1277" s="97">
        <f>MidWST!$I$46</f>
        <v>0</v>
      </c>
      <c r="J1277" s="97">
        <f>MidWST!$J$46</f>
        <v>0</v>
      </c>
      <c r="K1277" s="97">
        <f>MidWST!$K$46</f>
        <v>0</v>
      </c>
      <c r="L1277" s="177">
        <f>MidWST!$L$46</f>
        <v>0</v>
      </c>
      <c r="O1277" s="300">
        <f>MidWST!$O$46</f>
        <v>2749</v>
      </c>
      <c r="Q1277" s="93"/>
      <c r="R1277" s="93"/>
      <c r="S1277" s="93"/>
      <c r="T1277" s="94"/>
      <c r="U1277" s="95"/>
      <c r="V1277" s="99"/>
      <c r="W1277" s="93"/>
      <c r="X1277" s="93"/>
      <c r="Y1277" s="92"/>
      <c r="Z1277" s="100"/>
    </row>
    <row r="1278" spans="1:28" ht="15.75" hidden="1" customHeight="1" outlineLevel="1">
      <c r="A1278" s="76"/>
      <c r="B1278" s="168"/>
      <c r="C1278" s="37"/>
      <c r="D1278" s="37"/>
      <c r="E1278" s="37"/>
      <c r="F1278" s="97">
        <f>'P-B'!$F$46</f>
        <v>0</v>
      </c>
      <c r="G1278" s="97">
        <f>'P-B'!$G$46</f>
        <v>0</v>
      </c>
      <c r="H1278" s="97">
        <f>'P-B'!$H$46</f>
        <v>0</v>
      </c>
      <c r="I1278" s="97">
        <f>'P-B'!$I$46</f>
        <v>0</v>
      </c>
      <c r="J1278" s="97">
        <f>'P-B'!$J$46</f>
        <v>0</v>
      </c>
      <c r="K1278" s="97">
        <f>'P-B'!$K$46</f>
        <v>0</v>
      </c>
      <c r="L1278" s="177">
        <f>'P-B'!$L$46</f>
        <v>0</v>
      </c>
      <c r="O1278" s="300">
        <f>'P-B'!$O$46</f>
        <v>7371</v>
      </c>
      <c r="Q1278" s="93"/>
      <c r="R1278" s="93"/>
      <c r="S1278" s="93"/>
      <c r="T1278" s="94"/>
      <c r="U1278" s="95"/>
      <c r="V1278" s="99"/>
      <c r="W1278" s="93"/>
      <c r="X1278" s="93"/>
      <c r="Y1278" s="92"/>
      <c r="Z1278" s="100"/>
    </row>
    <row r="1279" spans="1:28" ht="15.75" hidden="1" customHeight="1" outlineLevel="1">
      <c r="A1279" s="76"/>
      <c r="B1279" s="168"/>
      <c r="C1279" s="37"/>
      <c r="D1279" s="37"/>
      <c r="E1279" s="37"/>
      <c r="F1279" s="97">
        <f>PVAMU!$F$46</f>
        <v>0</v>
      </c>
      <c r="G1279" s="97">
        <f>PVAMU!$G$46</f>
        <v>0</v>
      </c>
      <c r="H1279" s="97">
        <f>PVAMU!$H$46</f>
        <v>0</v>
      </c>
      <c r="I1279" s="97">
        <f>PVAMU!$I$46</f>
        <v>0</v>
      </c>
      <c r="J1279" s="97">
        <f>PVAMU!$J$46</f>
        <v>0</v>
      </c>
      <c r="K1279" s="97">
        <f>PVAMU!$K$46</f>
        <v>0</v>
      </c>
      <c r="L1279" s="177">
        <f>PVAMU!$L$46</f>
        <v>0</v>
      </c>
      <c r="O1279" s="300">
        <f>PVAMU!$O$46</f>
        <v>51043</v>
      </c>
      <c r="Q1279" s="93"/>
      <c r="R1279" s="93"/>
      <c r="S1279" s="93"/>
      <c r="T1279" s="94"/>
      <c r="U1279" s="95"/>
      <c r="V1279" s="99"/>
      <c r="W1279" s="93"/>
      <c r="X1279" s="93"/>
      <c r="Y1279" s="92"/>
      <c r="Z1279" s="100"/>
    </row>
    <row r="1280" spans="1:28" ht="15.75" hidden="1" customHeight="1" outlineLevel="1">
      <c r="A1280" s="76"/>
      <c r="B1280" s="168"/>
      <c r="C1280" s="37"/>
      <c r="D1280" s="37"/>
      <c r="E1280" s="37"/>
      <c r="F1280" s="97">
        <f>'S-A'!$F$46</f>
        <v>267724</v>
      </c>
      <c r="G1280" s="97">
        <f>'S-A'!$G$46</f>
        <v>0</v>
      </c>
      <c r="H1280" s="97">
        <f>'S-A'!$H$46</f>
        <v>0</v>
      </c>
      <c r="I1280" s="97">
        <f>'S-A'!$I$46</f>
        <v>0</v>
      </c>
      <c r="J1280" s="97">
        <f>'S-A'!$J$46</f>
        <v>0</v>
      </c>
      <c r="K1280" s="97">
        <f>'S-A'!$K$46</f>
        <v>0</v>
      </c>
      <c r="L1280" s="177">
        <f>'S-A'!$L$46</f>
        <v>267724</v>
      </c>
      <c r="O1280" s="300">
        <f>'S-A'!$O$46</f>
        <v>67419</v>
      </c>
      <c r="Q1280" s="93"/>
      <c r="R1280" s="93"/>
      <c r="S1280" s="93"/>
      <c r="T1280" s="94"/>
      <c r="U1280" s="95"/>
      <c r="V1280" s="99"/>
      <c r="W1280" s="93"/>
      <c r="X1280" s="93"/>
      <c r="Y1280" s="92"/>
      <c r="Z1280" s="100"/>
    </row>
    <row r="1281" spans="1:26" ht="15.75" hidden="1" customHeight="1" outlineLevel="1">
      <c r="A1281" s="76"/>
      <c r="B1281" s="168"/>
      <c r="C1281" s="37"/>
      <c r="D1281" s="37"/>
      <c r="E1281" s="37"/>
      <c r="F1281" s="97">
        <f>SFA!$F$46</f>
        <v>0</v>
      </c>
      <c r="G1281" s="97">
        <f>SFA!$G$46</f>
        <v>0</v>
      </c>
      <c r="H1281" s="97">
        <f>SFA!$H$46</f>
        <v>0</v>
      </c>
      <c r="I1281" s="97">
        <f>SFA!$I$46</f>
        <v>0</v>
      </c>
      <c r="J1281" s="97">
        <f>SFA!$J$46</f>
        <v>0</v>
      </c>
      <c r="K1281" s="97">
        <f>SFA!$K$46</f>
        <v>0</v>
      </c>
      <c r="L1281" s="177">
        <f>SFA!$L$46</f>
        <v>0</v>
      </c>
      <c r="O1281" s="300">
        <f>SFA!$O$46</f>
        <v>3700</v>
      </c>
      <c r="Q1281" s="93"/>
      <c r="R1281" s="93"/>
      <c r="S1281" s="93"/>
      <c r="T1281" s="94"/>
      <c r="U1281" s="95"/>
      <c r="V1281" s="99"/>
      <c r="W1281" s="93"/>
      <c r="X1281" s="93"/>
      <c r="Y1281" s="92"/>
      <c r="Z1281" s="100"/>
    </row>
    <row r="1282" spans="1:26" ht="15.75" hidden="1" customHeight="1" outlineLevel="1">
      <c r="A1282" s="76"/>
      <c r="B1282" s="168"/>
      <c r="C1282" s="37"/>
      <c r="D1282" s="37"/>
      <c r="E1282" s="37"/>
      <c r="F1282" s="97">
        <f>SHSU!$F$46</f>
        <v>0</v>
      </c>
      <c r="G1282" s="97">
        <f>SHSU!$G$46</f>
        <v>0</v>
      </c>
      <c r="H1282" s="97">
        <f>SHSU!$H$46</f>
        <v>0</v>
      </c>
      <c r="I1282" s="97">
        <f>SHSU!$I$46</f>
        <v>0</v>
      </c>
      <c r="J1282" s="97">
        <f>SHSU!$J$46</f>
        <v>0</v>
      </c>
      <c r="K1282" s="97">
        <f>SHSU!$K$46</f>
        <v>0</v>
      </c>
      <c r="L1282" s="177">
        <f>SHSU!$L$46</f>
        <v>0</v>
      </c>
      <c r="O1282" s="300">
        <f>SHSU!$O$46</f>
        <v>5841</v>
      </c>
      <c r="Q1282" s="93"/>
      <c r="R1282" s="93"/>
      <c r="S1282" s="93"/>
      <c r="T1282" s="94"/>
      <c r="U1282" s="95"/>
      <c r="V1282" s="99"/>
      <c r="W1282" s="93"/>
      <c r="X1282" s="93"/>
      <c r="Y1282" s="92"/>
      <c r="Z1282" s="100"/>
    </row>
    <row r="1283" spans="1:26" ht="15.75" hidden="1" customHeight="1" outlineLevel="1">
      <c r="A1283" s="76"/>
      <c r="B1283" s="168"/>
      <c r="C1283" s="37"/>
      <c r="D1283" s="37"/>
      <c r="E1283" s="37"/>
      <c r="F1283" s="97">
        <f>SRSU!$F$46</f>
        <v>0</v>
      </c>
      <c r="G1283" s="97">
        <f>SRSU!$G$46</f>
        <v>0</v>
      </c>
      <c r="H1283" s="97">
        <f>SRSU!$H$46</f>
        <v>0</v>
      </c>
      <c r="I1283" s="97">
        <f>SRSU!$I$46</f>
        <v>0</v>
      </c>
      <c r="J1283" s="97">
        <f>SRSU!$J$46</f>
        <v>0</v>
      </c>
      <c r="K1283" s="97">
        <f>SRSU!$K$46</f>
        <v>0</v>
      </c>
      <c r="L1283" s="177">
        <f>SRSU!$L$46</f>
        <v>0</v>
      </c>
      <c r="O1283" s="300">
        <f>SRSU!$O$46</f>
        <v>15421</v>
      </c>
      <c r="Q1283" s="93"/>
      <c r="R1283" s="93"/>
      <c r="S1283" s="93"/>
      <c r="T1283" s="94"/>
      <c r="U1283" s="95"/>
      <c r="V1283" s="99"/>
      <c r="W1283" s="93"/>
      <c r="X1283" s="93"/>
      <c r="Y1283" s="92"/>
      <c r="Z1283" s="100"/>
    </row>
    <row r="1284" spans="1:26" ht="15.75" hidden="1" customHeight="1" outlineLevel="1">
      <c r="A1284" s="76"/>
      <c r="B1284" s="168"/>
      <c r="C1284" s="37"/>
      <c r="D1284" s="37"/>
      <c r="E1284" s="37"/>
      <c r="F1284" s="97">
        <f>TAMIU!$F$46</f>
        <v>0</v>
      </c>
      <c r="G1284" s="97">
        <f>TAMIU!$G$46</f>
        <v>0</v>
      </c>
      <c r="H1284" s="97">
        <f>TAMIU!$H$46</f>
        <v>0</v>
      </c>
      <c r="I1284" s="97">
        <f>TAMIU!$I$46</f>
        <v>0</v>
      </c>
      <c r="J1284" s="97">
        <f>TAMIU!$J$46</f>
        <v>0</v>
      </c>
      <c r="K1284" s="97">
        <f>TAMIU!$K$46</f>
        <v>0</v>
      </c>
      <c r="L1284" s="177">
        <f>TAMIU!$L$46</f>
        <v>0</v>
      </c>
      <c r="O1284" s="300">
        <f>TAMIU!$O$46</f>
        <v>25529</v>
      </c>
      <c r="Q1284" s="93"/>
      <c r="R1284" s="93"/>
      <c r="S1284" s="93"/>
      <c r="T1284" s="94"/>
      <c r="U1284" s="95"/>
      <c r="V1284" s="99"/>
      <c r="W1284" s="93"/>
      <c r="X1284" s="93"/>
      <c r="Y1284" s="92"/>
      <c r="Z1284" s="100"/>
    </row>
    <row r="1285" spans="1:26" ht="15.75" hidden="1" customHeight="1" outlineLevel="1">
      <c r="A1285" s="76"/>
      <c r="B1285" s="168"/>
      <c r="C1285" s="37"/>
      <c r="D1285" s="37"/>
      <c r="E1285" s="37"/>
      <c r="F1285" s="97">
        <f>TAMUC!$F$46</f>
        <v>0</v>
      </c>
      <c r="G1285" s="97">
        <f>TAMUC!$G$46</f>
        <v>0</v>
      </c>
      <c r="H1285" s="97">
        <f>TAMUC!$H$46</f>
        <v>0</v>
      </c>
      <c r="I1285" s="97">
        <f>TAMUC!$I$46</f>
        <v>0</v>
      </c>
      <c r="J1285" s="97">
        <f>TAMUC!$J$46</f>
        <v>0</v>
      </c>
      <c r="K1285" s="97">
        <f>TAMUC!$K$46</f>
        <v>0</v>
      </c>
      <c r="L1285" s="177">
        <f>TAMUC!$L$46</f>
        <v>0</v>
      </c>
      <c r="O1285" s="300">
        <f>TAMUC!$O$46</f>
        <v>5709</v>
      </c>
      <c r="Q1285" s="93"/>
      <c r="R1285" s="93"/>
      <c r="S1285" s="93"/>
      <c r="T1285" s="94"/>
      <c r="U1285" s="95"/>
      <c r="V1285" s="99"/>
      <c r="W1285" s="93"/>
      <c r="X1285" s="93"/>
      <c r="Y1285" s="92"/>
      <c r="Z1285" s="100"/>
    </row>
    <row r="1286" spans="1:26" ht="15.75" hidden="1" customHeight="1" outlineLevel="1">
      <c r="A1286" s="76"/>
      <c r="B1286" s="168"/>
      <c r="C1286" s="37"/>
      <c r="D1286" s="37"/>
      <c r="E1286" s="37"/>
      <c r="F1286" s="97">
        <f>TAMUCC!$F$46</f>
        <v>91917</v>
      </c>
      <c r="G1286" s="97">
        <f>TAMUCC!$G$46</f>
        <v>0</v>
      </c>
      <c r="H1286" s="97">
        <f>TAMUCC!$H$46</f>
        <v>0</v>
      </c>
      <c r="I1286" s="97">
        <f>TAMUCC!$I$46</f>
        <v>101677</v>
      </c>
      <c r="J1286" s="97">
        <f>TAMUCC!$J$46</f>
        <v>0</v>
      </c>
      <c r="K1286" s="97">
        <f>TAMUCC!$K$46</f>
        <v>0</v>
      </c>
      <c r="L1286" s="177">
        <f>TAMUCC!$L$46</f>
        <v>193594</v>
      </c>
      <c r="O1286" s="300">
        <f>TAMUCC!$O$46</f>
        <v>202368</v>
      </c>
      <c r="Q1286" s="93"/>
      <c r="R1286" s="93"/>
      <c r="S1286" s="93"/>
      <c r="T1286" s="94"/>
      <c r="U1286" s="95"/>
      <c r="V1286" s="99"/>
      <c r="W1286" s="93"/>
      <c r="X1286" s="93"/>
      <c r="Y1286" s="92"/>
      <c r="Z1286" s="100"/>
    </row>
    <row r="1287" spans="1:26" ht="15.75" hidden="1" customHeight="1" outlineLevel="1">
      <c r="A1287" s="76"/>
      <c r="B1287" s="168"/>
      <c r="C1287" s="37"/>
      <c r="D1287" s="37"/>
      <c r="E1287" s="37"/>
      <c r="F1287" s="97">
        <f>TAMUComb!$F$46</f>
        <v>999508</v>
      </c>
      <c r="G1287" s="97">
        <f>TAMUComb!$G$46</f>
        <v>165880</v>
      </c>
      <c r="H1287" s="97">
        <f>TAMUComb!$H$46</f>
        <v>894472</v>
      </c>
      <c r="I1287" s="97">
        <f>TAMUComb!$I$46</f>
        <v>2312250</v>
      </c>
      <c r="J1287" s="97">
        <f>TAMUComb!$J$46</f>
        <v>0</v>
      </c>
      <c r="K1287" s="97">
        <f>TAMUComb!$K$46</f>
        <v>230565</v>
      </c>
      <c r="L1287" s="177">
        <f>TAMUComb!$L$46</f>
        <v>4602675</v>
      </c>
      <c r="O1287" s="300">
        <f>TAMUComb!$O$46</f>
        <v>272995</v>
      </c>
      <c r="Q1287" s="93"/>
      <c r="R1287" s="93"/>
      <c r="S1287" s="93"/>
      <c r="T1287" s="94"/>
      <c r="U1287" s="95"/>
      <c r="V1287" s="99"/>
      <c r="W1287" s="93"/>
      <c r="X1287" s="93"/>
      <c r="Y1287" s="92"/>
      <c r="Z1287" s="100"/>
    </row>
    <row r="1288" spans="1:26" ht="15.75" hidden="1" customHeight="1" outlineLevel="1">
      <c r="A1288" s="76"/>
      <c r="B1288" s="168"/>
      <c r="C1288" s="37"/>
      <c r="D1288" s="37"/>
      <c r="E1288" s="37"/>
      <c r="F1288" s="97">
        <f>TAMUCT!$F$46</f>
        <v>0</v>
      </c>
      <c r="G1288" s="97">
        <f>TAMUCT!$G$46</f>
        <v>0</v>
      </c>
      <c r="H1288" s="97">
        <f>TAMUCT!$H$46</f>
        <v>0</v>
      </c>
      <c r="I1288" s="97">
        <f>TAMUCT!$I$46</f>
        <v>0</v>
      </c>
      <c r="J1288" s="97">
        <f>TAMUCT!$J$46</f>
        <v>0</v>
      </c>
      <c r="K1288" s="97">
        <f>TAMUCT!$K$46</f>
        <v>0</v>
      </c>
      <c r="L1288" s="177">
        <f>TAMUCT!$L$46</f>
        <v>0</v>
      </c>
      <c r="O1288" s="300">
        <f>TAMUCT!$O$46</f>
        <v>3931</v>
      </c>
      <c r="Q1288" s="93"/>
      <c r="R1288" s="93"/>
      <c r="S1288" s="93"/>
      <c r="T1288" s="94"/>
      <c r="U1288" s="95"/>
      <c r="V1288" s="99"/>
      <c r="W1288" s="93"/>
      <c r="X1288" s="93"/>
      <c r="Y1288" s="92"/>
      <c r="Z1288" s="100"/>
    </row>
    <row r="1289" spans="1:26" ht="15.75" hidden="1" customHeight="1" outlineLevel="1">
      <c r="A1289" s="76"/>
      <c r="B1289" s="168"/>
      <c r="C1289" s="37"/>
      <c r="D1289" s="37"/>
      <c r="E1289" s="37"/>
      <c r="F1289" s="97">
        <f>TAMUG!$F$46</f>
        <v>0</v>
      </c>
      <c r="G1289" s="97">
        <f>TAMUG!$G$46</f>
        <v>0</v>
      </c>
      <c r="H1289" s="97">
        <f>TAMUG!$H$46</f>
        <v>0</v>
      </c>
      <c r="I1289" s="97">
        <f>TAMUG!$I$46</f>
        <v>0</v>
      </c>
      <c r="J1289" s="97">
        <f>TAMUG!$J$46</f>
        <v>0</v>
      </c>
      <c r="K1289" s="97">
        <f>TAMUG!$K$46</f>
        <v>0</v>
      </c>
      <c r="L1289" s="177">
        <f>TAMUG!$L$46</f>
        <v>0</v>
      </c>
      <c r="O1289" s="300">
        <f>TAMUG!$O$46</f>
        <v>113950</v>
      </c>
      <c r="Q1289" s="93"/>
      <c r="R1289" s="93"/>
      <c r="S1289" s="93"/>
      <c r="T1289" s="94"/>
      <c r="U1289" s="95"/>
      <c r="V1289" s="99"/>
      <c r="W1289" s="93"/>
      <c r="X1289" s="93"/>
      <c r="Y1289" s="92"/>
      <c r="Z1289" s="100"/>
    </row>
    <row r="1290" spans="1:26" ht="15.75" hidden="1" customHeight="1" outlineLevel="1">
      <c r="A1290" s="76"/>
      <c r="B1290" s="168"/>
      <c r="C1290" s="37"/>
      <c r="D1290" s="37"/>
      <c r="E1290" s="37"/>
      <c r="F1290" s="97">
        <f>TAMUK!$F$46</f>
        <v>0</v>
      </c>
      <c r="G1290" s="97">
        <f>TAMUK!$G$46</f>
        <v>0</v>
      </c>
      <c r="H1290" s="97">
        <f>TAMUK!$H$46</f>
        <v>0</v>
      </c>
      <c r="I1290" s="97">
        <f>TAMUK!$I$46</f>
        <v>0</v>
      </c>
      <c r="J1290" s="97">
        <f>TAMUK!$J$46</f>
        <v>0</v>
      </c>
      <c r="K1290" s="97">
        <f>TAMUK!$K$46</f>
        <v>0</v>
      </c>
      <c r="L1290" s="177">
        <f>TAMUK!$L$46</f>
        <v>0</v>
      </c>
      <c r="O1290" s="300">
        <f>TAMUK!$O$46</f>
        <v>48600</v>
      </c>
      <c r="Q1290" s="93"/>
      <c r="R1290" s="93"/>
      <c r="S1290" s="93"/>
      <c r="T1290" s="94"/>
      <c r="U1290" s="95"/>
      <c r="V1290" s="99"/>
      <c r="W1290" s="93"/>
      <c r="X1290" s="93"/>
      <c r="Y1290" s="92"/>
      <c r="Z1290" s="100"/>
    </row>
    <row r="1291" spans="1:26" ht="15.75" hidden="1" customHeight="1" outlineLevel="1">
      <c r="A1291" s="76"/>
      <c r="B1291" s="168"/>
      <c r="C1291" s="37"/>
      <c r="D1291" s="37"/>
      <c r="E1291" s="37"/>
      <c r="F1291" s="97">
        <f>TAMUSA!$F$46</f>
        <v>0</v>
      </c>
      <c r="G1291" s="97">
        <f>TAMUSA!$G$46</f>
        <v>0</v>
      </c>
      <c r="H1291" s="97">
        <f>TAMUSA!$H$46</f>
        <v>0</v>
      </c>
      <c r="I1291" s="97">
        <f>TAMUSA!$I$46</f>
        <v>0</v>
      </c>
      <c r="J1291" s="97">
        <f>TAMUSA!$J$46</f>
        <v>0</v>
      </c>
      <c r="K1291" s="97">
        <f>TAMUSA!$K$46</f>
        <v>0</v>
      </c>
      <c r="L1291" s="177">
        <f>TAMUSA!$L$46</f>
        <v>0</v>
      </c>
      <c r="O1291" s="300">
        <f>TAMUSA!$O$46</f>
        <v>1353</v>
      </c>
      <c r="Q1291" s="93"/>
      <c r="R1291" s="93"/>
      <c r="S1291" s="93"/>
      <c r="T1291" s="94"/>
      <c r="U1291" s="95"/>
      <c r="V1291" s="99"/>
      <c r="W1291" s="93"/>
      <c r="X1291" s="93"/>
      <c r="Y1291" s="92"/>
      <c r="Z1291" s="100"/>
    </row>
    <row r="1292" spans="1:26" ht="15.75" hidden="1" customHeight="1" outlineLevel="1">
      <c r="A1292" s="76"/>
      <c r="B1292" s="168"/>
      <c r="C1292" s="37"/>
      <c r="D1292" s="37"/>
      <c r="E1292" s="37"/>
      <c r="F1292" s="97">
        <f>TAMUT!$F$46</f>
        <v>0</v>
      </c>
      <c r="G1292" s="97">
        <f>TAMUT!$G$46</f>
        <v>0</v>
      </c>
      <c r="H1292" s="97">
        <f>TAMUT!$H$46</f>
        <v>0</v>
      </c>
      <c r="I1292" s="97">
        <f>TAMUT!$I$46</f>
        <v>0</v>
      </c>
      <c r="J1292" s="97">
        <f>TAMUT!$J$46</f>
        <v>0</v>
      </c>
      <c r="K1292" s="97">
        <f>TAMUT!$K$46</f>
        <v>0</v>
      </c>
      <c r="L1292" s="177">
        <f>TAMUT!$L$46</f>
        <v>0</v>
      </c>
      <c r="O1292" s="300">
        <f>TAMUT!$O$46</f>
        <v>0</v>
      </c>
      <c r="Q1292" s="93"/>
      <c r="R1292" s="93"/>
      <c r="S1292" s="93"/>
      <c r="T1292" s="94"/>
      <c r="U1292" s="95"/>
      <c r="V1292" s="99"/>
      <c r="W1292" s="93"/>
      <c r="X1292" s="93"/>
      <c r="Y1292" s="92"/>
      <c r="Z1292" s="100"/>
    </row>
    <row r="1293" spans="1:26" ht="15.75" hidden="1" customHeight="1" outlineLevel="1">
      <c r="A1293" s="76"/>
      <c r="B1293" s="168"/>
      <c r="C1293" s="37"/>
      <c r="D1293" s="37"/>
      <c r="E1293" s="37"/>
      <c r="F1293" s="97">
        <f>TARLST!$F$46</f>
        <v>0</v>
      </c>
      <c r="G1293" s="97">
        <f>TARLST!$G$46</f>
        <v>0</v>
      </c>
      <c r="H1293" s="97">
        <f>TARLST!$H$46</f>
        <v>0</v>
      </c>
      <c r="I1293" s="97">
        <f>TARLST!$I$46</f>
        <v>0</v>
      </c>
      <c r="J1293" s="97">
        <f>TARLST!$J$46</f>
        <v>0</v>
      </c>
      <c r="K1293" s="97">
        <f>TARLST!$K$46</f>
        <v>0</v>
      </c>
      <c r="L1293" s="177">
        <f>TARLST!$L$46</f>
        <v>0</v>
      </c>
      <c r="O1293" s="300">
        <f>TARLST!$O$46</f>
        <v>16292</v>
      </c>
      <c r="Q1293" s="93"/>
      <c r="R1293" s="93"/>
      <c r="S1293" s="93"/>
      <c r="T1293" s="94"/>
      <c r="U1293" s="95"/>
      <c r="V1293" s="99"/>
      <c r="W1293" s="93"/>
      <c r="X1293" s="93"/>
      <c r="Y1293" s="92"/>
      <c r="Z1293" s="100"/>
    </row>
    <row r="1294" spans="1:26" ht="15.75" hidden="1" customHeight="1" outlineLevel="1">
      <c r="A1294" s="76"/>
      <c r="B1294" s="168"/>
      <c r="C1294" s="37"/>
      <c r="D1294" s="37"/>
      <c r="E1294" s="37"/>
      <c r="F1294" s="97">
        <f>TSU!$F$46</f>
        <v>0</v>
      </c>
      <c r="G1294" s="97">
        <f>TSU!$G$46</f>
        <v>0</v>
      </c>
      <c r="H1294" s="97">
        <f>TSU!$H$46</f>
        <v>0</v>
      </c>
      <c r="I1294" s="97">
        <f>TSU!$I$46</f>
        <v>0</v>
      </c>
      <c r="J1294" s="97">
        <f>TSU!$J$46</f>
        <v>0</v>
      </c>
      <c r="K1294" s="97">
        <f>TSU!$K$46</f>
        <v>0</v>
      </c>
      <c r="L1294" s="177">
        <f>TSU!$L$46</f>
        <v>0</v>
      </c>
      <c r="O1294" s="300">
        <f>TSU!$O$46</f>
        <v>13100</v>
      </c>
      <c r="Q1294" s="93"/>
      <c r="R1294" s="93"/>
      <c r="S1294" s="93"/>
      <c r="T1294" s="94"/>
      <c r="U1294" s="95"/>
      <c r="V1294" s="99"/>
      <c r="W1294" s="93"/>
      <c r="X1294" s="93"/>
      <c r="Y1294" s="92"/>
      <c r="Z1294" s="100"/>
    </row>
    <row r="1295" spans="1:26" ht="15.75" hidden="1" customHeight="1" outlineLevel="1">
      <c r="A1295" s="76"/>
      <c r="B1295" s="168"/>
      <c r="C1295" s="37"/>
      <c r="D1295" s="37"/>
      <c r="E1295" s="37"/>
      <c r="F1295" s="97">
        <f>TTU!$F$46</f>
        <v>542457</v>
      </c>
      <c r="G1295" s="97">
        <f>TTU!$G$46</f>
        <v>0</v>
      </c>
      <c r="H1295" s="97">
        <f>TTU!$H$46</f>
        <v>0</v>
      </c>
      <c r="I1295" s="97">
        <f>TTU!$I$46</f>
        <v>0</v>
      </c>
      <c r="J1295" s="97">
        <f>TTU!$J$46</f>
        <v>0</v>
      </c>
      <c r="K1295" s="97">
        <f>TTU!$K$46</f>
        <v>0</v>
      </c>
      <c r="L1295" s="177">
        <f>TTU!$L$46</f>
        <v>542457</v>
      </c>
      <c r="O1295" s="300">
        <f>TTU!$O$46</f>
        <v>63462</v>
      </c>
      <c r="Q1295" s="93"/>
      <c r="R1295" s="93"/>
      <c r="S1295" s="93"/>
      <c r="T1295" s="94"/>
      <c r="U1295" s="95"/>
      <c r="V1295" s="99"/>
      <c r="W1295" s="93"/>
      <c r="X1295" s="93"/>
      <c r="Y1295" s="92"/>
      <c r="Z1295" s="100"/>
    </row>
    <row r="1296" spans="1:26" ht="15.75" hidden="1" customHeight="1" outlineLevel="1">
      <c r="A1296" s="76"/>
      <c r="B1296" s="168"/>
      <c r="C1296" s="37"/>
      <c r="D1296" s="37"/>
      <c r="E1296" s="37"/>
      <c r="F1296" s="97">
        <f>TWU!$F$46</f>
        <v>0</v>
      </c>
      <c r="G1296" s="97">
        <f>TWU!$G$46</f>
        <v>0</v>
      </c>
      <c r="H1296" s="97">
        <f>TWU!$H$46</f>
        <v>0</v>
      </c>
      <c r="I1296" s="97">
        <f>TWU!$I$46</f>
        <v>0</v>
      </c>
      <c r="J1296" s="97">
        <f>TWU!$J$46</f>
        <v>0</v>
      </c>
      <c r="K1296" s="97">
        <f>TWU!$K$46</f>
        <v>0</v>
      </c>
      <c r="L1296" s="177">
        <f>TWU!$L$46</f>
        <v>0</v>
      </c>
      <c r="O1296" s="300">
        <f>TWU!$O$46</f>
        <v>7608</v>
      </c>
      <c r="Q1296" s="93"/>
      <c r="R1296" s="93"/>
      <c r="S1296" s="93"/>
      <c r="T1296" s="94"/>
      <c r="U1296" s="95"/>
      <c r="V1296" s="99"/>
      <c r="W1296" s="93"/>
      <c r="X1296" s="93"/>
      <c r="Y1296" s="92"/>
      <c r="Z1296" s="100"/>
    </row>
    <row r="1297" spans="1:28" ht="15.75" hidden="1" customHeight="1" outlineLevel="1">
      <c r="A1297" s="76"/>
      <c r="B1297" s="168"/>
      <c r="C1297" s="37"/>
      <c r="D1297" s="37"/>
      <c r="E1297" s="37"/>
      <c r="F1297" s="97">
        <f>TXST!$F$46</f>
        <v>0</v>
      </c>
      <c r="G1297" s="97">
        <f>TXST!$G$46</f>
        <v>0</v>
      </c>
      <c r="H1297" s="97">
        <f>TXST!$H$46</f>
        <v>0</v>
      </c>
      <c r="I1297" s="97">
        <f>TXST!$I$46</f>
        <v>0</v>
      </c>
      <c r="J1297" s="97">
        <f>TXST!$J$46</f>
        <v>0</v>
      </c>
      <c r="K1297" s="97">
        <f>TXST!$K$46</f>
        <v>0</v>
      </c>
      <c r="L1297" s="177">
        <f>TXST!$L$46</f>
        <v>0</v>
      </c>
      <c r="O1297" s="300">
        <f>TXST!$O$46</f>
        <v>74053</v>
      </c>
      <c r="Q1297" s="93"/>
      <c r="R1297" s="93"/>
      <c r="S1297" s="93"/>
      <c r="T1297" s="94"/>
      <c r="U1297" s="95"/>
      <c r="V1297" s="99"/>
      <c r="W1297" s="93"/>
      <c r="X1297" s="93"/>
      <c r="Y1297" s="92"/>
      <c r="Z1297" s="100"/>
    </row>
    <row r="1298" spans="1:28" ht="15.75" hidden="1" customHeight="1" outlineLevel="1">
      <c r="A1298" s="76"/>
      <c r="B1298" s="168"/>
      <c r="C1298" s="37"/>
      <c r="D1298" s="37"/>
      <c r="E1298" s="37"/>
      <c r="F1298" s="97">
        <f>TYL!$F$46</f>
        <v>0</v>
      </c>
      <c r="G1298" s="97">
        <f>TYL!$G$46</f>
        <v>0</v>
      </c>
      <c r="H1298" s="97">
        <f>TYL!$H$46</f>
        <v>0</v>
      </c>
      <c r="I1298" s="97">
        <f>TYL!$I$46</f>
        <v>0</v>
      </c>
      <c r="J1298" s="97">
        <f>TYL!$J$46</f>
        <v>0</v>
      </c>
      <c r="K1298" s="97">
        <f>TYL!$K$46</f>
        <v>0</v>
      </c>
      <c r="L1298" s="177">
        <f>TYL!$L$46</f>
        <v>0</v>
      </c>
      <c r="O1298" s="300">
        <f>TYL!$O$46</f>
        <v>6708</v>
      </c>
      <c r="Q1298" s="93"/>
      <c r="R1298" s="93"/>
      <c r="S1298" s="93"/>
      <c r="T1298" s="94"/>
      <c r="U1298" s="95"/>
      <c r="V1298" s="99"/>
      <c r="W1298" s="93"/>
      <c r="X1298" s="93"/>
      <c r="Y1298" s="92"/>
      <c r="Z1298" s="100"/>
    </row>
    <row r="1299" spans="1:28" ht="15.75" hidden="1" customHeight="1" outlineLevel="1">
      <c r="A1299" s="76"/>
      <c r="B1299" s="168"/>
      <c r="C1299" s="37"/>
      <c r="D1299" s="37"/>
      <c r="E1299" s="37"/>
      <c r="F1299" s="97">
        <f>UH!$F$46</f>
        <v>2960860</v>
      </c>
      <c r="G1299" s="97">
        <f>UH!$G$46</f>
        <v>0</v>
      </c>
      <c r="H1299" s="97">
        <f>UH!$H$46</f>
        <v>0</v>
      </c>
      <c r="I1299" s="97">
        <f>UH!$I$46</f>
        <v>0</v>
      </c>
      <c r="J1299" s="97">
        <f>UH!$J$46</f>
        <v>13245</v>
      </c>
      <c r="K1299" s="97">
        <f>UH!$K$46</f>
        <v>0</v>
      </c>
      <c r="L1299" s="177">
        <f>UH!$L$46</f>
        <v>2974105</v>
      </c>
      <c r="O1299" s="300">
        <f>UH!$O$46</f>
        <v>83958</v>
      </c>
      <c r="Q1299" s="93"/>
      <c r="R1299" s="93"/>
      <c r="S1299" s="93"/>
      <c r="T1299" s="94"/>
      <c r="U1299" s="95"/>
      <c r="V1299" s="99"/>
      <c r="W1299" s="93"/>
      <c r="X1299" s="93"/>
      <c r="Y1299" s="92"/>
      <c r="Z1299" s="100"/>
    </row>
    <row r="1300" spans="1:28" ht="15.75" hidden="1" customHeight="1" outlineLevel="1">
      <c r="A1300" s="76"/>
      <c r="B1300" s="168"/>
      <c r="C1300" s="37"/>
      <c r="D1300" s="37"/>
      <c r="E1300" s="37"/>
      <c r="F1300" s="97">
        <f>UHCL!$F$46</f>
        <v>0</v>
      </c>
      <c r="G1300" s="97">
        <f>UHCL!$G$46</f>
        <v>0</v>
      </c>
      <c r="H1300" s="97">
        <f>UHCL!$H$46</f>
        <v>0</v>
      </c>
      <c r="I1300" s="97">
        <f>UHCL!$I$46</f>
        <v>0</v>
      </c>
      <c r="J1300" s="97">
        <f>UHCL!$J$46</f>
        <v>0</v>
      </c>
      <c r="K1300" s="97">
        <f>UHCL!$K$46</f>
        <v>0</v>
      </c>
      <c r="L1300" s="177">
        <f>UHCL!$L$46</f>
        <v>0</v>
      </c>
      <c r="O1300" s="300">
        <f>UHCL!$O$46</f>
        <v>4046</v>
      </c>
      <c r="Q1300" s="93"/>
      <c r="R1300" s="93"/>
      <c r="S1300" s="93"/>
      <c r="T1300" s="94"/>
      <c r="U1300" s="95"/>
      <c r="V1300" s="99"/>
      <c r="W1300" s="93"/>
      <c r="X1300" s="93"/>
      <c r="Y1300" s="92"/>
      <c r="Z1300" s="100"/>
    </row>
    <row r="1301" spans="1:28" ht="15.75" hidden="1" customHeight="1" outlineLevel="1">
      <c r="A1301" s="76"/>
      <c r="B1301" s="168"/>
      <c r="C1301" s="37"/>
      <c r="D1301" s="37"/>
      <c r="E1301" s="37"/>
      <c r="F1301" s="97">
        <f>UHD!$F$46</f>
        <v>0</v>
      </c>
      <c r="G1301" s="97">
        <f>UHD!$G$46</f>
        <v>0</v>
      </c>
      <c r="H1301" s="97">
        <f>UHD!$H$46</f>
        <v>0</v>
      </c>
      <c r="I1301" s="97">
        <f>UHD!$I$46</f>
        <v>0</v>
      </c>
      <c r="J1301" s="97">
        <f>UHD!$J$46</f>
        <v>0</v>
      </c>
      <c r="K1301" s="97">
        <f>UHD!$K$46</f>
        <v>0</v>
      </c>
      <c r="L1301" s="177">
        <f>UHD!$L$46</f>
        <v>0</v>
      </c>
      <c r="O1301" s="300">
        <f>UHD!$O$46</f>
        <v>8900</v>
      </c>
      <c r="Q1301" s="93"/>
      <c r="R1301" s="93"/>
      <c r="S1301" s="93"/>
      <c r="T1301" s="94"/>
      <c r="U1301" s="95"/>
      <c r="V1301" s="99"/>
      <c r="W1301" s="93"/>
      <c r="X1301" s="93"/>
      <c r="Y1301" s="92"/>
      <c r="Z1301" s="100"/>
    </row>
    <row r="1302" spans="1:28" ht="15.75" hidden="1" customHeight="1" outlineLevel="1">
      <c r="A1302" s="76"/>
      <c r="B1302" s="168"/>
      <c r="C1302" s="37"/>
      <c r="D1302" s="37"/>
      <c r="E1302" s="37"/>
      <c r="F1302" s="97">
        <f>UHV!$F$46</f>
        <v>0</v>
      </c>
      <c r="G1302" s="97">
        <f>UHV!$G$46</f>
        <v>0</v>
      </c>
      <c r="H1302" s="97">
        <f>UHV!$H$46</f>
        <v>0</v>
      </c>
      <c r="I1302" s="97">
        <f>UHV!$I$46</f>
        <v>0</v>
      </c>
      <c r="J1302" s="97">
        <f>UHV!$J$46</f>
        <v>0</v>
      </c>
      <c r="K1302" s="97">
        <f>UHV!$K$46</f>
        <v>0</v>
      </c>
      <c r="L1302" s="177">
        <f>UHV!$L$46</f>
        <v>0</v>
      </c>
      <c r="O1302" s="300">
        <f>UHV!$O$46</f>
        <v>1490</v>
      </c>
      <c r="Q1302" s="93"/>
      <c r="R1302" s="93"/>
      <c r="S1302" s="93"/>
      <c r="T1302" s="94"/>
      <c r="U1302" s="95"/>
      <c r="V1302" s="99"/>
      <c r="W1302" s="93"/>
      <c r="X1302" s="93"/>
      <c r="Y1302" s="92"/>
      <c r="Z1302" s="100"/>
    </row>
    <row r="1303" spans="1:28" ht="15.75" hidden="1" customHeight="1" outlineLevel="1">
      <c r="A1303" s="76"/>
      <c r="B1303" s="168"/>
      <c r="C1303" s="37"/>
      <c r="D1303" s="37"/>
      <c r="E1303" s="37"/>
      <c r="F1303" s="97">
        <f>UNT!$F$46</f>
        <v>0</v>
      </c>
      <c r="G1303" s="97">
        <f>UNT!$G$46</f>
        <v>0</v>
      </c>
      <c r="H1303" s="97">
        <f>UNT!$H$46</f>
        <v>0</v>
      </c>
      <c r="I1303" s="97">
        <f>UNT!$I$46</f>
        <v>0</v>
      </c>
      <c r="J1303" s="97">
        <f>UNT!$J$46</f>
        <v>0</v>
      </c>
      <c r="K1303" s="97">
        <f>UNT!$K$46</f>
        <v>0</v>
      </c>
      <c r="L1303" s="177">
        <f>UNT!$L$46</f>
        <v>0</v>
      </c>
      <c r="O1303" s="300">
        <f>UNT!$O$46</f>
        <v>38853</v>
      </c>
      <c r="Q1303" s="93"/>
      <c r="R1303" s="93"/>
      <c r="S1303" s="93"/>
      <c r="T1303" s="94"/>
      <c r="U1303" s="95"/>
      <c r="V1303" s="99"/>
      <c r="W1303" s="93"/>
      <c r="X1303" s="93"/>
      <c r="Y1303" s="92"/>
      <c r="Z1303" s="100"/>
    </row>
    <row r="1304" spans="1:28" ht="15.75" hidden="1" customHeight="1" outlineLevel="1">
      <c r="A1304" s="76"/>
      <c r="B1304" s="168"/>
      <c r="C1304" s="37"/>
      <c r="D1304" s="37"/>
      <c r="E1304" s="37"/>
      <c r="F1304" s="97">
        <f>UNTD!$F$46</f>
        <v>0</v>
      </c>
      <c r="G1304" s="97">
        <f>UNTD!$G$46</f>
        <v>0</v>
      </c>
      <c r="H1304" s="97">
        <f>UNTD!$H$46</f>
        <v>0</v>
      </c>
      <c r="I1304" s="97">
        <f>UNTD!$I$46</f>
        <v>0</v>
      </c>
      <c r="J1304" s="97">
        <f>UNTD!$J$46</f>
        <v>0</v>
      </c>
      <c r="K1304" s="97">
        <f>UNTD!$K$46</f>
        <v>0</v>
      </c>
      <c r="L1304" s="177">
        <f>UNTD!$L$46</f>
        <v>0</v>
      </c>
      <c r="O1304" s="300">
        <f>UNTD!$O$46</f>
        <v>802</v>
      </c>
      <c r="Q1304" s="93"/>
      <c r="R1304" s="93"/>
      <c r="S1304" s="93"/>
      <c r="T1304" s="94"/>
      <c r="U1304" s="95"/>
      <c r="V1304" s="99"/>
      <c r="W1304" s="93"/>
      <c r="X1304" s="93"/>
      <c r="Y1304" s="92"/>
      <c r="Z1304" s="100"/>
    </row>
    <row r="1305" spans="1:28" ht="15.75" hidden="1" customHeight="1" outlineLevel="1">
      <c r="A1305" s="76"/>
      <c r="B1305" s="168"/>
      <c r="C1305" s="37"/>
      <c r="D1305" s="37"/>
      <c r="E1305" s="37"/>
      <c r="F1305" s="97">
        <f>WTAMU!$F$46</f>
        <v>0</v>
      </c>
      <c r="G1305" s="97">
        <f>WTAMU!$G$46</f>
        <v>0</v>
      </c>
      <c r="H1305" s="97">
        <f>WTAMU!$H$46</f>
        <v>0</v>
      </c>
      <c r="I1305" s="97">
        <f>WTAMU!$I$46</f>
        <v>0</v>
      </c>
      <c r="J1305" s="97">
        <f>WTAMU!$J$46</f>
        <v>0</v>
      </c>
      <c r="K1305" s="97">
        <f>WTAMU!$K$46</f>
        <v>0</v>
      </c>
      <c r="L1305" s="177">
        <f>WTAMU!$L$46</f>
        <v>0</v>
      </c>
      <c r="O1305" s="300">
        <f>WTAMU!$O$46</f>
        <v>11329</v>
      </c>
      <c r="Q1305" s="93"/>
      <c r="R1305" s="93"/>
      <c r="S1305" s="93"/>
      <c r="T1305" s="94"/>
      <c r="U1305" s="95"/>
      <c r="V1305" s="99"/>
      <c r="W1305" s="93"/>
      <c r="X1305" s="93"/>
      <c r="Y1305" s="92"/>
      <c r="Z1305" s="100"/>
    </row>
    <row r="1306" spans="1:28" ht="15.75" customHeight="1" collapsed="1">
      <c r="A1306" s="76"/>
      <c r="B1306" s="6" t="s">
        <v>45</v>
      </c>
      <c r="C1306" s="21"/>
      <c r="D1306" s="21"/>
      <c r="F1306" s="64">
        <f t="shared" ref="F1306:L1306" si="22">SUM(F1270:F1305)</f>
        <v>27690290</v>
      </c>
      <c r="G1306" s="64">
        <f t="shared" si="22"/>
        <v>1950358</v>
      </c>
      <c r="H1306" s="64">
        <f t="shared" si="22"/>
        <v>1038781</v>
      </c>
      <c r="I1306" s="64">
        <f t="shared" si="22"/>
        <v>5894277</v>
      </c>
      <c r="J1306" s="64">
        <f t="shared" si="22"/>
        <v>841616</v>
      </c>
      <c r="K1306" s="64">
        <f t="shared" si="22"/>
        <v>1430932</v>
      </c>
      <c r="L1306" s="57">
        <f t="shared" si="22"/>
        <v>38846254</v>
      </c>
      <c r="N1306" s="9"/>
      <c r="O1306" s="291">
        <f>ROUND(N1268/O1380,0)</f>
        <v>107476</v>
      </c>
      <c r="Q1306" s="93"/>
      <c r="R1306" s="93"/>
      <c r="S1306" s="93"/>
      <c r="T1306" s="94"/>
      <c r="U1306" s="95"/>
      <c r="V1306" s="99"/>
      <c r="W1306" s="93"/>
      <c r="X1306" s="101"/>
      <c r="Y1306" s="92"/>
      <c r="Z1306" s="100"/>
      <c r="AB1306" s="24">
        <f>SUM(C1306:L1306)</f>
        <v>77692508</v>
      </c>
    </row>
    <row r="1307" spans="1:28" ht="15.75" hidden="1" customHeight="1" outlineLevel="1">
      <c r="A1307" s="76"/>
      <c r="C1307" s="21"/>
      <c r="D1307" s="21"/>
      <c r="F1307" s="64">
        <f>ARL!$F$47</f>
        <v>2343932</v>
      </c>
      <c r="G1307" s="64">
        <f>ARL!$G$47</f>
        <v>246731</v>
      </c>
      <c r="H1307" s="64">
        <f>ARL!$H$47</f>
        <v>230400</v>
      </c>
      <c r="I1307" s="64">
        <f>ARL!$I$47</f>
        <v>1362329</v>
      </c>
      <c r="J1307" s="64">
        <f>ARL!$J$47</f>
        <v>1068285</v>
      </c>
      <c r="K1307" s="64">
        <f>ARL!$K$47</f>
        <v>800798</v>
      </c>
      <c r="L1307" s="65">
        <f>ARL!$L$47</f>
        <v>6052475</v>
      </c>
      <c r="N1307" s="9"/>
      <c r="O1307" s="297"/>
      <c r="Q1307" s="93"/>
      <c r="R1307" s="93"/>
      <c r="S1307" s="93"/>
      <c r="T1307" s="94"/>
      <c r="U1307" s="95"/>
      <c r="V1307" s="99"/>
      <c r="W1307" s="93"/>
      <c r="X1307" s="101"/>
      <c r="Y1307" s="92"/>
      <c r="Z1307" s="100"/>
      <c r="AB1307" s="24"/>
    </row>
    <row r="1308" spans="1:28" ht="15.75" hidden="1" customHeight="1" outlineLevel="1">
      <c r="A1308" s="76"/>
      <c r="C1308" s="21"/>
      <c r="D1308" s="21"/>
      <c r="F1308" s="64">
        <f>ASU!$F$47</f>
        <v>0</v>
      </c>
      <c r="G1308" s="64">
        <f>ASU!$G$47</f>
        <v>0</v>
      </c>
      <c r="H1308" s="64">
        <f>ASU!$H$47</f>
        <v>0</v>
      </c>
      <c r="I1308" s="64">
        <f>ASU!$I$47</f>
        <v>0</v>
      </c>
      <c r="J1308" s="64">
        <f>ASU!$J$47</f>
        <v>0</v>
      </c>
      <c r="K1308" s="64">
        <f>ASU!$K$47</f>
        <v>0</v>
      </c>
      <c r="L1308" s="65">
        <f>ASU!$L$47</f>
        <v>0</v>
      </c>
      <c r="N1308" s="9"/>
      <c r="O1308" s="297"/>
      <c r="Q1308" s="93"/>
      <c r="R1308" s="93"/>
      <c r="S1308" s="93"/>
      <c r="T1308" s="94"/>
      <c r="U1308" s="95"/>
      <c r="V1308" s="99"/>
      <c r="W1308" s="93"/>
      <c r="X1308" s="101"/>
      <c r="Y1308" s="92"/>
      <c r="Z1308" s="100"/>
      <c r="AB1308" s="24"/>
    </row>
    <row r="1309" spans="1:28" ht="15.75" hidden="1" customHeight="1" outlineLevel="1">
      <c r="A1309" s="76"/>
      <c r="C1309" s="21"/>
      <c r="D1309" s="21"/>
      <c r="F1309" s="64">
        <f>'AUS1'!$F$47</f>
        <v>3581866</v>
      </c>
      <c r="G1309" s="64">
        <f>'AUS1'!$G$47</f>
        <v>315927</v>
      </c>
      <c r="H1309" s="64">
        <f>'AUS1'!$H$47</f>
        <v>391989</v>
      </c>
      <c r="I1309" s="64">
        <f>'AUS1'!$I$47</f>
        <v>1840033</v>
      </c>
      <c r="J1309" s="64">
        <f>'AUS1'!$J$47</f>
        <v>1152583</v>
      </c>
      <c r="K1309" s="64">
        <f>'AUS1'!$K$47</f>
        <v>589929</v>
      </c>
      <c r="L1309" s="65">
        <f>'AUS1'!$L$47</f>
        <v>7872327</v>
      </c>
      <c r="N1309" s="9"/>
      <c r="O1309" s="297"/>
      <c r="Q1309" s="93"/>
      <c r="R1309" s="93"/>
      <c r="S1309" s="93"/>
      <c r="T1309" s="94"/>
      <c r="U1309" s="95"/>
      <c r="V1309" s="99"/>
      <c r="W1309" s="93"/>
      <c r="X1309" s="101"/>
      <c r="Y1309" s="92"/>
      <c r="Z1309" s="100"/>
      <c r="AB1309" s="24"/>
    </row>
    <row r="1310" spans="1:28" ht="15.75" hidden="1" customHeight="1" outlineLevel="1">
      <c r="A1310" s="76"/>
      <c r="C1310" s="21"/>
      <c r="D1310" s="21"/>
      <c r="F1310" s="64">
        <f>'RGV1'!$F$47</f>
        <v>3984690</v>
      </c>
      <c r="G1310" s="64">
        <f>'RGV1'!$G$47</f>
        <v>27245</v>
      </c>
      <c r="H1310" s="64">
        <f>'RGV1'!$H$47</f>
        <v>426337</v>
      </c>
      <c r="I1310" s="64">
        <f>'RGV1'!$I$47</f>
        <v>303265</v>
      </c>
      <c r="J1310" s="64">
        <f>'RGV1'!$J$47</f>
        <v>0</v>
      </c>
      <c r="K1310" s="64">
        <f>'RGV1'!$K$47</f>
        <v>12810</v>
      </c>
      <c r="L1310" s="65">
        <f>'RGV1'!$L$47</f>
        <v>4754347</v>
      </c>
      <c r="N1310" s="9"/>
      <c r="O1310" s="297"/>
      <c r="Q1310" s="93"/>
      <c r="R1310" s="93"/>
      <c r="S1310" s="93"/>
      <c r="T1310" s="94"/>
      <c r="U1310" s="95"/>
      <c r="V1310" s="99"/>
      <c r="W1310" s="93"/>
      <c r="X1310" s="101"/>
      <c r="Y1310" s="92"/>
      <c r="Z1310" s="100"/>
      <c r="AB1310" s="24"/>
    </row>
    <row r="1311" spans="1:28" ht="15.75" hidden="1" customHeight="1" outlineLevel="1">
      <c r="A1311" s="76"/>
      <c r="C1311" s="21"/>
      <c r="D1311" s="21"/>
      <c r="F1311" s="64">
        <f>DAL!$F$47</f>
        <v>5384941</v>
      </c>
      <c r="G1311" s="64">
        <f>DAL!$G$47</f>
        <v>709348</v>
      </c>
      <c r="H1311" s="64">
        <f>DAL!$H$47</f>
        <v>0</v>
      </c>
      <c r="I1311" s="64">
        <f>DAL!$I$47</f>
        <v>833640</v>
      </c>
      <c r="J1311" s="64">
        <f>DAL!$J$47</f>
        <v>21619</v>
      </c>
      <c r="K1311" s="64">
        <f>DAL!$K$47</f>
        <v>652788</v>
      </c>
      <c r="L1311" s="65">
        <f>DAL!$L$47</f>
        <v>7602336</v>
      </c>
      <c r="N1311" s="9"/>
      <c r="O1311" s="297"/>
      <c r="Q1311" s="93"/>
      <c r="R1311" s="93"/>
      <c r="S1311" s="93"/>
      <c r="T1311" s="94"/>
      <c r="U1311" s="95"/>
      <c r="V1311" s="99"/>
      <c r="W1311" s="93"/>
      <c r="X1311" s="101"/>
      <c r="Y1311" s="92"/>
      <c r="Z1311" s="100"/>
      <c r="AB1311" s="24"/>
    </row>
    <row r="1312" spans="1:28" ht="15.75" hidden="1" customHeight="1" outlineLevel="1">
      <c r="A1312" s="76"/>
      <c r="C1312" s="21"/>
      <c r="D1312" s="21"/>
      <c r="F1312" s="64">
        <f>'E-P'!$F$47</f>
        <v>2479000</v>
      </c>
      <c r="G1312" s="64">
        <f>'E-P'!$G$47</f>
        <v>0</v>
      </c>
      <c r="H1312" s="64">
        <f>'E-P'!$H$47</f>
        <v>0</v>
      </c>
      <c r="I1312" s="64">
        <f>'E-P'!$I$47</f>
        <v>8024</v>
      </c>
      <c r="J1312" s="64">
        <f>'E-P'!$J$47</f>
        <v>0</v>
      </c>
      <c r="K1312" s="64">
        <f>'E-P'!$K$47</f>
        <v>21868</v>
      </c>
      <c r="L1312" s="65">
        <f>'E-P'!$L$47</f>
        <v>2508892</v>
      </c>
      <c r="N1312" s="9"/>
      <c r="O1312" s="297"/>
      <c r="Q1312" s="93"/>
      <c r="R1312" s="93"/>
      <c r="S1312" s="93"/>
      <c r="T1312" s="94"/>
      <c r="U1312" s="95"/>
      <c r="V1312" s="99"/>
      <c r="W1312" s="93"/>
      <c r="X1312" s="101"/>
      <c r="Y1312" s="92"/>
      <c r="Z1312" s="100"/>
      <c r="AB1312" s="24"/>
    </row>
    <row r="1313" spans="1:28" ht="15.75" hidden="1" customHeight="1" outlineLevel="1">
      <c r="A1313" s="76"/>
      <c r="C1313" s="21"/>
      <c r="D1313" s="21"/>
      <c r="F1313" s="64">
        <f>LU!$F$47</f>
        <v>0</v>
      </c>
      <c r="G1313" s="64">
        <f>LU!$G$47</f>
        <v>0</v>
      </c>
      <c r="H1313" s="64">
        <f>LU!$H$47</f>
        <v>0</v>
      </c>
      <c r="I1313" s="64">
        <f>LU!$I$47</f>
        <v>0</v>
      </c>
      <c r="J1313" s="64">
        <f>LU!$J$47</f>
        <v>0</v>
      </c>
      <c r="K1313" s="64">
        <f>LU!$K$47</f>
        <v>0</v>
      </c>
      <c r="L1313" s="65">
        <f>LU!$L$47</f>
        <v>0</v>
      </c>
      <c r="N1313" s="9"/>
      <c r="O1313" s="297"/>
      <c r="Q1313" s="93"/>
      <c r="R1313" s="93"/>
      <c r="S1313" s="93"/>
      <c r="T1313" s="94"/>
      <c r="U1313" s="95"/>
      <c r="V1313" s="99"/>
      <c r="W1313" s="93"/>
      <c r="X1313" s="101"/>
      <c r="Y1313" s="92"/>
      <c r="Z1313" s="100"/>
      <c r="AB1313" s="24"/>
    </row>
    <row r="1314" spans="1:28" ht="15.75" hidden="1" customHeight="1" outlineLevel="1">
      <c r="A1314" s="76"/>
      <c r="C1314" s="21"/>
      <c r="D1314" s="21"/>
      <c r="F1314" s="64">
        <f>MidWST!$F$47</f>
        <v>0</v>
      </c>
      <c r="G1314" s="64">
        <f>MidWST!$G$47</f>
        <v>0</v>
      </c>
      <c r="H1314" s="64">
        <f>MidWST!$H$47</f>
        <v>0</v>
      </c>
      <c r="I1314" s="64">
        <f>MidWST!$I$47</f>
        <v>0</v>
      </c>
      <c r="J1314" s="64">
        <f>MidWST!$J$47</f>
        <v>0</v>
      </c>
      <c r="K1314" s="64">
        <f>MidWST!$K$47</f>
        <v>0</v>
      </c>
      <c r="L1314" s="65">
        <f>MidWST!$L$47</f>
        <v>0</v>
      </c>
      <c r="N1314" s="9"/>
      <c r="O1314" s="297"/>
      <c r="Q1314" s="93"/>
      <c r="R1314" s="93"/>
      <c r="S1314" s="93"/>
      <c r="T1314" s="94"/>
      <c r="U1314" s="95"/>
      <c r="V1314" s="99"/>
      <c r="W1314" s="93"/>
      <c r="X1314" s="101"/>
      <c r="Y1314" s="92"/>
      <c r="Z1314" s="100"/>
      <c r="AB1314" s="24"/>
    </row>
    <row r="1315" spans="1:28" ht="15.75" hidden="1" customHeight="1" outlineLevel="1">
      <c r="A1315" s="76"/>
      <c r="C1315" s="21"/>
      <c r="D1315" s="21"/>
      <c r="F1315" s="64">
        <f>'P-B'!$F$47</f>
        <v>0</v>
      </c>
      <c r="G1315" s="64">
        <f>'P-B'!$G$47</f>
        <v>0</v>
      </c>
      <c r="H1315" s="64">
        <f>'P-B'!$H$47</f>
        <v>0</v>
      </c>
      <c r="I1315" s="64">
        <f>'P-B'!$I$47</f>
        <v>0</v>
      </c>
      <c r="J1315" s="64">
        <f>'P-B'!$J$47</f>
        <v>0</v>
      </c>
      <c r="K1315" s="64">
        <f>'P-B'!$K$47</f>
        <v>0</v>
      </c>
      <c r="L1315" s="65">
        <f>'P-B'!$L$47</f>
        <v>0</v>
      </c>
      <c r="N1315" s="9"/>
      <c r="O1315" s="297"/>
      <c r="Q1315" s="93"/>
      <c r="R1315" s="93"/>
      <c r="S1315" s="93"/>
      <c r="T1315" s="94"/>
      <c r="U1315" s="95"/>
      <c r="V1315" s="99"/>
      <c r="W1315" s="93"/>
      <c r="X1315" s="101"/>
      <c r="Y1315" s="92"/>
      <c r="Z1315" s="100"/>
      <c r="AB1315" s="24"/>
    </row>
    <row r="1316" spans="1:28" ht="15.75" hidden="1" customHeight="1" outlineLevel="1">
      <c r="A1316" s="76"/>
      <c r="C1316" s="21"/>
      <c r="D1316" s="21"/>
      <c r="F1316" s="64">
        <f>PVAMU!$F$47</f>
        <v>175766</v>
      </c>
      <c r="G1316" s="64">
        <f>PVAMU!$G$47</f>
        <v>0</v>
      </c>
      <c r="H1316" s="64">
        <f>PVAMU!$H$47</f>
        <v>0</v>
      </c>
      <c r="I1316" s="64">
        <f>PVAMU!$I$47</f>
        <v>0</v>
      </c>
      <c r="J1316" s="64">
        <f>PVAMU!$J$47</f>
        <v>0</v>
      </c>
      <c r="K1316" s="64">
        <f>PVAMU!$K$47</f>
        <v>0</v>
      </c>
      <c r="L1316" s="65">
        <f>PVAMU!$L$47</f>
        <v>175766</v>
      </c>
      <c r="N1316" s="9"/>
      <c r="O1316" s="297"/>
      <c r="Q1316" s="93"/>
      <c r="R1316" s="93"/>
      <c r="S1316" s="93"/>
      <c r="T1316" s="94"/>
      <c r="U1316" s="95"/>
      <c r="V1316" s="99"/>
      <c r="W1316" s="93"/>
      <c r="X1316" s="101"/>
      <c r="Y1316" s="92"/>
      <c r="Z1316" s="100"/>
      <c r="AB1316" s="24"/>
    </row>
    <row r="1317" spans="1:28" ht="15.75" hidden="1" customHeight="1" outlineLevel="1">
      <c r="A1317" s="76"/>
      <c r="C1317" s="21"/>
      <c r="D1317" s="21"/>
      <c r="F1317" s="64">
        <f>'S-A'!$F$47</f>
        <v>132532</v>
      </c>
      <c r="G1317" s="64">
        <f>'S-A'!$G$47</f>
        <v>0</v>
      </c>
      <c r="H1317" s="64">
        <f>'S-A'!$H$47</f>
        <v>0</v>
      </c>
      <c r="I1317" s="64">
        <f>'S-A'!$I$47</f>
        <v>0</v>
      </c>
      <c r="J1317" s="64">
        <f>'S-A'!$J$47</f>
        <v>86038</v>
      </c>
      <c r="K1317" s="64">
        <f>'S-A'!$K$47</f>
        <v>0</v>
      </c>
      <c r="L1317" s="65">
        <f>'S-A'!$L$47</f>
        <v>218570</v>
      </c>
      <c r="N1317" s="9"/>
      <c r="O1317" s="297"/>
      <c r="Q1317" s="93"/>
      <c r="R1317" s="93"/>
      <c r="S1317" s="93"/>
      <c r="T1317" s="94"/>
      <c r="U1317" s="95"/>
      <c r="V1317" s="99"/>
      <c r="W1317" s="93"/>
      <c r="X1317" s="101"/>
      <c r="Y1317" s="92"/>
      <c r="Z1317" s="100"/>
      <c r="AB1317" s="24"/>
    </row>
    <row r="1318" spans="1:28" ht="15.75" hidden="1" customHeight="1" outlineLevel="1">
      <c r="A1318" s="76"/>
      <c r="C1318" s="21"/>
      <c r="D1318" s="21"/>
      <c r="F1318" s="64">
        <f>SFA!$F$47</f>
        <v>0</v>
      </c>
      <c r="G1318" s="64">
        <f>SFA!$G$47</f>
        <v>0</v>
      </c>
      <c r="H1318" s="64">
        <f>SFA!$H$47</f>
        <v>0</v>
      </c>
      <c r="I1318" s="64">
        <f>SFA!$I$47</f>
        <v>2392</v>
      </c>
      <c r="J1318" s="64">
        <f>SFA!$J$47</f>
        <v>0</v>
      </c>
      <c r="K1318" s="64">
        <f>SFA!$K$47</f>
        <v>9194</v>
      </c>
      <c r="L1318" s="65">
        <f>SFA!$L$47</f>
        <v>11586</v>
      </c>
      <c r="N1318" s="9"/>
      <c r="O1318" s="297"/>
      <c r="Q1318" s="93"/>
      <c r="R1318" s="93"/>
      <c r="S1318" s="93"/>
      <c r="T1318" s="94"/>
      <c r="U1318" s="95"/>
      <c r="V1318" s="99"/>
      <c r="W1318" s="93"/>
      <c r="X1318" s="101"/>
      <c r="Y1318" s="92"/>
      <c r="Z1318" s="100"/>
      <c r="AB1318" s="24"/>
    </row>
    <row r="1319" spans="1:28" ht="15.75" hidden="1" customHeight="1" outlineLevel="1">
      <c r="A1319" s="76"/>
      <c r="C1319" s="21"/>
      <c r="D1319" s="21"/>
      <c r="F1319" s="64">
        <f>SHSU!$F$47</f>
        <v>0</v>
      </c>
      <c r="G1319" s="64">
        <f>SHSU!$G$47</f>
        <v>0</v>
      </c>
      <c r="H1319" s="64">
        <f>SHSU!$H$47</f>
        <v>0</v>
      </c>
      <c r="I1319" s="64">
        <f>SHSU!$I$47</f>
        <v>0</v>
      </c>
      <c r="J1319" s="64">
        <f>SHSU!$J$47</f>
        <v>0</v>
      </c>
      <c r="K1319" s="64">
        <f>SHSU!$K$47</f>
        <v>0</v>
      </c>
      <c r="L1319" s="65">
        <f>SHSU!$L$47</f>
        <v>0</v>
      </c>
      <c r="N1319" s="9"/>
      <c r="O1319" s="297"/>
      <c r="Q1319" s="93"/>
      <c r="R1319" s="93"/>
      <c r="S1319" s="93"/>
      <c r="T1319" s="94"/>
      <c r="U1319" s="95"/>
      <c r="V1319" s="99"/>
      <c r="W1319" s="93"/>
      <c r="X1319" s="101"/>
      <c r="Y1319" s="92"/>
      <c r="Z1319" s="100"/>
      <c r="AB1319" s="24"/>
    </row>
    <row r="1320" spans="1:28" ht="15.75" hidden="1" customHeight="1" outlineLevel="1">
      <c r="A1320" s="76"/>
      <c r="C1320" s="21"/>
      <c r="D1320" s="21"/>
      <c r="F1320" s="64">
        <f>SRSU!$F$47</f>
        <v>0</v>
      </c>
      <c r="G1320" s="64">
        <f>SRSU!$G$47</f>
        <v>0</v>
      </c>
      <c r="H1320" s="64">
        <f>SRSU!$H$47</f>
        <v>0</v>
      </c>
      <c r="I1320" s="64">
        <f>SRSU!$I$47</f>
        <v>0</v>
      </c>
      <c r="J1320" s="64">
        <f>SRSU!$J$47</f>
        <v>0</v>
      </c>
      <c r="K1320" s="64">
        <f>SRSU!$K$47</f>
        <v>0</v>
      </c>
      <c r="L1320" s="65">
        <f>SRSU!$L$47</f>
        <v>0</v>
      </c>
      <c r="N1320" s="9"/>
      <c r="O1320" s="297"/>
      <c r="Q1320" s="93"/>
      <c r="R1320" s="93"/>
      <c r="S1320" s="93"/>
      <c r="T1320" s="94"/>
      <c r="U1320" s="95"/>
      <c r="V1320" s="99"/>
      <c r="W1320" s="93"/>
      <c r="X1320" s="101"/>
      <c r="Y1320" s="92"/>
      <c r="Z1320" s="100"/>
      <c r="AB1320" s="24"/>
    </row>
    <row r="1321" spans="1:28" ht="15.75" hidden="1" customHeight="1" outlineLevel="1">
      <c r="A1321" s="76"/>
      <c r="C1321" s="21"/>
      <c r="D1321" s="21"/>
      <c r="F1321" s="64">
        <f>TAMIU!$F$47</f>
        <v>0</v>
      </c>
      <c r="G1321" s="64">
        <f>TAMIU!$G$47</f>
        <v>0</v>
      </c>
      <c r="H1321" s="64">
        <f>TAMIU!$H$47</f>
        <v>0</v>
      </c>
      <c r="I1321" s="64">
        <f>TAMIU!$I$47</f>
        <v>0</v>
      </c>
      <c r="J1321" s="64">
        <f>TAMIU!$J$47</f>
        <v>0</v>
      </c>
      <c r="K1321" s="64">
        <f>TAMIU!$K$47</f>
        <v>0</v>
      </c>
      <c r="L1321" s="65">
        <f>TAMIU!$L$47</f>
        <v>0</v>
      </c>
      <c r="N1321" s="9"/>
      <c r="O1321" s="297"/>
      <c r="Q1321" s="93"/>
      <c r="R1321" s="93"/>
      <c r="S1321" s="93"/>
      <c r="T1321" s="94"/>
      <c r="U1321" s="95"/>
      <c r="V1321" s="99"/>
      <c r="W1321" s="93"/>
      <c r="X1321" s="101"/>
      <c r="Y1321" s="92"/>
      <c r="Z1321" s="100"/>
      <c r="AB1321" s="24"/>
    </row>
    <row r="1322" spans="1:28" ht="15.75" hidden="1" customHeight="1" outlineLevel="1">
      <c r="A1322" s="76"/>
      <c r="C1322" s="21"/>
      <c r="D1322" s="21"/>
      <c r="F1322" s="64">
        <f>TAMUC!$F$47</f>
        <v>0</v>
      </c>
      <c r="G1322" s="64">
        <f>TAMUC!$G$47</f>
        <v>0</v>
      </c>
      <c r="H1322" s="64">
        <f>TAMUC!$H$47</f>
        <v>0</v>
      </c>
      <c r="I1322" s="64">
        <f>TAMUC!$I$47</f>
        <v>0</v>
      </c>
      <c r="J1322" s="64">
        <f>TAMUC!$J$47</f>
        <v>0</v>
      </c>
      <c r="K1322" s="64">
        <f>TAMUC!$K$47</f>
        <v>0</v>
      </c>
      <c r="L1322" s="65">
        <f>TAMUC!$L$47</f>
        <v>0</v>
      </c>
      <c r="N1322" s="9"/>
      <c r="O1322" s="297"/>
      <c r="Q1322" s="93"/>
      <c r="R1322" s="93"/>
      <c r="S1322" s="93"/>
      <c r="T1322" s="94"/>
      <c r="U1322" s="95"/>
      <c r="V1322" s="99"/>
      <c r="W1322" s="93"/>
      <c r="X1322" s="101"/>
      <c r="Y1322" s="92"/>
      <c r="Z1322" s="100"/>
      <c r="AB1322" s="24"/>
    </row>
    <row r="1323" spans="1:28" ht="15.75" hidden="1" customHeight="1" outlineLevel="1">
      <c r="A1323" s="76"/>
      <c r="C1323" s="21"/>
      <c r="D1323" s="21"/>
      <c r="F1323" s="64">
        <f>TAMUCC!$F$47</f>
        <v>0</v>
      </c>
      <c r="G1323" s="64">
        <f>TAMUCC!$G$47</f>
        <v>19962</v>
      </c>
      <c r="H1323" s="64">
        <f>TAMUCC!$H$47</f>
        <v>0</v>
      </c>
      <c r="I1323" s="64">
        <f>TAMUCC!$I$47</f>
        <v>0</v>
      </c>
      <c r="J1323" s="64">
        <f>TAMUCC!$J$47</f>
        <v>0</v>
      </c>
      <c r="K1323" s="64">
        <f>TAMUCC!$K$47</f>
        <v>0</v>
      </c>
      <c r="L1323" s="65">
        <f>TAMUCC!$L$47</f>
        <v>19962</v>
      </c>
      <c r="N1323" s="9"/>
      <c r="O1323" s="297"/>
      <c r="Q1323" s="93"/>
      <c r="R1323" s="93"/>
      <c r="S1323" s="93"/>
      <c r="T1323" s="94"/>
      <c r="U1323" s="95"/>
      <c r="V1323" s="99"/>
      <c r="W1323" s="93"/>
      <c r="X1323" s="101"/>
      <c r="Y1323" s="92"/>
      <c r="Z1323" s="100"/>
      <c r="AB1323" s="24"/>
    </row>
    <row r="1324" spans="1:28" ht="15.75" hidden="1" customHeight="1" outlineLevel="1">
      <c r="A1324" s="76"/>
      <c r="C1324" s="21"/>
      <c r="D1324" s="21"/>
      <c r="F1324" s="64">
        <f>TAMUComb!$F$47</f>
        <v>13593778</v>
      </c>
      <c r="G1324" s="64">
        <f>TAMUComb!$G$47</f>
        <v>146435</v>
      </c>
      <c r="H1324" s="64">
        <f>TAMUComb!$H$47</f>
        <v>751072</v>
      </c>
      <c r="I1324" s="64">
        <f>TAMUComb!$I$47</f>
        <v>42446</v>
      </c>
      <c r="J1324" s="64">
        <f>TAMUComb!$J$47</f>
        <v>1743405</v>
      </c>
      <c r="K1324" s="64">
        <f>TAMUComb!$K$47</f>
        <v>1296719</v>
      </c>
      <c r="L1324" s="65">
        <f>TAMUComb!$L$47</f>
        <v>17573855</v>
      </c>
      <c r="N1324" s="9"/>
      <c r="O1324" s="297"/>
      <c r="Q1324" s="93"/>
      <c r="R1324" s="93"/>
      <c r="S1324" s="93"/>
      <c r="T1324" s="94"/>
      <c r="U1324" s="95"/>
      <c r="V1324" s="99"/>
      <c r="W1324" s="93"/>
      <c r="X1324" s="101"/>
      <c r="Y1324" s="92"/>
      <c r="Z1324" s="100"/>
      <c r="AB1324" s="24"/>
    </row>
    <row r="1325" spans="1:28" ht="15.75" hidden="1" customHeight="1" outlineLevel="1">
      <c r="A1325" s="76"/>
      <c r="C1325" s="21"/>
      <c r="D1325" s="21"/>
      <c r="F1325" s="64">
        <f>TAMUCT!$F$47</f>
        <v>0</v>
      </c>
      <c r="G1325" s="64">
        <f>TAMUCT!$G$47</f>
        <v>0</v>
      </c>
      <c r="H1325" s="64">
        <f>TAMUCT!$H$47</f>
        <v>0</v>
      </c>
      <c r="I1325" s="64">
        <f>TAMUCT!$I$47</f>
        <v>0</v>
      </c>
      <c r="J1325" s="64">
        <f>TAMUCT!$J$47</f>
        <v>0</v>
      </c>
      <c r="K1325" s="64">
        <f>TAMUCT!$K$47</f>
        <v>0</v>
      </c>
      <c r="L1325" s="65">
        <f>TAMUCT!$L$47</f>
        <v>0</v>
      </c>
      <c r="N1325" s="9"/>
      <c r="O1325" s="297"/>
      <c r="Q1325" s="93"/>
      <c r="R1325" s="93"/>
      <c r="S1325" s="93"/>
      <c r="T1325" s="94"/>
      <c r="U1325" s="95"/>
      <c r="V1325" s="99"/>
      <c r="W1325" s="93"/>
      <c r="X1325" s="101"/>
      <c r="Y1325" s="92"/>
      <c r="Z1325" s="100"/>
      <c r="AB1325" s="24"/>
    </row>
    <row r="1326" spans="1:28" ht="15.75" hidden="1" customHeight="1" outlineLevel="1">
      <c r="A1326" s="76"/>
      <c r="C1326" s="21"/>
      <c r="D1326" s="21"/>
      <c r="F1326" s="64">
        <f>TAMUG!$F$47</f>
        <v>0</v>
      </c>
      <c r="G1326" s="64">
        <f>TAMUG!$G$47</f>
        <v>0</v>
      </c>
      <c r="H1326" s="64">
        <f>TAMUG!$H$47</f>
        <v>0</v>
      </c>
      <c r="I1326" s="64">
        <f>TAMUG!$I$47</f>
        <v>0</v>
      </c>
      <c r="J1326" s="64">
        <f>TAMUG!$J$47</f>
        <v>0</v>
      </c>
      <c r="K1326" s="64">
        <f>TAMUG!$K$47</f>
        <v>0</v>
      </c>
      <c r="L1326" s="65">
        <f>TAMUG!$L$47</f>
        <v>0</v>
      </c>
      <c r="N1326" s="9"/>
      <c r="O1326" s="297"/>
      <c r="Q1326" s="93"/>
      <c r="R1326" s="93"/>
      <c r="S1326" s="93"/>
      <c r="T1326" s="94"/>
      <c r="U1326" s="95"/>
      <c r="V1326" s="99"/>
      <c r="W1326" s="93"/>
      <c r="X1326" s="101"/>
      <c r="Y1326" s="92"/>
      <c r="Z1326" s="100"/>
      <c r="AB1326" s="24"/>
    </row>
    <row r="1327" spans="1:28" ht="15.75" hidden="1" customHeight="1" outlineLevel="1">
      <c r="A1327" s="76"/>
      <c r="C1327" s="21"/>
      <c r="D1327" s="21"/>
      <c r="F1327" s="64">
        <f>TAMUK!$F$47</f>
        <v>0</v>
      </c>
      <c r="G1327" s="64">
        <f>TAMUK!$G$47</f>
        <v>0</v>
      </c>
      <c r="H1327" s="64">
        <f>TAMUK!$H$47</f>
        <v>0</v>
      </c>
      <c r="I1327" s="64">
        <f>TAMUK!$I$47</f>
        <v>0</v>
      </c>
      <c r="J1327" s="64">
        <f>TAMUK!$J$47</f>
        <v>0</v>
      </c>
      <c r="K1327" s="64">
        <f>TAMUK!$K$47</f>
        <v>0</v>
      </c>
      <c r="L1327" s="65">
        <f>TAMUK!$L$47</f>
        <v>0</v>
      </c>
      <c r="N1327" s="9"/>
      <c r="O1327" s="297"/>
      <c r="Q1327" s="93"/>
      <c r="R1327" s="93"/>
      <c r="S1327" s="93"/>
      <c r="T1327" s="94"/>
      <c r="U1327" s="95"/>
      <c r="V1327" s="99"/>
      <c r="W1327" s="93"/>
      <c r="X1327" s="101"/>
      <c r="Y1327" s="92"/>
      <c r="Z1327" s="100"/>
      <c r="AB1327" s="24"/>
    </row>
    <row r="1328" spans="1:28" ht="15.75" hidden="1" customHeight="1" outlineLevel="1">
      <c r="A1328" s="76"/>
      <c r="C1328" s="21"/>
      <c r="D1328" s="21"/>
      <c r="F1328" s="64">
        <f>TAMUSA!$F$47</f>
        <v>0</v>
      </c>
      <c r="G1328" s="64">
        <f>TAMUSA!$G$47</f>
        <v>0</v>
      </c>
      <c r="H1328" s="64">
        <f>TAMUSA!$H$47</f>
        <v>0</v>
      </c>
      <c r="I1328" s="64">
        <f>TAMUSA!$I$47</f>
        <v>0</v>
      </c>
      <c r="J1328" s="64">
        <f>TAMUSA!$J$47</f>
        <v>0</v>
      </c>
      <c r="K1328" s="64">
        <f>TAMUSA!$K$47</f>
        <v>0</v>
      </c>
      <c r="L1328" s="65">
        <f>TAMUSA!$L$47</f>
        <v>0</v>
      </c>
      <c r="N1328" s="9"/>
      <c r="O1328" s="297"/>
      <c r="Q1328" s="93"/>
      <c r="R1328" s="93"/>
      <c r="S1328" s="93"/>
      <c r="T1328" s="94"/>
      <c r="U1328" s="95"/>
      <c r="V1328" s="99"/>
      <c r="W1328" s="93"/>
      <c r="X1328" s="101"/>
      <c r="Y1328" s="92"/>
      <c r="Z1328" s="100"/>
      <c r="AB1328" s="24"/>
    </row>
    <row r="1329" spans="1:28" ht="15.75" hidden="1" customHeight="1" outlineLevel="1">
      <c r="A1329" s="76"/>
      <c r="C1329" s="21"/>
      <c r="D1329" s="21"/>
      <c r="F1329" s="64">
        <f>TAMUT!$F$47</f>
        <v>0</v>
      </c>
      <c r="G1329" s="64">
        <f>TAMUT!$G$47</f>
        <v>0</v>
      </c>
      <c r="H1329" s="64">
        <f>TAMUT!$H$47</f>
        <v>0</v>
      </c>
      <c r="I1329" s="64">
        <f>TAMUT!$I$47</f>
        <v>0</v>
      </c>
      <c r="J1329" s="64">
        <f>TAMUT!$J$47</f>
        <v>0</v>
      </c>
      <c r="K1329" s="64">
        <f>TAMUT!$K$47</f>
        <v>0</v>
      </c>
      <c r="L1329" s="65">
        <f>TAMUT!$L$47</f>
        <v>0</v>
      </c>
      <c r="N1329" s="9"/>
      <c r="O1329" s="297"/>
      <c r="Q1329" s="93"/>
      <c r="R1329" s="93"/>
      <c r="S1329" s="93"/>
      <c r="T1329" s="94"/>
      <c r="U1329" s="95"/>
      <c r="V1329" s="99"/>
      <c r="W1329" s="93"/>
      <c r="X1329" s="101"/>
      <c r="Y1329" s="92"/>
      <c r="Z1329" s="100"/>
      <c r="AB1329" s="24"/>
    </row>
    <row r="1330" spans="1:28" ht="15.75" hidden="1" customHeight="1" outlineLevel="1">
      <c r="A1330" s="76"/>
      <c r="C1330" s="21"/>
      <c r="D1330" s="21"/>
      <c r="F1330" s="64">
        <f>TARLST!$F$47</f>
        <v>0</v>
      </c>
      <c r="G1330" s="64">
        <f>TARLST!$G$47</f>
        <v>0</v>
      </c>
      <c r="H1330" s="64">
        <f>TARLST!$H$47</f>
        <v>0</v>
      </c>
      <c r="I1330" s="64">
        <f>TARLST!$I$47</f>
        <v>0</v>
      </c>
      <c r="J1330" s="64">
        <f>TARLST!$J$47</f>
        <v>0</v>
      </c>
      <c r="K1330" s="64">
        <f>TARLST!$K$47</f>
        <v>0</v>
      </c>
      <c r="L1330" s="65">
        <f>TARLST!$L$47</f>
        <v>0</v>
      </c>
      <c r="N1330" s="9"/>
      <c r="O1330" s="297"/>
      <c r="Q1330" s="93"/>
      <c r="R1330" s="93"/>
      <c r="S1330" s="93"/>
      <c r="T1330" s="94"/>
      <c r="U1330" s="95"/>
      <c r="V1330" s="99"/>
      <c r="W1330" s="93"/>
      <c r="X1330" s="101"/>
      <c r="Y1330" s="92"/>
      <c r="Z1330" s="100"/>
      <c r="AB1330" s="24"/>
    </row>
    <row r="1331" spans="1:28" ht="15.75" hidden="1" customHeight="1" outlineLevel="1">
      <c r="A1331" s="76"/>
      <c r="C1331" s="21"/>
      <c r="D1331" s="21"/>
      <c r="F1331" s="64">
        <f>TSU!$F$47</f>
        <v>0</v>
      </c>
      <c r="G1331" s="64">
        <f>TSU!$G$47</f>
        <v>0</v>
      </c>
      <c r="H1331" s="64">
        <f>TSU!$H$47</f>
        <v>0</v>
      </c>
      <c r="I1331" s="64">
        <f>TSU!$I$47</f>
        <v>0</v>
      </c>
      <c r="J1331" s="64">
        <f>TSU!$J$47</f>
        <v>0</v>
      </c>
      <c r="K1331" s="64">
        <f>TSU!$K$47</f>
        <v>0</v>
      </c>
      <c r="L1331" s="65">
        <f>TSU!$L$47</f>
        <v>0</v>
      </c>
      <c r="N1331" s="9"/>
      <c r="O1331" s="297"/>
      <c r="Q1331" s="93"/>
      <c r="R1331" s="93"/>
      <c r="S1331" s="93"/>
      <c r="T1331" s="94"/>
      <c r="U1331" s="95"/>
      <c r="V1331" s="99"/>
      <c r="W1331" s="93"/>
      <c r="X1331" s="101"/>
      <c r="Y1331" s="92"/>
      <c r="Z1331" s="100"/>
      <c r="AB1331" s="24"/>
    </row>
    <row r="1332" spans="1:28" ht="15.75" hidden="1" customHeight="1" outlineLevel="1">
      <c r="A1332" s="76"/>
      <c r="C1332" s="21"/>
      <c r="D1332" s="21"/>
      <c r="F1332" s="64">
        <f>TTU!$F$47</f>
        <v>832694</v>
      </c>
      <c r="G1332" s="64">
        <f>TTU!$G$47</f>
        <v>0</v>
      </c>
      <c r="H1332" s="64">
        <f>TTU!$H$47</f>
        <v>6081</v>
      </c>
      <c r="I1332" s="64">
        <f>TTU!$I$47</f>
        <v>6080</v>
      </c>
      <c r="J1332" s="64">
        <f>TTU!$J$47</f>
        <v>301474</v>
      </c>
      <c r="K1332" s="64">
        <f>TTU!$K$47</f>
        <v>166116</v>
      </c>
      <c r="L1332" s="65">
        <f>TTU!$L$47</f>
        <v>1312445</v>
      </c>
      <c r="N1332" s="9"/>
      <c r="O1332" s="297"/>
      <c r="Q1332" s="93"/>
      <c r="R1332" s="93"/>
      <c r="S1332" s="93"/>
      <c r="T1332" s="94"/>
      <c r="U1332" s="95"/>
      <c r="V1332" s="99"/>
      <c r="W1332" s="93"/>
      <c r="X1332" s="101"/>
      <c r="Y1332" s="92"/>
      <c r="Z1332" s="100"/>
      <c r="AB1332" s="24"/>
    </row>
    <row r="1333" spans="1:28" ht="15.75" hidden="1" customHeight="1" outlineLevel="1">
      <c r="A1333" s="76"/>
      <c r="C1333" s="21"/>
      <c r="D1333" s="21"/>
      <c r="F1333" s="64">
        <f>TWU!$F$47</f>
        <v>0</v>
      </c>
      <c r="G1333" s="64">
        <f>TWU!$G$47</f>
        <v>0</v>
      </c>
      <c r="H1333" s="64">
        <f>TWU!$H$47</f>
        <v>0</v>
      </c>
      <c r="I1333" s="64">
        <f>TWU!$I$47</f>
        <v>0</v>
      </c>
      <c r="J1333" s="64">
        <f>TWU!$J$47</f>
        <v>0</v>
      </c>
      <c r="K1333" s="64">
        <f>TWU!$K$47</f>
        <v>0</v>
      </c>
      <c r="L1333" s="65">
        <f>TWU!$L$47</f>
        <v>0</v>
      </c>
      <c r="N1333" s="9"/>
      <c r="O1333" s="297"/>
      <c r="Q1333" s="93"/>
      <c r="R1333" s="93"/>
      <c r="S1333" s="93"/>
      <c r="T1333" s="94"/>
      <c r="U1333" s="95"/>
      <c r="V1333" s="99"/>
      <c r="W1333" s="93"/>
      <c r="X1333" s="101"/>
      <c r="Y1333" s="92"/>
      <c r="Z1333" s="100"/>
      <c r="AB1333" s="24"/>
    </row>
    <row r="1334" spans="1:28" ht="15.75" hidden="1" customHeight="1" outlineLevel="1">
      <c r="A1334" s="76"/>
      <c r="C1334" s="21"/>
      <c r="D1334" s="21"/>
      <c r="F1334" s="64">
        <f>TXST!$F$47</f>
        <v>1068282</v>
      </c>
      <c r="G1334" s="64">
        <f>TXST!$G$47</f>
        <v>34493</v>
      </c>
      <c r="H1334" s="64">
        <f>TXST!$H$47</f>
        <v>0</v>
      </c>
      <c r="I1334" s="64">
        <f>TXST!$I$47</f>
        <v>135120</v>
      </c>
      <c r="J1334" s="64">
        <f>TXST!$J$47</f>
        <v>0</v>
      </c>
      <c r="K1334" s="64">
        <f>TXST!$K$47</f>
        <v>0</v>
      </c>
      <c r="L1334" s="65">
        <f>TXST!$L$47</f>
        <v>1237895</v>
      </c>
      <c r="N1334" s="9"/>
      <c r="O1334" s="297"/>
      <c r="Q1334" s="93"/>
      <c r="R1334" s="93"/>
      <c r="S1334" s="93"/>
      <c r="T1334" s="94"/>
      <c r="U1334" s="95"/>
      <c r="V1334" s="99"/>
      <c r="W1334" s="93"/>
      <c r="X1334" s="101"/>
      <c r="Y1334" s="92"/>
      <c r="Z1334" s="100"/>
      <c r="AB1334" s="24"/>
    </row>
    <row r="1335" spans="1:28" ht="15.75" hidden="1" customHeight="1" outlineLevel="1">
      <c r="A1335" s="76"/>
      <c r="C1335" s="21"/>
      <c r="D1335" s="21"/>
      <c r="F1335" s="64">
        <f>TYL!$F$47</f>
        <v>0</v>
      </c>
      <c r="G1335" s="64">
        <f>TYL!$G$47</f>
        <v>0</v>
      </c>
      <c r="H1335" s="64">
        <f>TYL!$H$47</f>
        <v>0</v>
      </c>
      <c r="I1335" s="64">
        <f>TYL!$I$47</f>
        <v>0</v>
      </c>
      <c r="J1335" s="64">
        <f>TYL!$J$47</f>
        <v>0</v>
      </c>
      <c r="K1335" s="64">
        <f>TYL!$K$47</f>
        <v>0</v>
      </c>
      <c r="L1335" s="65">
        <f>TYL!$L$47</f>
        <v>0</v>
      </c>
      <c r="N1335" s="9"/>
      <c r="O1335" s="297"/>
      <c r="Q1335" s="93"/>
      <c r="R1335" s="93"/>
      <c r="S1335" s="93"/>
      <c r="T1335" s="94"/>
      <c r="U1335" s="95"/>
      <c r="V1335" s="99"/>
      <c r="W1335" s="93"/>
      <c r="X1335" s="101"/>
      <c r="Y1335" s="92"/>
      <c r="Z1335" s="100"/>
      <c r="AB1335" s="24"/>
    </row>
    <row r="1336" spans="1:28" ht="15.75" hidden="1" customHeight="1" outlineLevel="1">
      <c r="A1336" s="76"/>
      <c r="C1336" s="21"/>
      <c r="D1336" s="21"/>
      <c r="F1336" s="64">
        <f>UH!$F$47</f>
        <v>6185344</v>
      </c>
      <c r="G1336" s="64">
        <f>UH!$G$47</f>
        <v>0</v>
      </c>
      <c r="H1336" s="64">
        <f>UH!$H$47</f>
        <v>722359</v>
      </c>
      <c r="I1336" s="64">
        <f>UH!$I$47</f>
        <v>0</v>
      </c>
      <c r="J1336" s="64">
        <f>UH!$J$47</f>
        <v>42896</v>
      </c>
      <c r="K1336" s="64">
        <f>UH!$K$47</f>
        <v>603722</v>
      </c>
      <c r="L1336" s="65">
        <f>UH!$L$47</f>
        <v>7554321</v>
      </c>
      <c r="N1336" s="9"/>
      <c r="O1336" s="297"/>
      <c r="Q1336" s="93"/>
      <c r="R1336" s="93"/>
      <c r="S1336" s="93"/>
      <c r="T1336" s="94"/>
      <c r="U1336" s="95"/>
      <c r="V1336" s="99"/>
      <c r="W1336" s="93"/>
      <c r="X1336" s="101"/>
      <c r="Y1336" s="92"/>
      <c r="Z1336" s="100"/>
      <c r="AB1336" s="24"/>
    </row>
    <row r="1337" spans="1:28" ht="15.75" hidden="1" customHeight="1" outlineLevel="1">
      <c r="A1337" s="76"/>
      <c r="C1337" s="21"/>
      <c r="D1337" s="21"/>
      <c r="F1337" s="64">
        <f>UHCL!$F$47</f>
        <v>178902</v>
      </c>
      <c r="G1337" s="64">
        <f>UHCL!$G$47</f>
        <v>3341</v>
      </c>
      <c r="H1337" s="64">
        <f>UHCL!$H$47</f>
        <v>0</v>
      </c>
      <c r="I1337" s="64">
        <f>UHCL!$I$47</f>
        <v>2752</v>
      </c>
      <c r="J1337" s="64">
        <f>UHCL!$J$47</f>
        <v>27331</v>
      </c>
      <c r="K1337" s="64">
        <f>UHCL!$K$47</f>
        <v>0</v>
      </c>
      <c r="L1337" s="65">
        <f>UHCL!$L$47</f>
        <v>212326</v>
      </c>
      <c r="N1337" s="9"/>
      <c r="O1337" s="297"/>
      <c r="Q1337" s="93"/>
      <c r="R1337" s="93"/>
      <c r="S1337" s="93"/>
      <c r="T1337" s="94"/>
      <c r="U1337" s="95"/>
      <c r="V1337" s="99"/>
      <c r="W1337" s="93"/>
      <c r="X1337" s="101"/>
      <c r="Y1337" s="92"/>
      <c r="Z1337" s="100"/>
      <c r="AB1337" s="24"/>
    </row>
    <row r="1338" spans="1:28" ht="15.75" hidden="1" customHeight="1" outlineLevel="1">
      <c r="A1338" s="76"/>
      <c r="C1338" s="21"/>
      <c r="D1338" s="21"/>
      <c r="F1338" s="64">
        <f>UHD!$F$47</f>
        <v>0</v>
      </c>
      <c r="G1338" s="64">
        <f>UHD!$G$47</f>
        <v>0</v>
      </c>
      <c r="H1338" s="64">
        <f>UHD!$H$47</f>
        <v>0</v>
      </c>
      <c r="I1338" s="64">
        <f>UHD!$I$47</f>
        <v>0</v>
      </c>
      <c r="J1338" s="64">
        <f>UHD!$J$47</f>
        <v>0</v>
      </c>
      <c r="K1338" s="64">
        <f>UHD!$K$47</f>
        <v>0</v>
      </c>
      <c r="L1338" s="65">
        <f>UHD!$L$47</f>
        <v>0</v>
      </c>
      <c r="N1338" s="9"/>
      <c r="O1338" s="297"/>
      <c r="Q1338" s="93"/>
      <c r="R1338" s="93"/>
      <c r="S1338" s="93"/>
      <c r="T1338" s="94"/>
      <c r="U1338" s="95"/>
      <c r="V1338" s="99"/>
      <c r="W1338" s="93"/>
      <c r="X1338" s="101"/>
      <c r="Y1338" s="92"/>
      <c r="Z1338" s="100"/>
      <c r="AB1338" s="24"/>
    </row>
    <row r="1339" spans="1:28" ht="15.75" hidden="1" customHeight="1" outlineLevel="1">
      <c r="A1339" s="76"/>
      <c r="C1339" s="21"/>
      <c r="D1339" s="21"/>
      <c r="F1339" s="64">
        <f>UHV!$F$47</f>
        <v>0</v>
      </c>
      <c r="G1339" s="64">
        <f>UHV!$G$47</f>
        <v>0</v>
      </c>
      <c r="H1339" s="64">
        <f>UHV!$H$47</f>
        <v>0</v>
      </c>
      <c r="I1339" s="64">
        <f>UHV!$I$47</f>
        <v>0</v>
      </c>
      <c r="J1339" s="64">
        <f>UHV!$J$47</f>
        <v>0</v>
      </c>
      <c r="K1339" s="64">
        <f>UHV!$K$47</f>
        <v>0</v>
      </c>
      <c r="L1339" s="65">
        <f>UHV!$L$47</f>
        <v>0</v>
      </c>
      <c r="N1339" s="9"/>
      <c r="O1339" s="297"/>
      <c r="Q1339" s="93"/>
      <c r="R1339" s="93"/>
      <c r="S1339" s="93"/>
      <c r="T1339" s="94"/>
      <c r="U1339" s="95"/>
      <c r="V1339" s="99"/>
      <c r="W1339" s="93"/>
      <c r="X1339" s="101"/>
      <c r="Y1339" s="92"/>
      <c r="Z1339" s="100"/>
      <c r="AB1339" s="24"/>
    </row>
    <row r="1340" spans="1:28" ht="15.75" hidden="1" customHeight="1" outlineLevel="1">
      <c r="A1340" s="76"/>
      <c r="C1340" s="21"/>
      <c r="D1340" s="21"/>
      <c r="F1340" s="64">
        <f>UNT!$F$47</f>
        <v>0</v>
      </c>
      <c r="G1340" s="64">
        <f>UNT!$G$47</f>
        <v>0</v>
      </c>
      <c r="H1340" s="64">
        <f>UNT!$H$47</f>
        <v>0</v>
      </c>
      <c r="I1340" s="64">
        <f>UNT!$I$47</f>
        <v>0</v>
      </c>
      <c r="J1340" s="64">
        <f>UNT!$J$47</f>
        <v>0</v>
      </c>
      <c r="K1340" s="64">
        <f>UNT!$K$47</f>
        <v>0</v>
      </c>
      <c r="L1340" s="65">
        <f>UNT!$L$47</f>
        <v>0</v>
      </c>
      <c r="N1340" s="9"/>
      <c r="O1340" s="297"/>
      <c r="Q1340" s="93"/>
      <c r="R1340" s="93"/>
      <c r="S1340" s="93"/>
      <c r="T1340" s="94"/>
      <c r="U1340" s="95"/>
      <c r="V1340" s="99"/>
      <c r="W1340" s="93"/>
      <c r="X1340" s="101"/>
      <c r="Y1340" s="92"/>
      <c r="Z1340" s="100"/>
      <c r="AB1340" s="24"/>
    </row>
    <row r="1341" spans="1:28" ht="15.75" hidden="1" customHeight="1" outlineLevel="1">
      <c r="A1341" s="76"/>
      <c r="C1341" s="21"/>
      <c r="D1341" s="21"/>
      <c r="F1341" s="64">
        <f>UNTD!$F$47</f>
        <v>0</v>
      </c>
      <c r="G1341" s="64">
        <f>UNTD!$G$47</f>
        <v>0</v>
      </c>
      <c r="H1341" s="64">
        <f>UNTD!$H$47</f>
        <v>0</v>
      </c>
      <c r="I1341" s="64">
        <f>UNTD!$I$47</f>
        <v>0</v>
      </c>
      <c r="J1341" s="64">
        <f>UNTD!$J$47</f>
        <v>0</v>
      </c>
      <c r="K1341" s="64">
        <f>UNTD!$K$47</f>
        <v>0</v>
      </c>
      <c r="L1341" s="65">
        <f>UNTD!$L$47</f>
        <v>0</v>
      </c>
      <c r="N1341" s="9"/>
      <c r="O1341" s="297"/>
      <c r="Q1341" s="93"/>
      <c r="R1341" s="93"/>
      <c r="S1341" s="93"/>
      <c r="T1341" s="94"/>
      <c r="U1341" s="95"/>
      <c r="V1341" s="99"/>
      <c r="W1341" s="93"/>
      <c r="X1341" s="101"/>
      <c r="Y1341" s="92"/>
      <c r="Z1341" s="100"/>
      <c r="AB1341" s="24"/>
    </row>
    <row r="1342" spans="1:28" ht="15.75" hidden="1" customHeight="1" outlineLevel="1">
      <c r="A1342" s="76"/>
      <c r="C1342" s="21"/>
      <c r="D1342" s="21"/>
      <c r="F1342" s="64">
        <f>WTAMU!$F$47</f>
        <v>0</v>
      </c>
      <c r="G1342" s="64">
        <f>WTAMU!$G$47</f>
        <v>0</v>
      </c>
      <c r="H1342" s="64">
        <f>WTAMU!$H$47</f>
        <v>0</v>
      </c>
      <c r="I1342" s="64">
        <f>WTAMU!$I$47</f>
        <v>0</v>
      </c>
      <c r="J1342" s="64">
        <f>WTAMU!$J$47</f>
        <v>0</v>
      </c>
      <c r="K1342" s="64">
        <f>WTAMU!$K$47</f>
        <v>0</v>
      </c>
      <c r="L1342" s="65">
        <f>WTAMU!$L$47</f>
        <v>0</v>
      </c>
      <c r="N1342" s="9"/>
      <c r="O1342" s="297"/>
      <c r="Q1342" s="93"/>
      <c r="R1342" s="93"/>
      <c r="S1342" s="93"/>
      <c r="T1342" s="94"/>
      <c r="U1342" s="95"/>
      <c r="V1342" s="99"/>
      <c r="W1342" s="93"/>
      <c r="X1342" s="101"/>
      <c r="Y1342" s="92"/>
      <c r="Z1342" s="100"/>
      <c r="AB1342" s="24"/>
    </row>
    <row r="1343" spans="1:28" ht="15.75" customHeight="1" collapsed="1">
      <c r="A1343" s="76"/>
      <c r="B1343" s="6" t="s">
        <v>46</v>
      </c>
      <c r="C1343" s="21"/>
      <c r="D1343" s="21"/>
      <c r="F1343" s="64">
        <f t="shared" ref="F1343:L1343" si="23">SUM(F1307:F1342)</f>
        <v>39941727</v>
      </c>
      <c r="G1343" s="64">
        <f t="shared" si="23"/>
        <v>1503482</v>
      </c>
      <c r="H1343" s="64">
        <f t="shared" si="23"/>
        <v>2528238</v>
      </c>
      <c r="I1343" s="64">
        <f t="shared" si="23"/>
        <v>4536081</v>
      </c>
      <c r="J1343" s="64">
        <f t="shared" si="23"/>
        <v>4443631</v>
      </c>
      <c r="K1343" s="64">
        <f t="shared" si="23"/>
        <v>4153944</v>
      </c>
      <c r="L1343" s="65">
        <f t="shared" si="23"/>
        <v>57107103</v>
      </c>
      <c r="N1343" s="97"/>
      <c r="O1343" s="281" t="s">
        <v>490</v>
      </c>
      <c r="P1343" s="98"/>
      <c r="Q1343" s="93"/>
      <c r="R1343" s="93"/>
      <c r="S1343" s="93"/>
      <c r="T1343" s="94"/>
      <c r="U1343" s="95"/>
      <c r="V1343" s="99"/>
      <c r="W1343" s="93"/>
      <c r="X1343" s="101"/>
      <c r="Y1343" s="92"/>
      <c r="Z1343" s="100"/>
      <c r="AB1343" s="24"/>
    </row>
    <row r="1344" spans="1:28" ht="15.75" hidden="1" customHeight="1" outlineLevel="1">
      <c r="A1344" s="76"/>
      <c r="C1344" s="21"/>
      <c r="D1344" s="21"/>
      <c r="F1344" s="64">
        <f>ARL!$F$48</f>
        <v>2424851</v>
      </c>
      <c r="G1344" s="64">
        <f>ARL!$G$48</f>
        <v>246731</v>
      </c>
      <c r="H1344" s="64">
        <f>ARL!$H$48</f>
        <v>440368</v>
      </c>
      <c r="I1344" s="64">
        <f>ARL!$I$48</f>
        <v>1372703</v>
      </c>
      <c r="J1344" s="64">
        <f>ARL!$J$48</f>
        <v>572899</v>
      </c>
      <c r="K1344" s="64">
        <f>ARL!$K$48</f>
        <v>736266</v>
      </c>
      <c r="L1344" s="65">
        <f>ARL!$L$48</f>
        <v>5793818</v>
      </c>
      <c r="N1344" s="97"/>
      <c r="O1344" s="301">
        <f>ARL!$O$48</f>
        <v>518.41999999999996</v>
      </c>
      <c r="P1344" s="98"/>
      <c r="Q1344" s="93"/>
      <c r="R1344" s="93"/>
      <c r="S1344" s="93"/>
      <c r="T1344" s="94"/>
      <c r="U1344" s="95"/>
      <c r="V1344" s="99"/>
      <c r="W1344" s="93"/>
      <c r="X1344" s="101"/>
      <c r="Y1344" s="92"/>
      <c r="Z1344" s="100"/>
      <c r="AB1344" s="24"/>
    </row>
    <row r="1345" spans="1:28" ht="15.75" hidden="1" customHeight="1" outlineLevel="1">
      <c r="A1345" s="76"/>
      <c r="C1345" s="21"/>
      <c r="D1345" s="21"/>
      <c r="F1345" s="64">
        <f>ASU!$F$48</f>
        <v>0</v>
      </c>
      <c r="G1345" s="64">
        <f>ASU!$G$48</f>
        <v>0</v>
      </c>
      <c r="H1345" s="64">
        <f>ASU!$H$48</f>
        <v>0</v>
      </c>
      <c r="I1345" s="64">
        <f>ASU!$I$48</f>
        <v>0</v>
      </c>
      <c r="J1345" s="64">
        <f>ASU!$J$48</f>
        <v>0</v>
      </c>
      <c r="K1345" s="64">
        <f>ASU!$K$48</f>
        <v>0</v>
      </c>
      <c r="L1345" s="65">
        <f>ASU!$L$48</f>
        <v>0</v>
      </c>
      <c r="N1345" s="97"/>
      <c r="O1345" s="301">
        <f>ASU!$O$48</f>
        <v>194.75</v>
      </c>
      <c r="P1345" s="98"/>
      <c r="Q1345" s="93"/>
      <c r="R1345" s="93"/>
      <c r="S1345" s="93"/>
      <c r="T1345" s="94"/>
      <c r="U1345" s="95"/>
      <c r="V1345" s="99"/>
      <c r="W1345" s="93"/>
      <c r="X1345" s="101"/>
      <c r="Y1345" s="92"/>
      <c r="Z1345" s="100"/>
      <c r="AB1345" s="24"/>
    </row>
    <row r="1346" spans="1:28" ht="15.75" hidden="1" customHeight="1" outlineLevel="1">
      <c r="A1346" s="76"/>
      <c r="C1346" s="21"/>
      <c r="D1346" s="21"/>
      <c r="F1346" s="64">
        <f>'AUS1'!$F$48</f>
        <v>5280111</v>
      </c>
      <c r="G1346" s="64">
        <f>'AUS1'!$G$48</f>
        <v>0</v>
      </c>
      <c r="H1346" s="64">
        <f>'AUS1'!$H$48</f>
        <v>8971913</v>
      </c>
      <c r="I1346" s="64">
        <f>'AUS1'!$I$48</f>
        <v>0</v>
      </c>
      <c r="J1346" s="64">
        <f>'AUS1'!$J$48</f>
        <v>0</v>
      </c>
      <c r="K1346" s="64">
        <f>'AUS1'!$K$48</f>
        <v>1697521</v>
      </c>
      <c r="L1346" s="65">
        <f>'AUS1'!$L$48</f>
        <v>15949545</v>
      </c>
      <c r="N1346" s="97"/>
      <c r="O1346" s="301">
        <f>'AUS1'!$O$48</f>
        <v>1614.67</v>
      </c>
      <c r="P1346" s="98"/>
      <c r="Q1346" s="93"/>
      <c r="R1346" s="93"/>
      <c r="S1346" s="93"/>
      <c r="T1346" s="94"/>
      <c r="U1346" s="95"/>
      <c r="V1346" s="99"/>
      <c r="W1346" s="93"/>
      <c r="X1346" s="101"/>
      <c r="Y1346" s="92"/>
      <c r="Z1346" s="100"/>
      <c r="AB1346" s="24"/>
    </row>
    <row r="1347" spans="1:28" ht="15.75" hidden="1" customHeight="1" outlineLevel="1">
      <c r="A1347" s="76"/>
      <c r="C1347" s="21"/>
      <c r="D1347" s="21"/>
      <c r="F1347" s="64">
        <f>'RGV1'!$F$48</f>
        <v>0</v>
      </c>
      <c r="G1347" s="64">
        <f>'RGV1'!$G$48</f>
        <v>0</v>
      </c>
      <c r="H1347" s="64">
        <f>'RGV1'!$H$48</f>
        <v>0</v>
      </c>
      <c r="I1347" s="64">
        <f>'RGV1'!$I$48</f>
        <v>-63</v>
      </c>
      <c r="J1347" s="64">
        <f>'RGV1'!$J$48</f>
        <v>0</v>
      </c>
      <c r="K1347" s="64">
        <f>'RGV1'!$K$48</f>
        <v>2517</v>
      </c>
      <c r="L1347" s="65">
        <f>'RGV1'!$L$48</f>
        <v>2454</v>
      </c>
      <c r="N1347" s="97"/>
      <c r="O1347" s="301">
        <f>'RGV1'!$O$48</f>
        <v>406.98</v>
      </c>
      <c r="P1347" s="98"/>
      <c r="Q1347" s="93"/>
      <c r="R1347" s="93"/>
      <c r="S1347" s="93"/>
      <c r="T1347" s="94"/>
      <c r="U1347" s="95"/>
      <c r="V1347" s="99"/>
      <c r="W1347" s="93"/>
      <c r="X1347" s="101"/>
      <c r="Y1347" s="92"/>
      <c r="Z1347" s="100"/>
      <c r="AB1347" s="24"/>
    </row>
    <row r="1348" spans="1:28" ht="15.75" hidden="1" customHeight="1" outlineLevel="1">
      <c r="A1348" s="76"/>
      <c r="C1348" s="21"/>
      <c r="D1348" s="21"/>
      <c r="F1348" s="64">
        <f>DAL!$F$48</f>
        <v>0</v>
      </c>
      <c r="G1348" s="64">
        <f>DAL!$G$48</f>
        <v>0</v>
      </c>
      <c r="H1348" s="64">
        <f>DAL!$H$48</f>
        <v>1426436</v>
      </c>
      <c r="I1348" s="64">
        <f>DAL!$I$48</f>
        <v>0</v>
      </c>
      <c r="J1348" s="64">
        <f>DAL!$J$48</f>
        <v>0</v>
      </c>
      <c r="K1348" s="64">
        <f>DAL!$K$48</f>
        <v>64511</v>
      </c>
      <c r="L1348" s="65">
        <f>DAL!$L$48</f>
        <v>1490947</v>
      </c>
      <c r="N1348" s="97"/>
      <c r="O1348" s="301">
        <f>DAL!$O$48</f>
        <v>504.54</v>
      </c>
      <c r="P1348" s="98"/>
      <c r="Q1348" s="93"/>
      <c r="R1348" s="93"/>
      <c r="S1348" s="93"/>
      <c r="T1348" s="94"/>
      <c r="U1348" s="95"/>
      <c r="V1348" s="99"/>
      <c r="W1348" s="93"/>
      <c r="X1348" s="101"/>
      <c r="Y1348" s="92"/>
      <c r="Z1348" s="100"/>
      <c r="AB1348" s="24"/>
    </row>
    <row r="1349" spans="1:28" ht="15.75" hidden="1" customHeight="1" outlineLevel="1">
      <c r="A1349" s="76"/>
      <c r="C1349" s="21"/>
      <c r="D1349" s="21"/>
      <c r="F1349" s="64">
        <f>'E-P'!$F$48</f>
        <v>314379</v>
      </c>
      <c r="G1349" s="64">
        <f>'E-P'!$G$48</f>
        <v>0</v>
      </c>
      <c r="H1349" s="64">
        <f>'E-P'!$H$48</f>
        <v>0</v>
      </c>
      <c r="I1349" s="64">
        <f>'E-P'!$I$48</f>
        <v>0</v>
      </c>
      <c r="J1349" s="64">
        <f>'E-P'!$J$48</f>
        <v>0</v>
      </c>
      <c r="K1349" s="64">
        <f>'E-P'!$K$48</f>
        <v>10904</v>
      </c>
      <c r="L1349" s="65">
        <f>'E-P'!$L$48</f>
        <v>325283</v>
      </c>
      <c r="N1349" s="97"/>
      <c r="O1349" s="301">
        <f>'E-P'!$O$48</f>
        <v>482.7</v>
      </c>
      <c r="P1349" s="98"/>
      <c r="Q1349" s="93"/>
      <c r="R1349" s="93"/>
      <c r="S1349" s="93"/>
      <c r="T1349" s="94"/>
      <c r="U1349" s="95"/>
      <c r="V1349" s="99"/>
      <c r="W1349" s="93"/>
      <c r="X1349" s="101"/>
      <c r="Y1349" s="92"/>
      <c r="Z1349" s="100"/>
      <c r="AB1349" s="24"/>
    </row>
    <row r="1350" spans="1:28" ht="15.75" hidden="1" customHeight="1" outlineLevel="1">
      <c r="A1350" s="76"/>
      <c r="C1350" s="21"/>
      <c r="D1350" s="21"/>
      <c r="F1350" s="64">
        <f>LU!$F$48</f>
        <v>0</v>
      </c>
      <c r="G1350" s="64">
        <f>LU!$G$48</f>
        <v>0</v>
      </c>
      <c r="H1350" s="64">
        <f>LU!$H$48</f>
        <v>0</v>
      </c>
      <c r="I1350" s="64">
        <f>LU!$I$48</f>
        <v>0</v>
      </c>
      <c r="J1350" s="64">
        <f>LU!$J$48</f>
        <v>0</v>
      </c>
      <c r="K1350" s="64">
        <f>LU!$K$48</f>
        <v>0</v>
      </c>
      <c r="L1350" s="65">
        <f>LU!$L$48</f>
        <v>0</v>
      </c>
      <c r="N1350" s="97"/>
      <c r="O1350" s="301">
        <f>LU!$O$48</f>
        <v>301.25</v>
      </c>
      <c r="P1350" s="98"/>
      <c r="Q1350" s="93"/>
      <c r="R1350" s="93"/>
      <c r="S1350" s="93"/>
      <c r="T1350" s="94"/>
      <c r="U1350" s="95"/>
      <c r="V1350" s="99"/>
      <c r="W1350" s="93"/>
      <c r="X1350" s="101"/>
      <c r="Y1350" s="92"/>
      <c r="Z1350" s="100"/>
      <c r="AB1350" s="24"/>
    </row>
    <row r="1351" spans="1:28" ht="15.75" hidden="1" customHeight="1" outlineLevel="1">
      <c r="A1351" s="76"/>
      <c r="C1351" s="21"/>
      <c r="D1351" s="21"/>
      <c r="F1351" s="64">
        <f>MidWST!$F$48</f>
        <v>0</v>
      </c>
      <c r="G1351" s="64">
        <f>MidWST!$G$48</f>
        <v>0</v>
      </c>
      <c r="H1351" s="64">
        <f>MidWST!$H$48</f>
        <v>0</v>
      </c>
      <c r="I1351" s="64">
        <f>MidWST!$I$48</f>
        <v>0</v>
      </c>
      <c r="J1351" s="64">
        <f>MidWST!$J$48</f>
        <v>0</v>
      </c>
      <c r="K1351" s="64">
        <f>MidWST!$K$48</f>
        <v>0</v>
      </c>
      <c r="L1351" s="65">
        <f>MidWST!$L$48</f>
        <v>0</v>
      </c>
      <c r="N1351" s="97"/>
      <c r="O1351" s="301">
        <f>MidWST!$O$48</f>
        <v>179.66</v>
      </c>
      <c r="P1351" s="98"/>
      <c r="Q1351" s="93"/>
      <c r="R1351" s="93"/>
      <c r="S1351" s="93"/>
      <c r="T1351" s="94"/>
      <c r="U1351" s="95"/>
      <c r="V1351" s="99"/>
      <c r="W1351" s="93"/>
      <c r="X1351" s="101"/>
      <c r="Y1351" s="92"/>
      <c r="Z1351" s="100"/>
      <c r="AB1351" s="24"/>
    </row>
    <row r="1352" spans="1:28" ht="15.75" hidden="1" customHeight="1" outlineLevel="1">
      <c r="A1352" s="76"/>
      <c r="C1352" s="21"/>
      <c r="D1352" s="21"/>
      <c r="F1352" s="64">
        <f>'P-B'!$F$48</f>
        <v>0</v>
      </c>
      <c r="G1352" s="64">
        <f>'P-B'!$G$48</f>
        <v>0</v>
      </c>
      <c r="H1352" s="64">
        <f>'P-B'!$H$48</f>
        <v>0</v>
      </c>
      <c r="I1352" s="64">
        <f>'P-B'!$I$48</f>
        <v>0</v>
      </c>
      <c r="J1352" s="64">
        <f>'P-B'!$J$48</f>
        <v>0</v>
      </c>
      <c r="K1352" s="64">
        <f>'P-B'!$K$48</f>
        <v>0</v>
      </c>
      <c r="L1352" s="65">
        <f>'P-B'!$L$48</f>
        <v>0</v>
      </c>
      <c r="N1352" s="97"/>
      <c r="O1352" s="301">
        <f>'P-B'!$O$48</f>
        <v>63.75</v>
      </c>
      <c r="P1352" s="98"/>
      <c r="Q1352" s="93"/>
      <c r="R1352" s="93"/>
      <c r="S1352" s="93"/>
      <c r="T1352" s="94"/>
      <c r="U1352" s="95"/>
      <c r="V1352" s="99"/>
      <c r="W1352" s="93"/>
      <c r="X1352" s="101"/>
      <c r="Y1352" s="92"/>
      <c r="Z1352" s="100"/>
      <c r="AB1352" s="24"/>
    </row>
    <row r="1353" spans="1:28" ht="15.75" hidden="1" customHeight="1" outlineLevel="1">
      <c r="A1353" s="76"/>
      <c r="C1353" s="21"/>
      <c r="D1353" s="21"/>
      <c r="F1353" s="64">
        <f>PVAMU!$F$48</f>
        <v>0</v>
      </c>
      <c r="G1353" s="64">
        <f>PVAMU!$G$48</f>
        <v>0</v>
      </c>
      <c r="H1353" s="64">
        <f>PVAMU!$H$48</f>
        <v>0</v>
      </c>
      <c r="I1353" s="64">
        <f>PVAMU!$I$48</f>
        <v>0</v>
      </c>
      <c r="J1353" s="64">
        <f>PVAMU!$J$48</f>
        <v>0</v>
      </c>
      <c r="K1353" s="64">
        <f>PVAMU!$K$48</f>
        <v>0</v>
      </c>
      <c r="L1353" s="65">
        <f>PVAMU!$L$48</f>
        <v>0</v>
      </c>
      <c r="N1353" s="97"/>
      <c r="O1353" s="301">
        <f>PVAMU!$O$48</f>
        <v>172.07</v>
      </c>
      <c r="P1353" s="98"/>
      <c r="Q1353" s="93"/>
      <c r="R1353" s="93"/>
      <c r="S1353" s="93"/>
      <c r="T1353" s="94"/>
      <c r="U1353" s="95"/>
      <c r="V1353" s="99"/>
      <c r="W1353" s="93"/>
      <c r="X1353" s="101"/>
      <c r="Y1353" s="92"/>
      <c r="Z1353" s="100"/>
      <c r="AB1353" s="24"/>
    </row>
    <row r="1354" spans="1:28" ht="15.75" hidden="1" customHeight="1" outlineLevel="1">
      <c r="A1354" s="76"/>
      <c r="C1354" s="21"/>
      <c r="D1354" s="21"/>
      <c r="F1354" s="64">
        <f>'S-A'!$F$48</f>
        <v>391557</v>
      </c>
      <c r="G1354" s="64">
        <f>'S-A'!$G$48</f>
        <v>65903</v>
      </c>
      <c r="H1354" s="64">
        <f>'S-A'!$H$48</f>
        <v>1311268</v>
      </c>
      <c r="I1354" s="64">
        <f>'S-A'!$I$48</f>
        <v>60327</v>
      </c>
      <c r="J1354" s="64">
        <f>'S-A'!$J$48</f>
        <v>101599</v>
      </c>
      <c r="K1354" s="64">
        <f>'S-A'!$K$48</f>
        <v>21669</v>
      </c>
      <c r="L1354" s="65">
        <f>'S-A'!$L$48</f>
        <v>1952323</v>
      </c>
      <c r="N1354" s="97"/>
      <c r="O1354" s="301">
        <f>'S-A'!$O$48</f>
        <v>572.76</v>
      </c>
      <c r="P1354" s="98"/>
      <c r="Q1354" s="93"/>
      <c r="R1354" s="93"/>
      <c r="S1354" s="93"/>
      <c r="T1354" s="94"/>
      <c r="U1354" s="95"/>
      <c r="V1354" s="99"/>
      <c r="W1354" s="93"/>
      <c r="X1354" s="101"/>
      <c r="Y1354" s="92"/>
      <c r="Z1354" s="100"/>
      <c r="AB1354" s="24"/>
    </row>
    <row r="1355" spans="1:28" ht="15.75" hidden="1" customHeight="1" outlineLevel="1">
      <c r="A1355" s="76"/>
      <c r="C1355" s="21"/>
      <c r="D1355" s="21"/>
      <c r="F1355" s="64">
        <f>SFA!$F$48</f>
        <v>0</v>
      </c>
      <c r="G1355" s="64">
        <f>SFA!$G$48</f>
        <v>0</v>
      </c>
      <c r="H1355" s="64">
        <f>SFA!$H$48</f>
        <v>0</v>
      </c>
      <c r="I1355" s="64">
        <f>SFA!$I$48</f>
        <v>16859</v>
      </c>
      <c r="J1355" s="64" t="str">
        <f>SFA!$J$48</f>
        <v xml:space="preserve"> </v>
      </c>
      <c r="K1355" s="64">
        <f>SFA!$K$48</f>
        <v>36742</v>
      </c>
      <c r="L1355" s="65">
        <f>SFA!$L$48</f>
        <v>53601</v>
      </c>
      <c r="N1355" s="97"/>
      <c r="O1355" s="301">
        <f>SFA!$O$48</f>
        <v>381.55</v>
      </c>
      <c r="P1355" s="98"/>
      <c r="Q1355" s="93"/>
      <c r="R1355" s="93"/>
      <c r="S1355" s="93"/>
      <c r="T1355" s="94"/>
      <c r="U1355" s="95"/>
      <c r="V1355" s="99"/>
      <c r="W1355" s="93"/>
      <c r="X1355" s="101"/>
      <c r="Y1355" s="92"/>
      <c r="Z1355" s="100"/>
      <c r="AB1355" s="24"/>
    </row>
    <row r="1356" spans="1:28" ht="15.75" hidden="1" customHeight="1" outlineLevel="1">
      <c r="A1356" s="76"/>
      <c r="C1356" s="21"/>
      <c r="D1356" s="21"/>
      <c r="F1356" s="64">
        <f>SHSU!$F$48</f>
        <v>0</v>
      </c>
      <c r="G1356" s="64">
        <f>SHSU!$G$48</f>
        <v>0</v>
      </c>
      <c r="H1356" s="64">
        <f>SHSU!$H$48</f>
        <v>0</v>
      </c>
      <c r="I1356" s="64">
        <f>SHSU!$I$48</f>
        <v>0</v>
      </c>
      <c r="J1356" s="64">
        <f>SHSU!$J$48</f>
        <v>0</v>
      </c>
      <c r="K1356" s="64">
        <f>SHSU!$K$48</f>
        <v>0</v>
      </c>
      <c r="L1356" s="65">
        <f>SHSU!$L$48</f>
        <v>0</v>
      </c>
      <c r="N1356" s="97"/>
      <c r="O1356" s="301">
        <f>SHSU!$O$48</f>
        <v>420.13</v>
      </c>
      <c r="P1356" s="98"/>
      <c r="Q1356" s="93"/>
      <c r="R1356" s="93"/>
      <c r="S1356" s="93"/>
      <c r="T1356" s="94"/>
      <c r="U1356" s="95"/>
      <c r="V1356" s="99"/>
      <c r="W1356" s="93"/>
      <c r="X1356" s="101"/>
      <c r="Y1356" s="92"/>
      <c r="Z1356" s="100"/>
      <c r="AB1356" s="24"/>
    </row>
    <row r="1357" spans="1:28" ht="15.75" hidden="1" customHeight="1" outlineLevel="1">
      <c r="A1357" s="76"/>
      <c r="C1357" s="21"/>
      <c r="D1357" s="21"/>
      <c r="F1357" s="64">
        <f>SRSU!$F$48</f>
        <v>0</v>
      </c>
      <c r="G1357" s="64">
        <f>SRSU!$G$48</f>
        <v>0</v>
      </c>
      <c r="H1357" s="64">
        <f>SRSU!$H$48</f>
        <v>0</v>
      </c>
      <c r="I1357" s="64">
        <f>SRSU!$I$48</f>
        <v>0</v>
      </c>
      <c r="J1357" s="64">
        <f>SRSU!$J$48</f>
        <v>0</v>
      </c>
      <c r="K1357" s="64">
        <f>SRSU!$K$48</f>
        <v>0</v>
      </c>
      <c r="L1357" s="65">
        <f>SRSU!$L$48</f>
        <v>0</v>
      </c>
      <c r="N1357" s="97"/>
      <c r="O1357" s="301">
        <f>SRSU!$O$48</f>
        <v>83.8</v>
      </c>
      <c r="P1357" s="98"/>
      <c r="Q1357" s="93"/>
      <c r="R1357" s="93"/>
      <c r="S1357" s="93"/>
      <c r="T1357" s="94"/>
      <c r="U1357" s="95"/>
      <c r="V1357" s="99"/>
      <c r="W1357" s="93"/>
      <c r="X1357" s="101"/>
      <c r="Y1357" s="92"/>
      <c r="Z1357" s="100"/>
      <c r="AB1357" s="24"/>
    </row>
    <row r="1358" spans="1:28" ht="15.75" hidden="1" customHeight="1" outlineLevel="1">
      <c r="A1358" s="76"/>
      <c r="C1358" s="21"/>
      <c r="D1358" s="21"/>
      <c r="F1358" s="64">
        <f>TAMIU!$F$48</f>
        <v>0</v>
      </c>
      <c r="G1358" s="64">
        <f>TAMIU!$G$48</f>
        <v>0</v>
      </c>
      <c r="H1358" s="64">
        <f>TAMIU!$H$48</f>
        <v>0</v>
      </c>
      <c r="I1358" s="64">
        <f>TAMIU!$I$48</f>
        <v>0</v>
      </c>
      <c r="J1358" s="64">
        <f>TAMIU!$J$48</f>
        <v>0</v>
      </c>
      <c r="K1358" s="64">
        <f>TAMIU!$K$48</f>
        <v>0</v>
      </c>
      <c r="L1358" s="65">
        <f>TAMIU!$L$48</f>
        <v>0</v>
      </c>
      <c r="N1358" s="97"/>
      <c r="O1358" s="301">
        <f>TAMIU!$O$48</f>
        <v>133</v>
      </c>
      <c r="P1358" s="98"/>
      <c r="Q1358" s="93"/>
      <c r="R1358" s="93"/>
      <c r="S1358" s="93"/>
      <c r="T1358" s="94"/>
      <c r="U1358" s="95"/>
      <c r="V1358" s="99"/>
      <c r="W1358" s="93"/>
      <c r="X1358" s="101"/>
      <c r="Y1358" s="92"/>
      <c r="Z1358" s="100"/>
      <c r="AB1358" s="24"/>
    </row>
    <row r="1359" spans="1:28" ht="15.75" hidden="1" customHeight="1" outlineLevel="1">
      <c r="A1359" s="76"/>
      <c r="C1359" s="21"/>
      <c r="D1359" s="21"/>
      <c r="F1359" s="64">
        <f>TAMUC!$F$48</f>
        <v>0</v>
      </c>
      <c r="G1359" s="64">
        <f>TAMUC!$G$48</f>
        <v>0</v>
      </c>
      <c r="H1359" s="64">
        <f>TAMUC!$H$48</f>
        <v>0</v>
      </c>
      <c r="I1359" s="64">
        <f>TAMUC!$I$48</f>
        <v>0</v>
      </c>
      <c r="J1359" s="64">
        <f>TAMUC!$J$48</f>
        <v>0</v>
      </c>
      <c r="K1359" s="64">
        <f>TAMUC!$K$48</f>
        <v>0</v>
      </c>
      <c r="L1359" s="65">
        <f>TAMUC!$L$48</f>
        <v>0</v>
      </c>
      <c r="N1359" s="97"/>
      <c r="O1359" s="301">
        <f>TAMUC!$O$48</f>
        <v>237.39</v>
      </c>
      <c r="P1359" s="98"/>
      <c r="Q1359" s="93"/>
      <c r="R1359" s="93"/>
      <c r="S1359" s="93"/>
      <c r="T1359" s="94"/>
      <c r="U1359" s="95"/>
      <c r="V1359" s="99"/>
      <c r="W1359" s="93"/>
      <c r="X1359" s="101"/>
      <c r="Y1359" s="92"/>
      <c r="Z1359" s="100"/>
      <c r="AB1359" s="24"/>
    </row>
    <row r="1360" spans="1:28" ht="15.75" hidden="1" customHeight="1" outlineLevel="1">
      <c r="A1360" s="76"/>
      <c r="C1360" s="21"/>
      <c r="D1360" s="21"/>
      <c r="F1360" s="64">
        <f>TAMUCC!$F$48</f>
        <v>0</v>
      </c>
      <c r="G1360" s="64">
        <f>TAMUCC!$G$48</f>
        <v>0</v>
      </c>
      <c r="H1360" s="64">
        <f>TAMUCC!$H$48</f>
        <v>0</v>
      </c>
      <c r="I1360" s="64">
        <f>TAMUCC!$I$48</f>
        <v>0</v>
      </c>
      <c r="J1360" s="64">
        <f>TAMUCC!$J$48</f>
        <v>0</v>
      </c>
      <c r="K1360" s="64">
        <f>TAMUCC!$K$48</f>
        <v>0</v>
      </c>
      <c r="L1360" s="65">
        <f>TAMUCC!$L$48</f>
        <v>0</v>
      </c>
      <c r="N1360" s="97"/>
      <c r="O1360" s="301">
        <f>TAMUCC!$O$48</f>
        <v>98.66</v>
      </c>
      <c r="P1360" s="98"/>
      <c r="Q1360" s="93"/>
      <c r="R1360" s="93"/>
      <c r="S1360" s="93"/>
      <c r="T1360" s="94"/>
      <c r="U1360" s="95"/>
      <c r="V1360" s="99"/>
      <c r="W1360" s="93"/>
      <c r="X1360" s="101"/>
      <c r="Y1360" s="92"/>
      <c r="Z1360" s="100"/>
      <c r="AB1360" s="24"/>
    </row>
    <row r="1361" spans="1:28" ht="15.75" hidden="1" customHeight="1" outlineLevel="1">
      <c r="A1361" s="76"/>
      <c r="C1361" s="21"/>
      <c r="D1361" s="21"/>
      <c r="F1361" s="64">
        <f>TAMUComb!$F$48</f>
        <v>3498729</v>
      </c>
      <c r="G1361" s="64">
        <f>TAMUComb!$G$48</f>
        <v>151553</v>
      </c>
      <c r="H1361" s="64">
        <f>TAMUComb!$H$48</f>
        <v>1362747</v>
      </c>
      <c r="I1361" s="64">
        <f>TAMUComb!$I$48</f>
        <v>0</v>
      </c>
      <c r="J1361" s="64">
        <f>TAMUComb!$J$48</f>
        <v>0</v>
      </c>
      <c r="K1361" s="64">
        <f>TAMUComb!$K$48</f>
        <v>453057</v>
      </c>
      <c r="L1361" s="65">
        <f>TAMUComb!$L$48</f>
        <v>5466086</v>
      </c>
      <c r="N1361" s="97"/>
      <c r="O1361" s="301">
        <f>TAMUComb!$O$48</f>
        <v>1547.47</v>
      </c>
      <c r="P1361" s="98"/>
      <c r="Q1361" s="93"/>
      <c r="R1361" s="93"/>
      <c r="S1361" s="93"/>
      <c r="T1361" s="94"/>
      <c r="U1361" s="95"/>
      <c r="V1361" s="99"/>
      <c r="W1361" s="93"/>
      <c r="X1361" s="101"/>
      <c r="Y1361" s="92"/>
      <c r="Z1361" s="100"/>
      <c r="AB1361" s="24"/>
    </row>
    <row r="1362" spans="1:28" ht="15.75" hidden="1" customHeight="1" outlineLevel="1">
      <c r="A1362" s="76"/>
      <c r="C1362" s="21"/>
      <c r="D1362" s="21"/>
      <c r="F1362" s="64">
        <f>TAMUCT!$F$48</f>
        <v>0</v>
      </c>
      <c r="G1362" s="64">
        <f>TAMUCT!$G$48</f>
        <v>0</v>
      </c>
      <c r="H1362" s="64">
        <f>TAMUCT!$H$48</f>
        <v>0</v>
      </c>
      <c r="I1362" s="64">
        <f>TAMUCT!$I$48</f>
        <v>0</v>
      </c>
      <c r="J1362" s="64">
        <f>TAMUCT!$J$48</f>
        <v>0</v>
      </c>
      <c r="K1362" s="64">
        <f>TAMUCT!$K$48</f>
        <v>0</v>
      </c>
      <c r="L1362" s="65">
        <f>TAMUCT!$L$48</f>
        <v>0</v>
      </c>
      <c r="N1362" s="97"/>
      <c r="O1362" s="301">
        <f>TAMUCT!$O$48</f>
        <v>63.7</v>
      </c>
      <c r="P1362" s="98"/>
      <c r="Q1362" s="93"/>
      <c r="R1362" s="93"/>
      <c r="S1362" s="93"/>
      <c r="T1362" s="94"/>
      <c r="U1362" s="95"/>
      <c r="V1362" s="99"/>
      <c r="W1362" s="93"/>
      <c r="X1362" s="101"/>
      <c r="Y1362" s="92"/>
      <c r="Z1362" s="100"/>
      <c r="AB1362" s="24"/>
    </row>
    <row r="1363" spans="1:28" ht="15.75" hidden="1" customHeight="1" outlineLevel="1">
      <c r="A1363" s="76"/>
      <c r="C1363" s="21"/>
      <c r="D1363" s="21"/>
      <c r="F1363" s="64">
        <f>TAMUG!$F$48</f>
        <v>0</v>
      </c>
      <c r="G1363" s="64">
        <f>TAMUG!$G$48</f>
        <v>0</v>
      </c>
      <c r="H1363" s="64">
        <f>TAMUG!$H$48</f>
        <v>0</v>
      </c>
      <c r="I1363" s="64">
        <f>TAMUG!$I$48</f>
        <v>0</v>
      </c>
      <c r="J1363" s="64">
        <f>TAMUG!$J$48</f>
        <v>0</v>
      </c>
      <c r="K1363" s="64">
        <f>TAMUG!$K$48</f>
        <v>0</v>
      </c>
      <c r="L1363" s="65">
        <f>TAMUG!$L$48</f>
        <v>0</v>
      </c>
      <c r="N1363" s="97"/>
      <c r="O1363" s="301">
        <f>TAMUG!$O$48</f>
        <v>46.42</v>
      </c>
      <c r="P1363" s="98"/>
      <c r="Q1363" s="93"/>
      <c r="R1363" s="93"/>
      <c r="S1363" s="93"/>
      <c r="T1363" s="94"/>
      <c r="U1363" s="95"/>
      <c r="V1363" s="99"/>
      <c r="W1363" s="93"/>
      <c r="X1363" s="101"/>
      <c r="Y1363" s="92"/>
      <c r="Z1363" s="100"/>
      <c r="AB1363" s="24"/>
    </row>
    <row r="1364" spans="1:28" ht="15.75" hidden="1" customHeight="1" outlineLevel="1">
      <c r="A1364" s="76"/>
      <c r="C1364" s="21"/>
      <c r="D1364" s="21"/>
      <c r="F1364" s="64">
        <f>TAMUK!$F$48</f>
        <v>0</v>
      </c>
      <c r="G1364" s="64">
        <f>TAMUK!$G$48</f>
        <v>0</v>
      </c>
      <c r="H1364" s="64">
        <f>TAMUK!$H$48</f>
        <v>0</v>
      </c>
      <c r="I1364" s="64">
        <f>TAMUK!$I$48</f>
        <v>0</v>
      </c>
      <c r="J1364" s="64">
        <f>TAMUK!$J$48</f>
        <v>0</v>
      </c>
      <c r="K1364" s="64">
        <f>TAMUK!$K$48</f>
        <v>0</v>
      </c>
      <c r="L1364" s="65">
        <f>TAMUK!$L$48</f>
        <v>0</v>
      </c>
      <c r="N1364" s="97"/>
      <c r="O1364" s="301">
        <f>TAMUK!$O$48</f>
        <v>269.23</v>
      </c>
      <c r="P1364" s="98"/>
      <c r="Q1364" s="93"/>
      <c r="R1364" s="93"/>
      <c r="S1364" s="93"/>
      <c r="T1364" s="94"/>
      <c r="U1364" s="95"/>
      <c r="V1364" s="99"/>
      <c r="W1364" s="93"/>
      <c r="X1364" s="101"/>
      <c r="Y1364" s="92"/>
      <c r="Z1364" s="100"/>
      <c r="AB1364" s="24"/>
    </row>
    <row r="1365" spans="1:28" ht="15.75" hidden="1" customHeight="1" outlineLevel="1">
      <c r="A1365" s="76"/>
      <c r="C1365" s="21"/>
      <c r="D1365" s="21"/>
      <c r="F1365" s="64">
        <f>TAMUSA!$F$48</f>
        <v>0</v>
      </c>
      <c r="G1365" s="64">
        <f>TAMUSA!$G$48</f>
        <v>0</v>
      </c>
      <c r="H1365" s="64">
        <f>TAMUSA!$H$48</f>
        <v>0</v>
      </c>
      <c r="I1365" s="64">
        <f>TAMUSA!$I$48</f>
        <v>0</v>
      </c>
      <c r="J1365" s="64">
        <f>TAMUSA!$J$48</f>
        <v>0</v>
      </c>
      <c r="K1365" s="64">
        <f>TAMUSA!$K$48</f>
        <v>0</v>
      </c>
      <c r="L1365" s="65">
        <f>TAMUSA!$L$48</f>
        <v>0</v>
      </c>
      <c r="N1365" s="97"/>
      <c r="O1365" s="301">
        <f>TAMUSA!$O$48</f>
        <v>92.48</v>
      </c>
      <c r="P1365" s="98"/>
      <c r="Q1365" s="93"/>
      <c r="R1365" s="93"/>
      <c r="S1365" s="93"/>
      <c r="T1365" s="94"/>
      <c r="U1365" s="95"/>
      <c r="V1365" s="99"/>
      <c r="W1365" s="93"/>
      <c r="X1365" s="101"/>
      <c r="Y1365" s="92"/>
      <c r="Z1365" s="100"/>
      <c r="AB1365" s="24"/>
    </row>
    <row r="1366" spans="1:28" ht="15.75" hidden="1" customHeight="1" outlineLevel="1">
      <c r="A1366" s="76"/>
      <c r="C1366" s="21"/>
      <c r="D1366" s="21"/>
      <c r="F1366" s="64">
        <f>TAMUT!$F$48</f>
        <v>0</v>
      </c>
      <c r="G1366" s="64">
        <f>TAMUT!$G$48</f>
        <v>0</v>
      </c>
      <c r="H1366" s="64">
        <f>TAMUT!$H$48</f>
        <v>0</v>
      </c>
      <c r="I1366" s="64">
        <f>TAMUT!$I$48</f>
        <v>0</v>
      </c>
      <c r="J1366" s="64">
        <f>TAMUT!$J$48</f>
        <v>0</v>
      </c>
      <c r="K1366" s="64">
        <f>TAMUT!$K$48</f>
        <v>0</v>
      </c>
      <c r="L1366" s="65">
        <f>TAMUT!$L$48</f>
        <v>0</v>
      </c>
      <c r="N1366" s="97"/>
      <c r="O1366" s="301">
        <f>TAMUT!$O$48</f>
        <v>58.92</v>
      </c>
      <c r="P1366" s="98"/>
      <c r="Q1366" s="93"/>
      <c r="R1366" s="93"/>
      <c r="S1366" s="93"/>
      <c r="T1366" s="94"/>
      <c r="U1366" s="95"/>
      <c r="V1366" s="99"/>
      <c r="W1366" s="93"/>
      <c r="X1366" s="101"/>
      <c r="Y1366" s="92"/>
      <c r="Z1366" s="100"/>
      <c r="AB1366" s="24"/>
    </row>
    <row r="1367" spans="1:28" ht="15.75" hidden="1" customHeight="1" outlineLevel="1">
      <c r="A1367" s="76"/>
      <c r="C1367" s="21"/>
      <c r="D1367" s="21"/>
      <c r="F1367" s="64">
        <f>TARLST!$F$48</f>
        <v>0</v>
      </c>
      <c r="G1367" s="64">
        <f>TARLST!$G$48</f>
        <v>0</v>
      </c>
      <c r="H1367" s="64">
        <f>TARLST!$H$48</f>
        <v>0</v>
      </c>
      <c r="I1367" s="64">
        <f>TARLST!$I$48</f>
        <v>0</v>
      </c>
      <c r="J1367" s="64">
        <f>TARLST!$J$48</f>
        <v>0</v>
      </c>
      <c r="K1367" s="64">
        <f>TARLST!$K$48</f>
        <v>0</v>
      </c>
      <c r="L1367" s="65">
        <f>TARLST!$L$48</f>
        <v>0</v>
      </c>
      <c r="N1367" s="97"/>
      <c r="O1367" s="301">
        <f>TARLST!$O$48</f>
        <v>279.8</v>
      </c>
      <c r="P1367" s="98"/>
      <c r="Q1367" s="93"/>
      <c r="R1367" s="93"/>
      <c r="S1367" s="93"/>
      <c r="T1367" s="94"/>
      <c r="U1367" s="95"/>
      <c r="V1367" s="99"/>
      <c r="W1367" s="93"/>
      <c r="X1367" s="101"/>
      <c r="Y1367" s="92"/>
      <c r="Z1367" s="100"/>
      <c r="AB1367" s="24"/>
    </row>
    <row r="1368" spans="1:28" ht="15.75" hidden="1" customHeight="1" outlineLevel="1">
      <c r="A1368" s="76"/>
      <c r="C1368" s="21"/>
      <c r="D1368" s="21"/>
      <c r="F1368" s="64">
        <f>TSU!$F$48</f>
        <v>211870</v>
      </c>
      <c r="G1368" s="64">
        <f>TSU!$G$48</f>
        <v>0</v>
      </c>
      <c r="H1368" s="64">
        <f>TSU!$H$48</f>
        <v>0</v>
      </c>
      <c r="I1368" s="64">
        <f>TSU!$I$48</f>
        <v>0</v>
      </c>
      <c r="J1368" s="64">
        <f>TSU!$J$48</f>
        <v>0</v>
      </c>
      <c r="K1368" s="64">
        <f>TSU!$K$48</f>
        <v>0</v>
      </c>
      <c r="L1368" s="65">
        <f>TSU!$L$48</f>
        <v>211870</v>
      </c>
      <c r="N1368" s="97"/>
      <c r="O1368" s="301">
        <f>TSU!$O$48</f>
        <v>234.67</v>
      </c>
      <c r="P1368" s="98"/>
      <c r="Q1368" s="93"/>
      <c r="R1368" s="93"/>
      <c r="S1368" s="93"/>
      <c r="T1368" s="94"/>
      <c r="U1368" s="95"/>
      <c r="V1368" s="99"/>
      <c r="W1368" s="93"/>
      <c r="X1368" s="101"/>
      <c r="Y1368" s="92"/>
      <c r="Z1368" s="100"/>
      <c r="AB1368" s="24"/>
    </row>
    <row r="1369" spans="1:28" ht="15.75" hidden="1" customHeight="1" outlineLevel="1">
      <c r="A1369" s="76"/>
      <c r="C1369" s="21"/>
      <c r="D1369" s="21"/>
      <c r="F1369" s="64">
        <f>TTU!$F$48</f>
        <v>42823</v>
      </c>
      <c r="G1369" s="64">
        <f>TTU!$G$48</f>
        <v>0</v>
      </c>
      <c r="H1369" s="64">
        <f>TTU!$H$48</f>
        <v>198147</v>
      </c>
      <c r="I1369" s="64">
        <f>TTU!$I$48</f>
        <v>2332</v>
      </c>
      <c r="J1369" s="64">
        <f>TTU!$J$48</f>
        <v>0</v>
      </c>
      <c r="K1369" s="64">
        <f>TTU!$K$48</f>
        <v>103428</v>
      </c>
      <c r="L1369" s="65">
        <f>TTU!$L$48</f>
        <v>346730</v>
      </c>
      <c r="N1369" s="97"/>
      <c r="O1369" s="301">
        <f>TTU!$O$48</f>
        <v>988.91</v>
      </c>
      <c r="P1369" s="98"/>
      <c r="Q1369" s="93"/>
      <c r="R1369" s="93"/>
      <c r="S1369" s="93"/>
      <c r="T1369" s="94"/>
      <c r="U1369" s="95"/>
      <c r="V1369" s="99"/>
      <c r="W1369" s="93"/>
      <c r="X1369" s="101"/>
      <c r="Y1369" s="92"/>
      <c r="Z1369" s="100"/>
      <c r="AB1369" s="24"/>
    </row>
    <row r="1370" spans="1:28" ht="15.75" hidden="1" customHeight="1" outlineLevel="1">
      <c r="A1370" s="76"/>
      <c r="C1370" s="21"/>
      <c r="D1370" s="21"/>
      <c r="F1370" s="64">
        <f>TWU!$F$48</f>
        <v>0</v>
      </c>
      <c r="G1370" s="64">
        <f>TWU!$G$48</f>
        <v>0</v>
      </c>
      <c r="H1370" s="64">
        <f>TWU!$H$48</f>
        <v>0</v>
      </c>
      <c r="I1370" s="64">
        <f>TWU!$I$48</f>
        <v>0</v>
      </c>
      <c r="J1370" s="64">
        <f>TWU!$J$48</f>
        <v>0</v>
      </c>
      <c r="K1370" s="64">
        <f>TWU!$K$48</f>
        <v>0</v>
      </c>
      <c r="L1370" s="65">
        <f>TWU!$L$48</f>
        <v>0</v>
      </c>
      <c r="N1370" s="97"/>
      <c r="O1370" s="301">
        <f>TWU!$O$48</f>
        <v>323.42</v>
      </c>
      <c r="P1370" s="98"/>
      <c r="Q1370" s="93"/>
      <c r="R1370" s="93"/>
      <c r="S1370" s="93"/>
      <c r="T1370" s="94"/>
      <c r="U1370" s="95"/>
      <c r="V1370" s="99"/>
      <c r="W1370" s="93"/>
      <c r="X1370" s="101"/>
      <c r="Y1370" s="92"/>
      <c r="Z1370" s="100"/>
      <c r="AB1370" s="24"/>
    </row>
    <row r="1371" spans="1:28" ht="15.75" hidden="1" customHeight="1" outlineLevel="1">
      <c r="A1371" s="76"/>
      <c r="C1371" s="21"/>
      <c r="D1371" s="21"/>
      <c r="F1371" s="64">
        <f>TXST!$F$48</f>
        <v>0</v>
      </c>
      <c r="G1371" s="64">
        <f>TXST!$G$48</f>
        <v>281449</v>
      </c>
      <c r="H1371" s="64">
        <f>TXST!$H$48</f>
        <v>0</v>
      </c>
      <c r="I1371" s="64">
        <f>TXST!$I$48</f>
        <v>9596</v>
      </c>
      <c r="J1371" s="64">
        <f>TXST!$J$48</f>
        <v>0</v>
      </c>
      <c r="K1371" s="64">
        <f>TXST!$K$48</f>
        <v>0</v>
      </c>
      <c r="L1371" s="65">
        <f>TXST!$L$48</f>
        <v>291045</v>
      </c>
      <c r="N1371" s="97"/>
      <c r="O1371" s="301">
        <f>TXST!$O$48</f>
        <v>495.92</v>
      </c>
      <c r="P1371" s="98"/>
      <c r="Q1371" s="93"/>
      <c r="R1371" s="93"/>
      <c r="S1371" s="93"/>
      <c r="T1371" s="94"/>
      <c r="U1371" s="95"/>
      <c r="V1371" s="99"/>
      <c r="W1371" s="93"/>
      <c r="X1371" s="101"/>
      <c r="Y1371" s="92"/>
      <c r="Z1371" s="100"/>
      <c r="AB1371" s="24"/>
    </row>
    <row r="1372" spans="1:28" ht="15.75" hidden="1" customHeight="1" outlineLevel="1">
      <c r="A1372" s="76"/>
      <c r="C1372" s="21"/>
      <c r="D1372" s="21"/>
      <c r="F1372" s="64">
        <f>TYL!$F$48</f>
        <v>0</v>
      </c>
      <c r="G1372" s="64">
        <f>TYL!$G$48</f>
        <v>0</v>
      </c>
      <c r="H1372" s="64">
        <f>TYL!$H$48</f>
        <v>0</v>
      </c>
      <c r="I1372" s="64">
        <f>TYL!$I$48</f>
        <v>0</v>
      </c>
      <c r="J1372" s="64">
        <f>TYL!$J$48</f>
        <v>0</v>
      </c>
      <c r="K1372" s="64">
        <f>TYL!$K$48</f>
        <v>0</v>
      </c>
      <c r="L1372" s="65">
        <f>TYL!$L$48</f>
        <v>0</v>
      </c>
      <c r="N1372" s="97"/>
      <c r="O1372" s="301">
        <f>TYL!$O$48</f>
        <v>207.75</v>
      </c>
      <c r="P1372" s="98"/>
      <c r="Q1372" s="93"/>
      <c r="R1372" s="93"/>
      <c r="S1372" s="93"/>
      <c r="T1372" s="94"/>
      <c r="U1372" s="95"/>
      <c r="V1372" s="99"/>
      <c r="W1372" s="93"/>
      <c r="X1372" s="101"/>
      <c r="Y1372" s="92"/>
      <c r="Z1372" s="100"/>
      <c r="AB1372" s="24"/>
    </row>
    <row r="1373" spans="1:28" ht="15.75" hidden="1" customHeight="1" outlineLevel="1">
      <c r="A1373" s="76"/>
      <c r="C1373" s="21"/>
      <c r="D1373" s="21"/>
      <c r="F1373" s="64">
        <f>UH!$F$48</f>
        <v>4264082</v>
      </c>
      <c r="G1373" s="64">
        <f>UH!$G$48</f>
        <v>0</v>
      </c>
      <c r="H1373" s="64">
        <f>UH!$H$48</f>
        <v>3752612</v>
      </c>
      <c r="I1373" s="64">
        <f>UH!$I$48</f>
        <v>0</v>
      </c>
      <c r="J1373" s="64">
        <f>UH!$J$48</f>
        <v>54383</v>
      </c>
      <c r="K1373" s="64">
        <f>UH!$K$48</f>
        <v>830485</v>
      </c>
      <c r="L1373" s="65">
        <f>UH!$L$48</f>
        <v>8901562</v>
      </c>
      <c r="N1373" s="97"/>
      <c r="O1373" s="301">
        <f>UH!$O$48</f>
        <v>951.75</v>
      </c>
      <c r="P1373" s="98"/>
      <c r="Q1373" s="93"/>
      <c r="R1373" s="93"/>
      <c r="S1373" s="93"/>
      <c r="T1373" s="94"/>
      <c r="U1373" s="95"/>
      <c r="V1373" s="99"/>
      <c r="W1373" s="93"/>
      <c r="X1373" s="101"/>
      <c r="Y1373" s="92"/>
      <c r="Z1373" s="100"/>
      <c r="AB1373" s="24"/>
    </row>
    <row r="1374" spans="1:28" ht="15.75" hidden="1" customHeight="1" outlineLevel="1">
      <c r="A1374" s="76"/>
      <c r="C1374" s="21"/>
      <c r="D1374" s="21"/>
      <c r="F1374" s="64">
        <f>UHCL!$F$48</f>
        <v>0</v>
      </c>
      <c r="G1374" s="64">
        <f>UHCL!$G$48</f>
        <v>0</v>
      </c>
      <c r="H1374" s="64">
        <f>UHCL!$H$48</f>
        <v>0</v>
      </c>
      <c r="I1374" s="64">
        <f>UHCL!$I$48</f>
        <v>0</v>
      </c>
      <c r="J1374" s="64">
        <f>UHCL!$J$48</f>
        <v>0</v>
      </c>
      <c r="K1374" s="64">
        <f>UHCL!$K$48</f>
        <v>0</v>
      </c>
      <c r="L1374" s="65">
        <f>UHCL!$L$48</f>
        <v>0</v>
      </c>
      <c r="N1374" s="97"/>
      <c r="O1374" s="301">
        <f>UHCL!$O$48</f>
        <v>250.25</v>
      </c>
      <c r="P1374" s="98"/>
      <c r="Q1374" s="93"/>
      <c r="R1374" s="93"/>
      <c r="S1374" s="93"/>
      <c r="T1374" s="94"/>
      <c r="U1374" s="95"/>
      <c r="V1374" s="99"/>
      <c r="W1374" s="93"/>
      <c r="X1374" s="101"/>
      <c r="Y1374" s="92"/>
      <c r="Z1374" s="100"/>
      <c r="AB1374" s="24"/>
    </row>
    <row r="1375" spans="1:28" ht="15.75" hidden="1" customHeight="1" outlineLevel="1">
      <c r="A1375" s="76"/>
      <c r="C1375" s="21"/>
      <c r="D1375" s="21"/>
      <c r="F1375" s="64">
        <f>UHD!$F$48</f>
        <v>0</v>
      </c>
      <c r="G1375" s="64">
        <f>UHD!$G$48</f>
        <v>0</v>
      </c>
      <c r="H1375" s="64">
        <f>UHD!$H$48</f>
        <v>0</v>
      </c>
      <c r="I1375" s="64">
        <f>UHD!$I$48</f>
        <v>0</v>
      </c>
      <c r="J1375" s="64">
        <f>UHD!$J$48</f>
        <v>0</v>
      </c>
      <c r="K1375" s="64">
        <f>UHD!$K$48</f>
        <v>0</v>
      </c>
      <c r="L1375" s="65">
        <f>UHD!$L$48</f>
        <v>0</v>
      </c>
      <c r="N1375" s="97"/>
      <c r="O1375" s="301">
        <f>UHD!$O$48</f>
        <v>229.47</v>
      </c>
      <c r="P1375" s="98"/>
      <c r="Q1375" s="93"/>
      <c r="R1375" s="93"/>
      <c r="S1375" s="93"/>
      <c r="T1375" s="94"/>
      <c r="U1375" s="95"/>
      <c r="V1375" s="99"/>
      <c r="W1375" s="93"/>
      <c r="X1375" s="101"/>
      <c r="Y1375" s="92"/>
      <c r="Z1375" s="100"/>
      <c r="AB1375" s="24"/>
    </row>
    <row r="1376" spans="1:28" ht="15.75" hidden="1" customHeight="1" outlineLevel="1">
      <c r="A1376" s="76"/>
      <c r="C1376" s="21"/>
      <c r="D1376" s="21"/>
      <c r="F1376" s="64">
        <f>UHV!$F$48</f>
        <v>0</v>
      </c>
      <c r="G1376" s="64">
        <f>UHV!$G$48</f>
        <v>0</v>
      </c>
      <c r="H1376" s="64">
        <f>UHV!$H$48</f>
        <v>0</v>
      </c>
      <c r="I1376" s="64">
        <f>UHV!$I$48</f>
        <v>0</v>
      </c>
      <c r="J1376" s="64">
        <f>UHV!$J$48</f>
        <v>0</v>
      </c>
      <c r="K1376" s="64">
        <f>UHV!$K$48</f>
        <v>0</v>
      </c>
      <c r="L1376" s="65">
        <f>UHV!$L$48</f>
        <v>0</v>
      </c>
      <c r="N1376" s="97"/>
      <c r="O1376" s="301">
        <f>UHV!$O$48</f>
        <v>109.78</v>
      </c>
      <c r="P1376" s="98"/>
      <c r="Q1376" s="93"/>
      <c r="R1376" s="93"/>
      <c r="S1376" s="93"/>
      <c r="T1376" s="94"/>
      <c r="U1376" s="95"/>
      <c r="V1376" s="99"/>
      <c r="W1376" s="93"/>
      <c r="X1376" s="101"/>
      <c r="Y1376" s="92"/>
      <c r="Z1376" s="100"/>
      <c r="AB1376" s="24"/>
    </row>
    <row r="1377" spans="1:28" ht="15.75" hidden="1" customHeight="1" outlineLevel="1">
      <c r="A1377" s="76"/>
      <c r="C1377" s="21"/>
      <c r="D1377" s="21"/>
      <c r="F1377" s="64">
        <f>UNT!$F$48</f>
        <v>0</v>
      </c>
      <c r="G1377" s="64">
        <f>UNT!$G$48</f>
        <v>0</v>
      </c>
      <c r="H1377" s="64">
        <f>UNT!$H$48</f>
        <v>0</v>
      </c>
      <c r="I1377" s="64">
        <f>UNT!$I$48</f>
        <v>0</v>
      </c>
      <c r="J1377" s="64">
        <f>UNT!$J$48</f>
        <v>0</v>
      </c>
      <c r="K1377" s="64">
        <f>UNT!$K$48</f>
        <v>0</v>
      </c>
      <c r="L1377" s="65">
        <f>UNT!$L$48</f>
        <v>0</v>
      </c>
      <c r="N1377" s="97"/>
      <c r="O1377" s="301">
        <f>UNT!$O$48</f>
        <v>567.9</v>
      </c>
      <c r="P1377" s="98"/>
      <c r="Q1377" s="93"/>
      <c r="R1377" s="93"/>
      <c r="S1377" s="93"/>
      <c r="T1377" s="94"/>
      <c r="U1377" s="95"/>
      <c r="V1377" s="99"/>
      <c r="W1377" s="93"/>
      <c r="X1377" s="101"/>
      <c r="Y1377" s="92"/>
      <c r="Z1377" s="100"/>
      <c r="AB1377" s="24"/>
    </row>
    <row r="1378" spans="1:28" ht="15.75" hidden="1" customHeight="1" outlineLevel="1">
      <c r="A1378" s="76"/>
      <c r="C1378" s="21"/>
      <c r="D1378" s="21"/>
      <c r="F1378" s="64">
        <f>UNTD!$F$48</f>
        <v>0</v>
      </c>
      <c r="G1378" s="64">
        <f>UNTD!$G$48</f>
        <v>0</v>
      </c>
      <c r="H1378" s="64">
        <f>UNTD!$H$48</f>
        <v>0</v>
      </c>
      <c r="I1378" s="64">
        <f>UNTD!$I$48</f>
        <v>0</v>
      </c>
      <c r="J1378" s="64">
        <f>UNTD!$J$48</f>
        <v>0</v>
      </c>
      <c r="K1378" s="64">
        <f>UNTD!$K$48</f>
        <v>0</v>
      </c>
      <c r="L1378" s="65">
        <f>UNTD!$L$48</f>
        <v>0</v>
      </c>
      <c r="N1378" s="97"/>
      <c r="O1378" s="301">
        <f>UNTD!$O$48</f>
        <v>31.88</v>
      </c>
      <c r="P1378" s="98"/>
      <c r="Q1378" s="93"/>
      <c r="R1378" s="93"/>
      <c r="S1378" s="93"/>
      <c r="T1378" s="94"/>
      <c r="U1378" s="95"/>
      <c r="V1378" s="99"/>
      <c r="W1378" s="93"/>
      <c r="X1378" s="101"/>
      <c r="Y1378" s="92"/>
      <c r="Z1378" s="100"/>
      <c r="AB1378" s="24"/>
    </row>
    <row r="1379" spans="1:28" ht="15.75" hidden="1" customHeight="1" outlineLevel="1">
      <c r="A1379" s="76"/>
      <c r="C1379" s="21"/>
      <c r="D1379" s="21"/>
      <c r="F1379" s="64">
        <f>WTAMU!$F$48</f>
        <v>0</v>
      </c>
      <c r="G1379" s="64">
        <f>WTAMU!$G$48</f>
        <v>0</v>
      </c>
      <c r="H1379" s="64">
        <f>WTAMU!$H$48</f>
        <v>0</v>
      </c>
      <c r="I1379" s="64">
        <f>WTAMU!$I$48</f>
        <v>0</v>
      </c>
      <c r="J1379" s="64">
        <f>WTAMU!$J$48</f>
        <v>0</v>
      </c>
      <c r="K1379" s="64">
        <f>WTAMU!$K$48</f>
        <v>0</v>
      </c>
      <c r="L1379" s="65">
        <f>WTAMU!$L$48</f>
        <v>0</v>
      </c>
      <c r="N1379" s="97"/>
      <c r="O1379" s="301">
        <f>WTAMU!$O$48</f>
        <v>166</v>
      </c>
      <c r="P1379" s="98"/>
      <c r="Q1379" s="93"/>
      <c r="R1379" s="93"/>
      <c r="S1379" s="93"/>
      <c r="T1379" s="94"/>
      <c r="U1379" s="95"/>
      <c r="V1379" s="99"/>
      <c r="W1379" s="93"/>
      <c r="X1379" s="101"/>
      <c r="Y1379" s="92"/>
      <c r="Z1379" s="100"/>
      <c r="AB1379" s="24"/>
    </row>
    <row r="1380" spans="1:28" ht="15.75" customHeight="1" collapsed="1">
      <c r="A1380" s="76"/>
      <c r="B1380" s="6" t="s">
        <v>47</v>
      </c>
      <c r="C1380" s="21"/>
      <c r="D1380" s="21"/>
      <c r="F1380" s="64">
        <f t="shared" ref="F1380:L1380" si="24">SUM(F1344:F1379)</f>
        <v>16428402</v>
      </c>
      <c r="G1380" s="64">
        <f t="shared" si="24"/>
        <v>745636</v>
      </c>
      <c r="H1380" s="64">
        <f t="shared" si="24"/>
        <v>17463491</v>
      </c>
      <c r="I1380" s="64">
        <f t="shared" si="24"/>
        <v>1461754</v>
      </c>
      <c r="J1380" s="64">
        <f t="shared" si="24"/>
        <v>728881</v>
      </c>
      <c r="K1380" s="64">
        <f t="shared" si="24"/>
        <v>3957100</v>
      </c>
      <c r="L1380" s="65">
        <f t="shared" si="24"/>
        <v>40785264</v>
      </c>
      <c r="N1380" s="97"/>
      <c r="O1380" s="293">
        <f>SUM(O1344:O1379)</f>
        <v>13281.8</v>
      </c>
      <c r="P1380" s="98"/>
      <c r="Q1380" s="93"/>
      <c r="R1380" s="93"/>
      <c r="S1380" s="93"/>
      <c r="T1380" s="94"/>
      <c r="U1380" s="95"/>
      <c r="V1380" s="99"/>
      <c r="W1380" s="93"/>
      <c r="X1380" s="101"/>
      <c r="Y1380" s="92"/>
      <c r="Z1380" s="100"/>
      <c r="AB1380" s="24"/>
    </row>
    <row r="1381" spans="1:28" ht="15.75" hidden="1" customHeight="1" outlineLevel="1">
      <c r="A1381" s="76"/>
      <c r="C1381" s="21"/>
      <c r="D1381" s="21"/>
      <c r="F1381" s="64">
        <f>ARL!$F$49</f>
        <v>8291462</v>
      </c>
      <c r="G1381" s="64">
        <f>ARL!$G$49</f>
        <v>311869</v>
      </c>
      <c r="H1381" s="64">
        <f>ARL!$H$49</f>
        <v>379211</v>
      </c>
      <c r="I1381" s="64">
        <f>ARL!$I$49</f>
        <v>1980997</v>
      </c>
      <c r="J1381" s="64">
        <f>ARL!$J$49</f>
        <v>799776</v>
      </c>
      <c r="K1381" s="64">
        <f>ARL!$K$49</f>
        <v>314728</v>
      </c>
      <c r="L1381" s="65">
        <f>ARL!$L$49</f>
        <v>12078043</v>
      </c>
      <c r="N1381" s="97"/>
      <c r="O1381" s="293"/>
      <c r="P1381" s="98"/>
      <c r="Q1381" s="93"/>
      <c r="R1381" s="93"/>
      <c r="S1381" s="93"/>
      <c r="T1381" s="94"/>
      <c r="U1381" s="95"/>
      <c r="V1381" s="99"/>
      <c r="W1381" s="93"/>
      <c r="X1381" s="101"/>
      <c r="Y1381" s="92"/>
      <c r="Z1381" s="100"/>
      <c r="AB1381" s="24"/>
    </row>
    <row r="1382" spans="1:28" ht="15.75" hidden="1" customHeight="1" outlineLevel="1">
      <c r="A1382" s="76"/>
      <c r="C1382" s="21"/>
      <c r="D1382" s="21"/>
      <c r="F1382" s="64">
        <f>ASU!$F$49</f>
        <v>0</v>
      </c>
      <c r="G1382" s="64">
        <f>ASU!$G$49</f>
        <v>0</v>
      </c>
      <c r="H1382" s="64">
        <f>ASU!$H$49</f>
        <v>0</v>
      </c>
      <c r="I1382" s="64">
        <f>ASU!$I$49</f>
        <v>0</v>
      </c>
      <c r="J1382" s="64">
        <f>ASU!$J$49</f>
        <v>0</v>
      </c>
      <c r="K1382" s="64">
        <f>ASU!$K$49</f>
        <v>0</v>
      </c>
      <c r="L1382" s="65">
        <f>ASU!$L$49</f>
        <v>0</v>
      </c>
      <c r="N1382" s="97"/>
      <c r="O1382" s="293"/>
      <c r="P1382" s="98"/>
      <c r="Q1382" s="93"/>
      <c r="R1382" s="93"/>
      <c r="S1382" s="93"/>
      <c r="T1382" s="94"/>
      <c r="U1382" s="95"/>
      <c r="V1382" s="99"/>
      <c r="W1382" s="93"/>
      <c r="X1382" s="101"/>
      <c r="Y1382" s="92"/>
      <c r="Z1382" s="100"/>
      <c r="AB1382" s="24"/>
    </row>
    <row r="1383" spans="1:28" ht="15.75" hidden="1" customHeight="1" outlineLevel="1">
      <c r="A1383" s="76"/>
      <c r="C1383" s="21"/>
      <c r="D1383" s="21"/>
      <c r="F1383" s="64">
        <f>'AUS1'!$F$49</f>
        <v>20414996</v>
      </c>
      <c r="G1383" s="64">
        <f>'AUS1'!$G$49</f>
        <v>3585436</v>
      </c>
      <c r="H1383" s="64">
        <f>'AUS1'!$H$49</f>
        <v>664216</v>
      </c>
      <c r="I1383" s="64">
        <f>'AUS1'!$I$49</f>
        <v>2267976</v>
      </c>
      <c r="J1383" s="64">
        <f>'AUS1'!$J$49</f>
        <v>1207435</v>
      </c>
      <c r="K1383" s="64">
        <f>'AUS1'!$K$49</f>
        <v>12928377</v>
      </c>
      <c r="L1383" s="65">
        <f>'AUS1'!$L$49</f>
        <v>41068436</v>
      </c>
      <c r="N1383" s="97"/>
      <c r="O1383" s="293"/>
      <c r="P1383" s="98"/>
      <c r="Q1383" s="93"/>
      <c r="R1383" s="93"/>
      <c r="S1383" s="93"/>
      <c r="T1383" s="94"/>
      <c r="U1383" s="95"/>
      <c r="V1383" s="99"/>
      <c r="W1383" s="93"/>
      <c r="X1383" s="101"/>
      <c r="Y1383" s="92"/>
      <c r="Z1383" s="100"/>
      <c r="AB1383" s="24"/>
    </row>
    <row r="1384" spans="1:28" ht="15.75" hidden="1" customHeight="1" outlineLevel="1">
      <c r="A1384" s="76"/>
      <c r="C1384" s="21"/>
      <c r="D1384" s="21"/>
      <c r="F1384" s="64">
        <f>'RGV1'!$F$49</f>
        <v>0</v>
      </c>
      <c r="G1384" s="64">
        <f>'RGV1'!$G$49</f>
        <v>0</v>
      </c>
      <c r="H1384" s="64">
        <f>'RGV1'!$H$49</f>
        <v>0</v>
      </c>
      <c r="I1384" s="64">
        <f>'RGV1'!$I$49</f>
        <v>0</v>
      </c>
      <c r="J1384" s="64">
        <f>'RGV1'!$J$49</f>
        <v>12232</v>
      </c>
      <c r="K1384" s="64">
        <f>'RGV1'!$K$49</f>
        <v>0</v>
      </c>
      <c r="L1384" s="65">
        <f>'RGV1'!$L$49</f>
        <v>12232</v>
      </c>
      <c r="N1384" s="97"/>
      <c r="O1384" s="293"/>
      <c r="P1384" s="98"/>
      <c r="Q1384" s="93"/>
      <c r="R1384" s="93"/>
      <c r="S1384" s="93"/>
      <c r="T1384" s="94"/>
      <c r="U1384" s="95"/>
      <c r="V1384" s="99"/>
      <c r="W1384" s="93"/>
      <c r="X1384" s="101"/>
      <c r="Y1384" s="92"/>
      <c r="Z1384" s="100"/>
      <c r="AB1384" s="24"/>
    </row>
    <row r="1385" spans="1:28" ht="15.75" hidden="1" customHeight="1" outlineLevel="1">
      <c r="A1385" s="76"/>
      <c r="C1385" s="21"/>
      <c r="D1385" s="21"/>
      <c r="F1385" s="64">
        <f>DAL!$F$49</f>
        <v>487</v>
      </c>
      <c r="G1385" s="64">
        <f>DAL!$G$49</f>
        <v>0</v>
      </c>
      <c r="H1385" s="64">
        <f>DAL!$H$49</f>
        <v>0</v>
      </c>
      <c r="I1385" s="64">
        <f>DAL!$I$49</f>
        <v>14218</v>
      </c>
      <c r="J1385" s="64">
        <f>DAL!$J$49</f>
        <v>0</v>
      </c>
      <c r="K1385" s="64">
        <f>DAL!$K$49</f>
        <v>156926</v>
      </c>
      <c r="L1385" s="65">
        <f>DAL!$L$49</f>
        <v>171631</v>
      </c>
      <c r="N1385" s="97"/>
      <c r="O1385" s="293"/>
      <c r="P1385" s="98"/>
      <c r="Q1385" s="93"/>
      <c r="R1385" s="93"/>
      <c r="S1385" s="93"/>
      <c r="T1385" s="94"/>
      <c r="U1385" s="95"/>
      <c r="V1385" s="99"/>
      <c r="W1385" s="93"/>
      <c r="X1385" s="101"/>
      <c r="Y1385" s="92"/>
      <c r="Z1385" s="100"/>
      <c r="AB1385" s="24"/>
    </row>
    <row r="1386" spans="1:28" ht="15.75" hidden="1" customHeight="1" outlineLevel="1">
      <c r="A1386" s="76"/>
      <c r="C1386" s="21"/>
      <c r="D1386" s="21"/>
      <c r="F1386" s="64">
        <f>'E-P'!$F$49</f>
        <v>1100114</v>
      </c>
      <c r="G1386" s="64">
        <f>'E-P'!$G$49</f>
        <v>0</v>
      </c>
      <c r="H1386" s="64">
        <f>'E-P'!$H$49</f>
        <v>2034</v>
      </c>
      <c r="I1386" s="64">
        <f>'E-P'!$I$49</f>
        <v>0</v>
      </c>
      <c r="J1386" s="64">
        <f>'E-P'!$J$49</f>
        <v>0</v>
      </c>
      <c r="K1386" s="64">
        <f>'E-P'!$K$49</f>
        <v>9853</v>
      </c>
      <c r="L1386" s="65">
        <f>'E-P'!$L$49</f>
        <v>1112001</v>
      </c>
      <c r="N1386" s="97"/>
      <c r="O1386" s="293"/>
      <c r="P1386" s="98"/>
      <c r="Q1386" s="93"/>
      <c r="R1386" s="93"/>
      <c r="S1386" s="93"/>
      <c r="T1386" s="94"/>
      <c r="U1386" s="95"/>
      <c r="V1386" s="99"/>
      <c r="W1386" s="93"/>
      <c r="X1386" s="101"/>
      <c r="Y1386" s="92"/>
      <c r="Z1386" s="100"/>
      <c r="AB1386" s="24"/>
    </row>
    <row r="1387" spans="1:28" ht="15.75" hidden="1" customHeight="1" outlineLevel="1">
      <c r="A1387" s="76"/>
      <c r="C1387" s="21"/>
      <c r="D1387" s="21"/>
      <c r="F1387" s="64">
        <f>LU!$F$49</f>
        <v>0</v>
      </c>
      <c r="G1387" s="64">
        <f>LU!$G$49</f>
        <v>0</v>
      </c>
      <c r="H1387" s="64">
        <f>LU!$H$49</f>
        <v>0</v>
      </c>
      <c r="I1387" s="64">
        <f>LU!$I$49</f>
        <v>0</v>
      </c>
      <c r="J1387" s="64">
        <f>LU!$J$49</f>
        <v>0</v>
      </c>
      <c r="K1387" s="64">
        <f>LU!$K$49</f>
        <v>0</v>
      </c>
      <c r="L1387" s="65">
        <f>LU!$L$49</f>
        <v>0</v>
      </c>
      <c r="N1387" s="97"/>
      <c r="O1387" s="293"/>
      <c r="P1387" s="98"/>
      <c r="Q1387" s="93"/>
      <c r="R1387" s="93"/>
      <c r="S1387" s="93"/>
      <c r="T1387" s="94"/>
      <c r="U1387" s="95"/>
      <c r="V1387" s="99"/>
      <c r="W1387" s="93"/>
      <c r="X1387" s="101"/>
      <c r="Y1387" s="92"/>
      <c r="Z1387" s="100"/>
      <c r="AB1387" s="24"/>
    </row>
    <row r="1388" spans="1:28" ht="15.75" hidden="1" customHeight="1" outlineLevel="1">
      <c r="A1388" s="76"/>
      <c r="C1388" s="21"/>
      <c r="D1388" s="21"/>
      <c r="F1388" s="64">
        <f>MidWST!$F$49</f>
        <v>0</v>
      </c>
      <c r="G1388" s="64">
        <f>MidWST!$G$49</f>
        <v>0</v>
      </c>
      <c r="H1388" s="64">
        <f>MidWST!$H$49</f>
        <v>0</v>
      </c>
      <c r="I1388" s="64">
        <f>MidWST!$I$49</f>
        <v>0</v>
      </c>
      <c r="J1388" s="64">
        <f>MidWST!$J$49</f>
        <v>0</v>
      </c>
      <c r="K1388" s="64">
        <f>MidWST!$K$49</f>
        <v>0</v>
      </c>
      <c r="L1388" s="65">
        <f>MidWST!$L$49</f>
        <v>0</v>
      </c>
      <c r="N1388" s="97"/>
      <c r="O1388" s="293"/>
      <c r="P1388" s="98"/>
      <c r="Q1388" s="93"/>
      <c r="R1388" s="93"/>
      <c r="S1388" s="93"/>
      <c r="T1388" s="94"/>
      <c r="U1388" s="95"/>
      <c r="V1388" s="99"/>
      <c r="W1388" s="93"/>
      <c r="X1388" s="101"/>
      <c r="Y1388" s="92"/>
      <c r="Z1388" s="100"/>
      <c r="AB1388" s="24"/>
    </row>
    <row r="1389" spans="1:28" ht="15.75" hidden="1" customHeight="1" outlineLevel="1">
      <c r="A1389" s="76"/>
      <c r="C1389" s="21"/>
      <c r="D1389" s="21"/>
      <c r="F1389" s="64">
        <f>'P-B'!$F$49</f>
        <v>25523</v>
      </c>
      <c r="G1389" s="64">
        <f>'P-B'!$G$49</f>
        <v>0</v>
      </c>
      <c r="H1389" s="64">
        <f>'P-B'!$H$49</f>
        <v>0</v>
      </c>
      <c r="I1389" s="64">
        <f>'P-B'!$I$49</f>
        <v>0</v>
      </c>
      <c r="J1389" s="64">
        <f>'P-B'!$J$49</f>
        <v>0</v>
      </c>
      <c r="K1389" s="64">
        <f>'P-B'!$K$49</f>
        <v>651</v>
      </c>
      <c r="L1389" s="65">
        <f>'P-B'!$L$49</f>
        <v>26174</v>
      </c>
      <c r="N1389" s="97"/>
      <c r="O1389" s="293"/>
      <c r="P1389" s="98"/>
      <c r="Q1389" s="93"/>
      <c r="R1389" s="93"/>
      <c r="S1389" s="93"/>
      <c r="T1389" s="94"/>
      <c r="U1389" s="95"/>
      <c r="V1389" s="99"/>
      <c r="W1389" s="93"/>
      <c r="X1389" s="101"/>
      <c r="Y1389" s="92"/>
      <c r="Z1389" s="100"/>
      <c r="AB1389" s="24"/>
    </row>
    <row r="1390" spans="1:28" ht="15.75" hidden="1" customHeight="1" outlineLevel="1">
      <c r="A1390" s="76"/>
      <c r="C1390" s="21"/>
      <c r="D1390" s="21"/>
      <c r="F1390" s="64">
        <f>PVAMU!$F$49</f>
        <v>119622</v>
      </c>
      <c r="G1390" s="64">
        <f>PVAMU!$G$49</f>
        <v>0</v>
      </c>
      <c r="H1390" s="64">
        <f>PVAMU!$H$49</f>
        <v>0</v>
      </c>
      <c r="I1390" s="64">
        <f>PVAMU!$I$49</f>
        <v>0</v>
      </c>
      <c r="J1390" s="64">
        <f>PVAMU!$J$49</f>
        <v>0</v>
      </c>
      <c r="K1390" s="64">
        <f>PVAMU!$K$49</f>
        <v>0</v>
      </c>
      <c r="L1390" s="65">
        <f>PVAMU!$L$49</f>
        <v>119622</v>
      </c>
      <c r="N1390" s="97"/>
      <c r="O1390" s="293"/>
      <c r="P1390" s="98"/>
      <c r="Q1390" s="93"/>
      <c r="R1390" s="93"/>
      <c r="S1390" s="93"/>
      <c r="T1390" s="94"/>
      <c r="U1390" s="95"/>
      <c r="V1390" s="99"/>
      <c r="W1390" s="93"/>
      <c r="X1390" s="101"/>
      <c r="Y1390" s="92"/>
      <c r="Z1390" s="100"/>
      <c r="AB1390" s="24"/>
    </row>
    <row r="1391" spans="1:28" ht="15.75" hidden="1" customHeight="1" outlineLevel="1">
      <c r="A1391" s="76"/>
      <c r="C1391" s="21"/>
      <c r="D1391" s="21"/>
      <c r="F1391" s="64">
        <f>'S-A'!$F$49</f>
        <v>311444</v>
      </c>
      <c r="G1391" s="64">
        <f>'S-A'!$G$49</f>
        <v>0</v>
      </c>
      <c r="H1391" s="64">
        <f>'S-A'!$H$49</f>
        <v>0</v>
      </c>
      <c r="I1391" s="64">
        <f>'S-A'!$I$49</f>
        <v>475359</v>
      </c>
      <c r="J1391" s="64">
        <f>'S-A'!$J$49</f>
        <v>7862</v>
      </c>
      <c r="K1391" s="64">
        <f>'S-A'!$K$49</f>
        <v>0</v>
      </c>
      <c r="L1391" s="65">
        <f>'S-A'!$L$49</f>
        <v>794665</v>
      </c>
      <c r="N1391" s="97"/>
      <c r="O1391" s="293"/>
      <c r="P1391" s="98"/>
      <c r="Q1391" s="93"/>
      <c r="R1391" s="93"/>
      <c r="S1391" s="93"/>
      <c r="T1391" s="94"/>
      <c r="U1391" s="95"/>
      <c r="V1391" s="99"/>
      <c r="W1391" s="93"/>
      <c r="X1391" s="101"/>
      <c r="Y1391" s="92"/>
      <c r="Z1391" s="100"/>
      <c r="AB1391" s="24"/>
    </row>
    <row r="1392" spans="1:28" ht="15.75" hidden="1" customHeight="1" outlineLevel="1">
      <c r="A1392" s="76"/>
      <c r="C1392" s="21"/>
      <c r="D1392" s="21"/>
      <c r="F1392" s="64">
        <f>SFA!$F$49</f>
        <v>0</v>
      </c>
      <c r="G1392" s="64">
        <f>SFA!$G$49</f>
        <v>0</v>
      </c>
      <c r="H1392" s="64">
        <f>SFA!$H$49</f>
        <v>0</v>
      </c>
      <c r="I1392" s="64">
        <f>SFA!$I$49</f>
        <v>0</v>
      </c>
      <c r="J1392" s="64">
        <f>SFA!$J$49</f>
        <v>0</v>
      </c>
      <c r="K1392" s="64">
        <f>SFA!$K$49</f>
        <v>0</v>
      </c>
      <c r="L1392" s="65">
        <f>SFA!$L$49</f>
        <v>0</v>
      </c>
      <c r="N1392" s="97"/>
      <c r="O1392" s="293"/>
      <c r="P1392" s="98"/>
      <c r="Q1392" s="93"/>
      <c r="R1392" s="93"/>
      <c r="S1392" s="93"/>
      <c r="T1392" s="94"/>
      <c r="U1392" s="95"/>
      <c r="V1392" s="99"/>
      <c r="W1392" s="93"/>
      <c r="X1392" s="101"/>
      <c r="Y1392" s="92"/>
      <c r="Z1392" s="100"/>
      <c r="AB1392" s="24"/>
    </row>
    <row r="1393" spans="1:28" ht="15.75" hidden="1" customHeight="1" outlineLevel="1">
      <c r="A1393" s="76"/>
      <c r="C1393" s="21"/>
      <c r="D1393" s="21"/>
      <c r="F1393" s="64">
        <f>SHSU!$F$49</f>
        <v>0</v>
      </c>
      <c r="G1393" s="64">
        <f>SHSU!$G$49</f>
        <v>0</v>
      </c>
      <c r="H1393" s="64">
        <f>SHSU!$H$49</f>
        <v>0</v>
      </c>
      <c r="I1393" s="64">
        <f>SHSU!$I$49</f>
        <v>0</v>
      </c>
      <c r="J1393" s="64">
        <f>SHSU!$J$49</f>
        <v>0</v>
      </c>
      <c r="K1393" s="64">
        <f>SHSU!$K$49</f>
        <v>0</v>
      </c>
      <c r="L1393" s="65">
        <f>SHSU!$L$49</f>
        <v>0</v>
      </c>
      <c r="N1393" s="97"/>
      <c r="O1393" s="293"/>
      <c r="P1393" s="98"/>
      <c r="Q1393" s="93"/>
      <c r="R1393" s="93"/>
      <c r="S1393" s="93"/>
      <c r="T1393" s="94"/>
      <c r="U1393" s="95"/>
      <c r="V1393" s="99"/>
      <c r="W1393" s="93"/>
      <c r="X1393" s="101"/>
      <c r="Y1393" s="92"/>
      <c r="Z1393" s="100"/>
      <c r="AB1393" s="24"/>
    </row>
    <row r="1394" spans="1:28" ht="15.75" hidden="1" customHeight="1" outlineLevel="1">
      <c r="A1394" s="76"/>
      <c r="C1394" s="21"/>
      <c r="D1394" s="21"/>
      <c r="F1394" s="64">
        <f>SRSU!$F$49</f>
        <v>0</v>
      </c>
      <c r="G1394" s="64">
        <f>SRSU!$G$49</f>
        <v>0</v>
      </c>
      <c r="H1394" s="64">
        <f>SRSU!$H$49</f>
        <v>0</v>
      </c>
      <c r="I1394" s="64">
        <f>SRSU!$I$49</f>
        <v>0</v>
      </c>
      <c r="J1394" s="64">
        <f>SRSU!$J$49</f>
        <v>0</v>
      </c>
      <c r="K1394" s="64">
        <f>SRSU!$K$49</f>
        <v>0</v>
      </c>
      <c r="L1394" s="65">
        <f>SRSU!$L$49</f>
        <v>0</v>
      </c>
      <c r="N1394" s="97"/>
      <c r="O1394" s="293"/>
      <c r="P1394" s="98"/>
      <c r="Q1394" s="93"/>
      <c r="R1394" s="93"/>
      <c r="S1394" s="93"/>
      <c r="T1394" s="94"/>
      <c r="U1394" s="95"/>
      <c r="V1394" s="99"/>
      <c r="W1394" s="93"/>
      <c r="X1394" s="101"/>
      <c r="Y1394" s="92"/>
      <c r="Z1394" s="100"/>
      <c r="AB1394" s="24"/>
    </row>
    <row r="1395" spans="1:28" ht="15.75" hidden="1" customHeight="1" outlineLevel="1">
      <c r="A1395" s="76"/>
      <c r="C1395" s="21"/>
      <c r="D1395" s="21"/>
      <c r="F1395" s="64">
        <f>TAMIU!$F$49</f>
        <v>0</v>
      </c>
      <c r="G1395" s="64">
        <f>TAMIU!$G$49</f>
        <v>0</v>
      </c>
      <c r="H1395" s="64">
        <f>TAMIU!$H$49</f>
        <v>0</v>
      </c>
      <c r="I1395" s="64">
        <f>TAMIU!$I$49</f>
        <v>0</v>
      </c>
      <c r="J1395" s="64">
        <f>TAMIU!$J$49</f>
        <v>0</v>
      </c>
      <c r="K1395" s="64">
        <f>TAMIU!$K$49</f>
        <v>0</v>
      </c>
      <c r="L1395" s="65">
        <f>TAMIU!$L$49</f>
        <v>0</v>
      </c>
      <c r="N1395" s="97"/>
      <c r="O1395" s="293"/>
      <c r="P1395" s="98"/>
      <c r="Q1395" s="93"/>
      <c r="R1395" s="93"/>
      <c r="S1395" s="93"/>
      <c r="T1395" s="94"/>
      <c r="U1395" s="95"/>
      <c r="V1395" s="99"/>
      <c r="W1395" s="93"/>
      <c r="X1395" s="101"/>
      <c r="Y1395" s="92"/>
      <c r="Z1395" s="100"/>
      <c r="AB1395" s="24"/>
    </row>
    <row r="1396" spans="1:28" ht="15.75" hidden="1" customHeight="1" outlineLevel="1">
      <c r="A1396" s="76"/>
      <c r="C1396" s="21"/>
      <c r="D1396" s="21"/>
      <c r="F1396" s="64">
        <f>TAMUC!$F$49</f>
        <v>0</v>
      </c>
      <c r="G1396" s="64">
        <f>TAMUC!$G$49</f>
        <v>0</v>
      </c>
      <c r="H1396" s="64">
        <f>TAMUC!$H$49</f>
        <v>0</v>
      </c>
      <c r="I1396" s="64">
        <f>TAMUC!$I$49</f>
        <v>0</v>
      </c>
      <c r="J1396" s="64">
        <f>TAMUC!$J$49</f>
        <v>0</v>
      </c>
      <c r="K1396" s="64">
        <f>TAMUC!$K$49</f>
        <v>0</v>
      </c>
      <c r="L1396" s="65">
        <f>TAMUC!$L$49</f>
        <v>0</v>
      </c>
      <c r="N1396" s="97"/>
      <c r="O1396" s="293"/>
      <c r="P1396" s="98"/>
      <c r="Q1396" s="93"/>
      <c r="R1396" s="93"/>
      <c r="S1396" s="93"/>
      <c r="T1396" s="94"/>
      <c r="U1396" s="95"/>
      <c r="V1396" s="99"/>
      <c r="W1396" s="93"/>
      <c r="X1396" s="101"/>
      <c r="Y1396" s="92"/>
      <c r="Z1396" s="100"/>
      <c r="AB1396" s="24"/>
    </row>
    <row r="1397" spans="1:28" ht="15.75" hidden="1" customHeight="1" outlineLevel="1">
      <c r="A1397" s="76"/>
      <c r="C1397" s="21"/>
      <c r="D1397" s="21"/>
      <c r="F1397" s="64">
        <f>TAMUCC!$F$49</f>
        <v>8944</v>
      </c>
      <c r="G1397" s="64">
        <f>TAMUCC!$G$49</f>
        <v>0</v>
      </c>
      <c r="H1397" s="64">
        <f>TAMUCC!$H$49</f>
        <v>0</v>
      </c>
      <c r="I1397" s="64">
        <f>TAMUCC!$I$49</f>
        <v>5004</v>
      </c>
      <c r="J1397" s="64">
        <f>TAMUCC!$J$49</f>
        <v>0</v>
      </c>
      <c r="K1397" s="64">
        <f>TAMUCC!$K$49</f>
        <v>0</v>
      </c>
      <c r="L1397" s="65">
        <f>TAMUCC!$L$49</f>
        <v>13948</v>
      </c>
      <c r="N1397" s="97"/>
      <c r="O1397" s="293"/>
      <c r="P1397" s="98"/>
      <c r="Q1397" s="93"/>
      <c r="R1397" s="93"/>
      <c r="S1397" s="93"/>
      <c r="T1397" s="94"/>
      <c r="U1397" s="95"/>
      <c r="V1397" s="99"/>
      <c r="W1397" s="93"/>
      <c r="X1397" s="101"/>
      <c r="Y1397" s="92"/>
      <c r="Z1397" s="100"/>
      <c r="AB1397" s="24"/>
    </row>
    <row r="1398" spans="1:28" ht="15.75" hidden="1" customHeight="1" outlineLevel="1">
      <c r="A1398" s="76"/>
      <c r="C1398" s="21"/>
      <c r="D1398" s="21"/>
      <c r="F1398" s="64">
        <f>TAMUComb!$F$49</f>
        <v>4289311</v>
      </c>
      <c r="G1398" s="64">
        <f>TAMUComb!$G$49</f>
        <v>1206393</v>
      </c>
      <c r="H1398" s="64">
        <f>TAMUComb!$H$49</f>
        <v>391346</v>
      </c>
      <c r="I1398" s="64">
        <f>TAMUComb!$I$49</f>
        <v>160704</v>
      </c>
      <c r="J1398" s="64">
        <f>TAMUComb!$J$49</f>
        <v>3302524</v>
      </c>
      <c r="K1398" s="64">
        <f>TAMUComb!$K$49</f>
        <v>5145998</v>
      </c>
      <c r="L1398" s="65">
        <f>TAMUComb!$L$49</f>
        <v>14496276</v>
      </c>
      <c r="N1398" s="97"/>
      <c r="O1398" s="293"/>
      <c r="P1398" s="98"/>
      <c r="Q1398" s="93"/>
      <c r="R1398" s="93"/>
      <c r="S1398" s="93"/>
      <c r="T1398" s="94"/>
      <c r="U1398" s="95"/>
      <c r="V1398" s="99"/>
      <c r="W1398" s="93"/>
      <c r="X1398" s="101"/>
      <c r="Y1398" s="92"/>
      <c r="Z1398" s="100"/>
      <c r="AB1398" s="24"/>
    </row>
    <row r="1399" spans="1:28" ht="15.75" hidden="1" customHeight="1" outlineLevel="1">
      <c r="A1399" s="76"/>
      <c r="C1399" s="21"/>
      <c r="D1399" s="21"/>
      <c r="F1399" s="64">
        <f>TAMUCT!$F$49</f>
        <v>0</v>
      </c>
      <c r="G1399" s="64">
        <f>TAMUCT!$G$49</f>
        <v>0</v>
      </c>
      <c r="H1399" s="64">
        <f>TAMUCT!$H$49</f>
        <v>0</v>
      </c>
      <c r="I1399" s="64">
        <f>TAMUCT!$I$49</f>
        <v>0</v>
      </c>
      <c r="J1399" s="64">
        <f>TAMUCT!$J$49</f>
        <v>0</v>
      </c>
      <c r="K1399" s="64">
        <f>TAMUCT!$K$49</f>
        <v>0</v>
      </c>
      <c r="L1399" s="65">
        <f>TAMUCT!$L$49</f>
        <v>0</v>
      </c>
      <c r="N1399" s="97"/>
      <c r="O1399" s="293"/>
      <c r="P1399" s="98"/>
      <c r="Q1399" s="93"/>
      <c r="R1399" s="93"/>
      <c r="S1399" s="93"/>
      <c r="T1399" s="94"/>
      <c r="U1399" s="95"/>
      <c r="V1399" s="99"/>
      <c r="W1399" s="93"/>
      <c r="X1399" s="101"/>
      <c r="Y1399" s="92"/>
      <c r="Z1399" s="100"/>
      <c r="AB1399" s="24"/>
    </row>
    <row r="1400" spans="1:28" ht="15.75" hidden="1" customHeight="1" outlineLevel="1">
      <c r="A1400" s="76"/>
      <c r="C1400" s="21"/>
      <c r="D1400" s="21"/>
      <c r="F1400" s="64">
        <f>TAMUG!$F$49</f>
        <v>0</v>
      </c>
      <c r="G1400" s="64">
        <f>TAMUG!$G$49</f>
        <v>0</v>
      </c>
      <c r="H1400" s="64">
        <f>TAMUG!$H$49</f>
        <v>0</v>
      </c>
      <c r="I1400" s="64">
        <f>TAMUG!$I$49</f>
        <v>0</v>
      </c>
      <c r="J1400" s="64">
        <f>TAMUG!$J$49</f>
        <v>0</v>
      </c>
      <c r="K1400" s="64">
        <f>TAMUG!$K$49</f>
        <v>0</v>
      </c>
      <c r="L1400" s="65">
        <f>TAMUG!$L$49</f>
        <v>0</v>
      </c>
      <c r="N1400" s="97"/>
      <c r="O1400" s="293"/>
      <c r="P1400" s="98"/>
      <c r="Q1400" s="93"/>
      <c r="R1400" s="93"/>
      <c r="S1400" s="93"/>
      <c r="T1400" s="94"/>
      <c r="U1400" s="95"/>
      <c r="V1400" s="99"/>
      <c r="W1400" s="93"/>
      <c r="X1400" s="101"/>
      <c r="Y1400" s="92"/>
      <c r="Z1400" s="100"/>
      <c r="AB1400" s="24"/>
    </row>
    <row r="1401" spans="1:28" ht="15.75" hidden="1" customHeight="1" outlineLevel="1">
      <c r="A1401" s="76"/>
      <c r="C1401" s="21"/>
      <c r="D1401" s="21"/>
      <c r="F1401" s="64">
        <f>TAMUK!$F$49</f>
        <v>0</v>
      </c>
      <c r="G1401" s="64">
        <f>TAMUK!$G$49</f>
        <v>0</v>
      </c>
      <c r="H1401" s="64">
        <f>TAMUK!$H$49</f>
        <v>0</v>
      </c>
      <c r="I1401" s="64">
        <f>TAMUK!$I$49</f>
        <v>0</v>
      </c>
      <c r="J1401" s="64">
        <f>TAMUK!$J$49</f>
        <v>0</v>
      </c>
      <c r="K1401" s="64">
        <f>TAMUK!$K$49</f>
        <v>0</v>
      </c>
      <c r="L1401" s="65">
        <f>TAMUK!$L$49</f>
        <v>0</v>
      </c>
      <c r="N1401" s="97"/>
      <c r="O1401" s="293"/>
      <c r="P1401" s="98"/>
      <c r="Q1401" s="93"/>
      <c r="R1401" s="93"/>
      <c r="S1401" s="93"/>
      <c r="T1401" s="94"/>
      <c r="U1401" s="95"/>
      <c r="V1401" s="99"/>
      <c r="W1401" s="93"/>
      <c r="X1401" s="101"/>
      <c r="Y1401" s="92"/>
      <c r="Z1401" s="100"/>
      <c r="AB1401" s="24"/>
    </row>
    <row r="1402" spans="1:28" ht="15.75" hidden="1" customHeight="1" outlineLevel="1">
      <c r="A1402" s="76"/>
      <c r="C1402" s="21"/>
      <c r="D1402" s="21"/>
      <c r="F1402" s="64">
        <f>TAMUSA!$F$49</f>
        <v>0</v>
      </c>
      <c r="G1402" s="64">
        <f>TAMUSA!$G$49</f>
        <v>0</v>
      </c>
      <c r="H1402" s="64">
        <f>TAMUSA!$H$49</f>
        <v>0</v>
      </c>
      <c r="I1402" s="64">
        <f>TAMUSA!$I$49</f>
        <v>0</v>
      </c>
      <c r="J1402" s="64">
        <f>TAMUSA!$J$49</f>
        <v>0</v>
      </c>
      <c r="K1402" s="64">
        <f>TAMUSA!$K$49</f>
        <v>0</v>
      </c>
      <c r="L1402" s="65">
        <f>TAMUSA!$L$49</f>
        <v>0</v>
      </c>
      <c r="N1402" s="97"/>
      <c r="O1402" s="293"/>
      <c r="P1402" s="98"/>
      <c r="Q1402" s="93"/>
      <c r="R1402" s="93"/>
      <c r="S1402" s="93"/>
      <c r="T1402" s="94"/>
      <c r="U1402" s="95"/>
      <c r="V1402" s="99"/>
      <c r="W1402" s="93"/>
      <c r="X1402" s="101"/>
      <c r="Y1402" s="92"/>
      <c r="Z1402" s="100"/>
      <c r="AB1402" s="24"/>
    </row>
    <row r="1403" spans="1:28" ht="15.75" hidden="1" customHeight="1" outlineLevel="1">
      <c r="A1403" s="76"/>
      <c r="C1403" s="21"/>
      <c r="D1403" s="21"/>
      <c r="F1403" s="64">
        <f>TAMUT!$F$49</f>
        <v>0</v>
      </c>
      <c r="G1403" s="64">
        <f>TAMUT!$G$49</f>
        <v>0</v>
      </c>
      <c r="H1403" s="64">
        <f>TAMUT!$H$49</f>
        <v>0</v>
      </c>
      <c r="I1403" s="64">
        <f>TAMUT!$I$49</f>
        <v>0</v>
      </c>
      <c r="J1403" s="64">
        <f>TAMUT!$J$49</f>
        <v>0</v>
      </c>
      <c r="K1403" s="64">
        <f>TAMUT!$K$49</f>
        <v>0</v>
      </c>
      <c r="L1403" s="65">
        <f>TAMUT!$L$49</f>
        <v>0</v>
      </c>
      <c r="N1403" s="97"/>
      <c r="O1403" s="293"/>
      <c r="P1403" s="98"/>
      <c r="Q1403" s="93"/>
      <c r="R1403" s="93"/>
      <c r="S1403" s="93"/>
      <c r="T1403" s="94"/>
      <c r="U1403" s="95"/>
      <c r="V1403" s="99"/>
      <c r="W1403" s="93"/>
      <c r="X1403" s="101"/>
      <c r="Y1403" s="92"/>
      <c r="Z1403" s="100"/>
      <c r="AB1403" s="24"/>
    </row>
    <row r="1404" spans="1:28" ht="15.75" hidden="1" customHeight="1" outlineLevel="1">
      <c r="A1404" s="76"/>
      <c r="C1404" s="21"/>
      <c r="D1404" s="21"/>
      <c r="F1404" s="64">
        <f>TARLST!$F$49</f>
        <v>0</v>
      </c>
      <c r="G1404" s="64">
        <f>TARLST!$G$49</f>
        <v>0</v>
      </c>
      <c r="H1404" s="64">
        <f>TARLST!$H$49</f>
        <v>0</v>
      </c>
      <c r="I1404" s="64">
        <f>TARLST!$I$49</f>
        <v>0</v>
      </c>
      <c r="J1404" s="64">
        <f>TARLST!$J$49</f>
        <v>0</v>
      </c>
      <c r="K1404" s="64">
        <f>TARLST!$K$49</f>
        <v>0</v>
      </c>
      <c r="L1404" s="65">
        <f>TARLST!$L$49</f>
        <v>0</v>
      </c>
      <c r="N1404" s="97"/>
      <c r="O1404" s="293"/>
      <c r="P1404" s="98"/>
      <c r="Q1404" s="93"/>
      <c r="R1404" s="93"/>
      <c r="S1404" s="93"/>
      <c r="T1404" s="94"/>
      <c r="U1404" s="95"/>
      <c r="V1404" s="99"/>
      <c r="W1404" s="93"/>
      <c r="X1404" s="101"/>
      <c r="Y1404" s="92"/>
      <c r="Z1404" s="100"/>
      <c r="AB1404" s="24"/>
    </row>
    <row r="1405" spans="1:28" ht="15.75" hidden="1" customHeight="1" outlineLevel="1">
      <c r="A1405" s="76"/>
      <c r="C1405" s="21"/>
      <c r="D1405" s="21"/>
      <c r="F1405" s="64">
        <f>TSU!$F$49</f>
        <v>0</v>
      </c>
      <c r="G1405" s="64">
        <f>TSU!$G$49</f>
        <v>0</v>
      </c>
      <c r="H1405" s="64">
        <f>TSU!$H$49</f>
        <v>0</v>
      </c>
      <c r="I1405" s="64">
        <f>TSU!$I$49</f>
        <v>0</v>
      </c>
      <c r="J1405" s="64">
        <f>TSU!$J$49</f>
        <v>0</v>
      </c>
      <c r="K1405" s="64">
        <f>TSU!$K$49</f>
        <v>0</v>
      </c>
      <c r="L1405" s="65">
        <f>TSU!$L$49</f>
        <v>0</v>
      </c>
      <c r="N1405" s="97"/>
      <c r="O1405" s="293"/>
      <c r="P1405" s="98"/>
      <c r="Q1405" s="93"/>
      <c r="R1405" s="93"/>
      <c r="S1405" s="93"/>
      <c r="T1405" s="94"/>
      <c r="U1405" s="95"/>
      <c r="V1405" s="99"/>
      <c r="W1405" s="93"/>
      <c r="X1405" s="101"/>
      <c r="Y1405" s="92"/>
      <c r="Z1405" s="100"/>
      <c r="AB1405" s="24"/>
    </row>
    <row r="1406" spans="1:28" ht="15.75" hidden="1" customHeight="1" outlineLevel="1">
      <c r="A1406" s="76"/>
      <c r="C1406" s="21"/>
      <c r="D1406" s="21"/>
      <c r="F1406" s="64">
        <f>TTU!$F$49</f>
        <v>988315</v>
      </c>
      <c r="G1406" s="64">
        <f>TTU!$G$49</f>
        <v>96977</v>
      </c>
      <c r="H1406" s="64">
        <f>TTU!$H$49</f>
        <v>1162821</v>
      </c>
      <c r="I1406" s="64">
        <f>TTU!$I$49</f>
        <v>0</v>
      </c>
      <c r="J1406" s="64">
        <f>TTU!$J$49</f>
        <v>1528403</v>
      </c>
      <c r="K1406" s="64">
        <f>TTU!$K$49</f>
        <v>699435</v>
      </c>
      <c r="L1406" s="65">
        <f>TTU!$L$49</f>
        <v>4475951</v>
      </c>
      <c r="N1406" s="97"/>
      <c r="O1406" s="293"/>
      <c r="P1406" s="98"/>
      <c r="Q1406" s="93"/>
      <c r="R1406" s="93"/>
      <c r="S1406" s="93"/>
      <c r="T1406" s="94"/>
      <c r="U1406" s="95"/>
      <c r="V1406" s="99"/>
      <c r="W1406" s="93"/>
      <c r="X1406" s="101"/>
      <c r="Y1406" s="92"/>
      <c r="Z1406" s="100"/>
      <c r="AB1406" s="24"/>
    </row>
    <row r="1407" spans="1:28" ht="15.75" hidden="1" customHeight="1" outlineLevel="1">
      <c r="A1407" s="76"/>
      <c r="C1407" s="21"/>
      <c r="D1407" s="21"/>
      <c r="F1407" s="64">
        <f>TWU!$F$49</f>
        <v>0</v>
      </c>
      <c r="G1407" s="64">
        <f>TWU!$G$49</f>
        <v>0</v>
      </c>
      <c r="H1407" s="64">
        <f>TWU!$H$49</f>
        <v>0</v>
      </c>
      <c r="I1407" s="64">
        <f>TWU!$I$49</f>
        <v>0</v>
      </c>
      <c r="J1407" s="64">
        <f>TWU!$J$49</f>
        <v>0</v>
      </c>
      <c r="K1407" s="64">
        <f>TWU!$K$49</f>
        <v>0</v>
      </c>
      <c r="L1407" s="65">
        <f>TWU!$L$49</f>
        <v>0</v>
      </c>
      <c r="N1407" s="97"/>
      <c r="O1407" s="293"/>
      <c r="P1407" s="98"/>
      <c r="Q1407" s="93"/>
      <c r="R1407" s="93"/>
      <c r="S1407" s="93"/>
      <c r="T1407" s="94"/>
      <c r="U1407" s="95"/>
      <c r="V1407" s="99"/>
      <c r="W1407" s="93"/>
      <c r="X1407" s="101"/>
      <c r="Y1407" s="92"/>
      <c r="Z1407" s="100"/>
      <c r="AB1407" s="24"/>
    </row>
    <row r="1408" spans="1:28" ht="15.75" hidden="1" customHeight="1" outlineLevel="1">
      <c r="A1408" s="76"/>
      <c r="C1408" s="21"/>
      <c r="D1408" s="21"/>
      <c r="F1408" s="64">
        <f>TXST!$F$49</f>
        <v>336583</v>
      </c>
      <c r="G1408" s="64">
        <f>TXST!$G$49</f>
        <v>0</v>
      </c>
      <c r="H1408" s="64">
        <f>TXST!$H$49</f>
        <v>0</v>
      </c>
      <c r="I1408" s="64">
        <f>TXST!$I$49</f>
        <v>0</v>
      </c>
      <c r="J1408" s="64">
        <f>TXST!$J$49</f>
        <v>0</v>
      </c>
      <c r="K1408" s="64">
        <f>TXST!$K$49</f>
        <v>0</v>
      </c>
      <c r="L1408" s="65">
        <f>TXST!$L$49</f>
        <v>336583</v>
      </c>
      <c r="N1408" s="97"/>
      <c r="O1408" s="293"/>
      <c r="P1408" s="98"/>
      <c r="Q1408" s="93"/>
      <c r="R1408" s="93"/>
      <c r="S1408" s="93"/>
      <c r="T1408" s="94"/>
      <c r="U1408" s="95"/>
      <c r="V1408" s="99"/>
      <c r="W1408" s="93"/>
      <c r="X1408" s="101"/>
      <c r="Y1408" s="92"/>
      <c r="Z1408" s="100"/>
      <c r="AB1408" s="24"/>
    </row>
    <row r="1409" spans="1:28" ht="15.75" hidden="1" customHeight="1" outlineLevel="1">
      <c r="A1409" s="76"/>
      <c r="C1409" s="21"/>
      <c r="D1409" s="21"/>
      <c r="F1409" s="64">
        <f>TYL!$F$49</f>
        <v>0</v>
      </c>
      <c r="G1409" s="64">
        <f>TYL!$G$49</f>
        <v>0</v>
      </c>
      <c r="H1409" s="64">
        <f>TYL!$H$49</f>
        <v>0</v>
      </c>
      <c r="I1409" s="64">
        <f>TYL!$I$49</f>
        <v>0</v>
      </c>
      <c r="J1409" s="64">
        <f>TYL!$J$49</f>
        <v>0</v>
      </c>
      <c r="K1409" s="64">
        <f>TYL!$K$49</f>
        <v>0</v>
      </c>
      <c r="L1409" s="65">
        <f>TYL!$L$49</f>
        <v>0</v>
      </c>
      <c r="N1409" s="97"/>
      <c r="O1409" s="293"/>
      <c r="P1409" s="98"/>
      <c r="Q1409" s="93"/>
      <c r="R1409" s="93"/>
      <c r="S1409" s="93"/>
      <c r="T1409" s="94"/>
      <c r="U1409" s="95"/>
      <c r="V1409" s="99"/>
      <c r="W1409" s="93"/>
      <c r="X1409" s="101"/>
      <c r="Y1409" s="92"/>
      <c r="Z1409" s="100"/>
      <c r="AB1409" s="24"/>
    </row>
    <row r="1410" spans="1:28" ht="15.75" hidden="1" customHeight="1" outlineLevel="1">
      <c r="A1410" s="76"/>
      <c r="C1410" s="21"/>
      <c r="D1410" s="21"/>
      <c r="F1410" s="64">
        <f>UH!$F$49</f>
        <v>4598324</v>
      </c>
      <c r="G1410" s="64">
        <f>UH!$G$49</f>
        <v>0</v>
      </c>
      <c r="H1410" s="64">
        <f>UH!$H$49</f>
        <v>783138</v>
      </c>
      <c r="I1410" s="64">
        <f>UH!$I$49</f>
        <v>0</v>
      </c>
      <c r="J1410" s="64">
        <f>UH!$J$49</f>
        <v>1269603</v>
      </c>
      <c r="K1410" s="64">
        <f>UH!$K$49</f>
        <v>257779</v>
      </c>
      <c r="L1410" s="65">
        <f>UH!$L$49</f>
        <v>6908844</v>
      </c>
      <c r="N1410" s="97"/>
      <c r="O1410" s="293"/>
      <c r="P1410" s="98"/>
      <c r="Q1410" s="93"/>
      <c r="R1410" s="93"/>
      <c r="S1410" s="93"/>
      <c r="T1410" s="94"/>
      <c r="U1410" s="95"/>
      <c r="V1410" s="99"/>
      <c r="W1410" s="93"/>
      <c r="X1410" s="101"/>
      <c r="Y1410" s="92"/>
      <c r="Z1410" s="100"/>
      <c r="AB1410" s="24"/>
    </row>
    <row r="1411" spans="1:28" ht="15.75" hidden="1" customHeight="1" outlineLevel="1">
      <c r="A1411" s="76"/>
      <c r="C1411" s="21"/>
      <c r="D1411" s="21"/>
      <c r="F1411" s="64">
        <f>UHCL!$F$49</f>
        <v>0</v>
      </c>
      <c r="G1411" s="64">
        <f>UHCL!$G$49</f>
        <v>0</v>
      </c>
      <c r="H1411" s="64">
        <f>UHCL!$H$49</f>
        <v>0</v>
      </c>
      <c r="I1411" s="64">
        <f>UHCL!$I$49</f>
        <v>0</v>
      </c>
      <c r="J1411" s="64">
        <f>UHCL!$J$49</f>
        <v>0</v>
      </c>
      <c r="K1411" s="64">
        <f>UHCL!$K$49</f>
        <v>0</v>
      </c>
      <c r="L1411" s="65">
        <f>UHCL!$L$49</f>
        <v>0</v>
      </c>
      <c r="N1411" s="97"/>
      <c r="O1411" s="293"/>
      <c r="P1411" s="98"/>
      <c r="Q1411" s="93"/>
      <c r="R1411" s="93"/>
      <c r="S1411" s="93"/>
      <c r="T1411" s="94"/>
      <c r="U1411" s="95"/>
      <c r="V1411" s="99"/>
      <c r="W1411" s="93"/>
      <c r="X1411" s="101"/>
      <c r="Y1411" s="92"/>
      <c r="Z1411" s="100"/>
      <c r="AB1411" s="24"/>
    </row>
    <row r="1412" spans="1:28" ht="15.75" hidden="1" customHeight="1" outlineLevel="1">
      <c r="A1412" s="76"/>
      <c r="C1412" s="21"/>
      <c r="D1412" s="21"/>
      <c r="F1412" s="64">
        <f>UHD!$F$49</f>
        <v>0</v>
      </c>
      <c r="G1412" s="64">
        <f>UHD!$G$49</f>
        <v>0</v>
      </c>
      <c r="H1412" s="64">
        <f>UHD!$H$49</f>
        <v>0</v>
      </c>
      <c r="I1412" s="64">
        <f>UHD!$I$49</f>
        <v>0</v>
      </c>
      <c r="J1412" s="64">
        <f>UHD!$J$49</f>
        <v>0</v>
      </c>
      <c r="K1412" s="64">
        <f>UHD!$K$49</f>
        <v>0</v>
      </c>
      <c r="L1412" s="65">
        <f>UHD!$L$49</f>
        <v>0</v>
      </c>
      <c r="N1412" s="97"/>
      <c r="O1412" s="293"/>
      <c r="P1412" s="98"/>
      <c r="Q1412" s="93"/>
      <c r="R1412" s="93"/>
      <c r="S1412" s="93"/>
      <c r="T1412" s="94"/>
      <c r="U1412" s="95"/>
      <c r="V1412" s="99"/>
      <c r="W1412" s="93"/>
      <c r="X1412" s="101"/>
      <c r="Y1412" s="92"/>
      <c r="Z1412" s="100"/>
      <c r="AB1412" s="24"/>
    </row>
    <row r="1413" spans="1:28" ht="15.75" hidden="1" customHeight="1" outlineLevel="1">
      <c r="A1413" s="76"/>
      <c r="C1413" s="21"/>
      <c r="D1413" s="21"/>
      <c r="F1413" s="64">
        <f>UHV!$F$49</f>
        <v>0</v>
      </c>
      <c r="G1413" s="64">
        <f>UHV!$G$49</f>
        <v>0</v>
      </c>
      <c r="H1413" s="64">
        <f>UHV!$H$49</f>
        <v>0</v>
      </c>
      <c r="I1413" s="64">
        <f>UHV!$I$49</f>
        <v>0</v>
      </c>
      <c r="J1413" s="64">
        <f>UHV!$J$49</f>
        <v>0</v>
      </c>
      <c r="K1413" s="64">
        <f>UHV!$K$49</f>
        <v>0</v>
      </c>
      <c r="L1413" s="65">
        <f>UHV!$L$49</f>
        <v>0</v>
      </c>
      <c r="N1413" s="97"/>
      <c r="O1413" s="293"/>
      <c r="P1413" s="98"/>
      <c r="Q1413" s="93"/>
      <c r="R1413" s="93"/>
      <c r="S1413" s="93"/>
      <c r="T1413" s="94"/>
      <c r="U1413" s="95"/>
      <c r="V1413" s="99"/>
      <c r="W1413" s="93"/>
      <c r="X1413" s="101"/>
      <c r="Y1413" s="92"/>
      <c r="Z1413" s="100"/>
      <c r="AB1413" s="24"/>
    </row>
    <row r="1414" spans="1:28" ht="15.75" hidden="1" customHeight="1" outlineLevel="1">
      <c r="A1414" s="76"/>
      <c r="C1414" s="21"/>
      <c r="D1414" s="21"/>
      <c r="F1414" s="64">
        <f>UNT!$F$49</f>
        <v>0</v>
      </c>
      <c r="G1414" s="64">
        <f>UNT!$G$49</f>
        <v>0</v>
      </c>
      <c r="H1414" s="64">
        <f>UNT!$H$49</f>
        <v>0</v>
      </c>
      <c r="I1414" s="64">
        <f>UNT!$I$49</f>
        <v>0</v>
      </c>
      <c r="J1414" s="64">
        <f>UNT!$J$49</f>
        <v>0</v>
      </c>
      <c r="K1414" s="64">
        <f>UNT!$K$49</f>
        <v>0</v>
      </c>
      <c r="L1414" s="65">
        <f>UNT!$L$49</f>
        <v>0</v>
      </c>
      <c r="N1414" s="97"/>
      <c r="O1414" s="293"/>
      <c r="P1414" s="98"/>
      <c r="Q1414" s="93"/>
      <c r="R1414" s="93"/>
      <c r="S1414" s="93"/>
      <c r="T1414" s="94"/>
      <c r="U1414" s="95"/>
      <c r="V1414" s="99"/>
      <c r="W1414" s="93"/>
      <c r="X1414" s="101"/>
      <c r="Y1414" s="92"/>
      <c r="Z1414" s="100"/>
      <c r="AB1414" s="24"/>
    </row>
    <row r="1415" spans="1:28" ht="15.75" hidden="1" customHeight="1" outlineLevel="1">
      <c r="A1415" s="76"/>
      <c r="C1415" s="21"/>
      <c r="D1415" s="21"/>
      <c r="F1415" s="64">
        <f>UNTD!$F$49</f>
        <v>0</v>
      </c>
      <c r="G1415" s="64">
        <f>UNTD!$G$49</f>
        <v>0</v>
      </c>
      <c r="H1415" s="64">
        <f>UNTD!$H$49</f>
        <v>0</v>
      </c>
      <c r="I1415" s="64">
        <f>UNTD!$I$49</f>
        <v>0</v>
      </c>
      <c r="J1415" s="64">
        <f>UNTD!$J$49</f>
        <v>0</v>
      </c>
      <c r="K1415" s="64">
        <f>UNTD!$K$49</f>
        <v>0</v>
      </c>
      <c r="L1415" s="65">
        <f>UNTD!$L$49</f>
        <v>0</v>
      </c>
      <c r="N1415" s="97"/>
      <c r="O1415" s="293"/>
      <c r="P1415" s="98"/>
      <c r="Q1415" s="93"/>
      <c r="R1415" s="93"/>
      <c r="S1415" s="93"/>
      <c r="T1415" s="94"/>
      <c r="U1415" s="95"/>
      <c r="V1415" s="99"/>
      <c r="W1415" s="93"/>
      <c r="X1415" s="101"/>
      <c r="Y1415" s="92"/>
      <c r="Z1415" s="100"/>
      <c r="AB1415" s="24"/>
    </row>
    <row r="1416" spans="1:28" ht="15.75" hidden="1" customHeight="1" outlineLevel="1">
      <c r="A1416" s="76"/>
      <c r="C1416" s="21"/>
      <c r="D1416" s="21"/>
      <c r="F1416" s="64">
        <f>WTAMU!$F$49</f>
        <v>0</v>
      </c>
      <c r="G1416" s="64">
        <f>WTAMU!$G$49</f>
        <v>0</v>
      </c>
      <c r="H1416" s="64">
        <f>WTAMU!$H$49</f>
        <v>0</v>
      </c>
      <c r="I1416" s="64">
        <f>WTAMU!$I$49</f>
        <v>0</v>
      </c>
      <c r="J1416" s="64">
        <f>WTAMU!$J$49</f>
        <v>0</v>
      </c>
      <c r="K1416" s="64">
        <f>WTAMU!$K$49</f>
        <v>0</v>
      </c>
      <c r="L1416" s="65">
        <f>WTAMU!$L$49</f>
        <v>0</v>
      </c>
      <c r="N1416" s="97"/>
      <c r="O1416" s="293"/>
      <c r="P1416" s="98"/>
      <c r="Q1416" s="93"/>
      <c r="R1416" s="93"/>
      <c r="S1416" s="93"/>
      <c r="T1416" s="94"/>
      <c r="U1416" s="95"/>
      <c r="V1416" s="99"/>
      <c r="W1416" s="93"/>
      <c r="X1416" s="101"/>
      <c r="Y1416" s="92"/>
      <c r="Z1416" s="100"/>
      <c r="AB1416" s="24"/>
    </row>
    <row r="1417" spans="1:28" ht="15.75" customHeight="1" collapsed="1">
      <c r="A1417" s="76"/>
      <c r="B1417" s="6" t="s">
        <v>48</v>
      </c>
      <c r="C1417" s="21"/>
      <c r="D1417" s="21"/>
      <c r="F1417" s="64">
        <f t="shared" ref="F1417:L1417" si="25">SUM(F1381:F1416)</f>
        <v>40485125</v>
      </c>
      <c r="G1417" s="64">
        <f t="shared" si="25"/>
        <v>5200675</v>
      </c>
      <c r="H1417" s="64">
        <f t="shared" si="25"/>
        <v>3382766</v>
      </c>
      <c r="I1417" s="64">
        <f t="shared" si="25"/>
        <v>4904258</v>
      </c>
      <c r="J1417" s="64">
        <f t="shared" si="25"/>
        <v>8127835</v>
      </c>
      <c r="K1417" s="64">
        <f t="shared" si="25"/>
        <v>19513747</v>
      </c>
      <c r="L1417" s="65">
        <f t="shared" si="25"/>
        <v>81614406</v>
      </c>
      <c r="N1417" s="97"/>
      <c r="O1417" s="282" t="s">
        <v>491</v>
      </c>
      <c r="P1417" s="98"/>
      <c r="Q1417" s="93"/>
      <c r="R1417" s="93"/>
      <c r="S1417" s="93"/>
      <c r="T1417" s="94"/>
      <c r="U1417" s="95"/>
      <c r="V1417" s="99"/>
      <c r="W1417" s="93"/>
      <c r="X1417" s="101"/>
      <c r="Y1417" s="92"/>
      <c r="Z1417" s="100"/>
      <c r="AB1417" s="24"/>
    </row>
    <row r="1418" spans="1:28" ht="15.75" hidden="1" customHeight="1" outlineLevel="1">
      <c r="A1418" s="76"/>
      <c r="C1418" s="21"/>
      <c r="D1418" s="21"/>
      <c r="F1418" s="64">
        <f>ARL!$F$50</f>
        <v>7629334</v>
      </c>
      <c r="G1418" s="64">
        <f>ARL!$G$50</f>
        <v>3548</v>
      </c>
      <c r="H1418" s="64">
        <f>ARL!$H$50</f>
        <v>93338</v>
      </c>
      <c r="I1418" s="64">
        <f>ARL!$I$50</f>
        <v>1596413</v>
      </c>
      <c r="J1418" s="64">
        <f>ARL!$J$50</f>
        <v>1814463</v>
      </c>
      <c r="K1418" s="64">
        <f>ARL!$K$50</f>
        <v>410795</v>
      </c>
      <c r="L1418" s="65">
        <f>ARL!$L$50</f>
        <v>11547891</v>
      </c>
      <c r="N1418" s="97"/>
      <c r="O1418" s="298"/>
      <c r="P1418" s="98"/>
      <c r="Q1418" s="93"/>
      <c r="R1418" s="93"/>
      <c r="S1418" s="93"/>
      <c r="T1418" s="94"/>
      <c r="U1418" s="95"/>
      <c r="V1418" s="99"/>
      <c r="W1418" s="93"/>
      <c r="X1418" s="101"/>
      <c r="Y1418" s="92"/>
      <c r="Z1418" s="100"/>
      <c r="AB1418" s="24"/>
    </row>
    <row r="1419" spans="1:28" ht="15.75" hidden="1" customHeight="1" outlineLevel="1">
      <c r="A1419" s="76"/>
      <c r="C1419" s="21"/>
      <c r="D1419" s="21"/>
      <c r="F1419" s="64">
        <f>ASU!$F$50</f>
        <v>0</v>
      </c>
      <c r="G1419" s="64">
        <f>ASU!$G$50</f>
        <v>0</v>
      </c>
      <c r="H1419" s="64">
        <f>ASU!$H$50</f>
        <v>0</v>
      </c>
      <c r="I1419" s="64">
        <f>ASU!$I$50</f>
        <v>0</v>
      </c>
      <c r="J1419" s="64">
        <f>ASU!$J$50</f>
        <v>0</v>
      </c>
      <c r="K1419" s="64">
        <f>ASU!$K$50</f>
        <v>0</v>
      </c>
      <c r="L1419" s="65">
        <f>ASU!$L$50</f>
        <v>0</v>
      </c>
      <c r="N1419" s="97"/>
      <c r="O1419" s="298"/>
      <c r="P1419" s="98"/>
      <c r="Q1419" s="93"/>
      <c r="R1419" s="93"/>
      <c r="S1419" s="93"/>
      <c r="T1419" s="94"/>
      <c r="U1419" s="95"/>
      <c r="V1419" s="99"/>
      <c r="W1419" s="93"/>
      <c r="X1419" s="101"/>
      <c r="Y1419" s="92"/>
      <c r="Z1419" s="100"/>
      <c r="AB1419" s="24"/>
    </row>
    <row r="1420" spans="1:28" ht="15.75" hidden="1" customHeight="1" outlineLevel="1">
      <c r="A1420" s="76"/>
      <c r="C1420" s="21"/>
      <c r="D1420" s="21"/>
      <c r="F1420" s="64">
        <f>'AUS1'!$F$50</f>
        <v>10245762</v>
      </c>
      <c r="G1420" s="64">
        <f>'AUS1'!$G$50</f>
        <v>0</v>
      </c>
      <c r="H1420" s="64">
        <f>'AUS1'!$H$50</f>
        <v>4483</v>
      </c>
      <c r="I1420" s="64">
        <f>'AUS1'!$I$50</f>
        <v>85088</v>
      </c>
      <c r="J1420" s="64">
        <f>'AUS1'!$J$50</f>
        <v>138228</v>
      </c>
      <c r="K1420" s="64">
        <f>'AUS1'!$K$50</f>
        <v>340562</v>
      </c>
      <c r="L1420" s="65">
        <f>'AUS1'!$L$50</f>
        <v>10814123</v>
      </c>
      <c r="N1420" s="97"/>
      <c r="O1420" s="298"/>
      <c r="P1420" s="98"/>
      <c r="Q1420" s="93"/>
      <c r="R1420" s="93"/>
      <c r="S1420" s="93"/>
      <c r="T1420" s="94"/>
      <c r="U1420" s="95"/>
      <c r="V1420" s="99"/>
      <c r="W1420" s="93"/>
      <c r="X1420" s="101"/>
      <c r="Y1420" s="92"/>
      <c r="Z1420" s="100"/>
      <c r="AB1420" s="24"/>
    </row>
    <row r="1421" spans="1:28" ht="15.75" hidden="1" customHeight="1" outlineLevel="1">
      <c r="A1421" s="76"/>
      <c r="C1421" s="21"/>
      <c r="D1421" s="21"/>
      <c r="F1421" s="64">
        <f>'RGV1'!$F$50</f>
        <v>281074</v>
      </c>
      <c r="G1421" s="64">
        <f>'RGV1'!$G$50</f>
        <v>182944</v>
      </c>
      <c r="H1421" s="64">
        <f>'RGV1'!$H$50</f>
        <v>0</v>
      </c>
      <c r="I1421" s="64">
        <f>'RGV1'!$I$50</f>
        <v>39459</v>
      </c>
      <c r="J1421" s="64">
        <f>'RGV1'!$J$50</f>
        <v>386</v>
      </c>
      <c r="K1421" s="64">
        <f>'RGV1'!$K$50</f>
        <v>34118</v>
      </c>
      <c r="L1421" s="65">
        <f>'RGV1'!$L$50</f>
        <v>537981</v>
      </c>
      <c r="N1421" s="97"/>
      <c r="O1421" s="298"/>
      <c r="P1421" s="98"/>
      <c r="Q1421" s="93"/>
      <c r="R1421" s="93"/>
      <c r="S1421" s="93"/>
      <c r="T1421" s="94"/>
      <c r="U1421" s="95"/>
      <c r="V1421" s="99"/>
      <c r="W1421" s="93"/>
      <c r="X1421" s="101"/>
      <c r="Y1421" s="92"/>
      <c r="Z1421" s="100"/>
      <c r="AB1421" s="24"/>
    </row>
    <row r="1422" spans="1:28" ht="15.75" hidden="1" customHeight="1" outlineLevel="1">
      <c r="A1422" s="76"/>
      <c r="C1422" s="21"/>
      <c r="D1422" s="21"/>
      <c r="F1422" s="64">
        <f>DAL!$F$50</f>
        <v>80981</v>
      </c>
      <c r="G1422" s="64">
        <f>DAL!$G$50</f>
        <v>0</v>
      </c>
      <c r="H1422" s="64">
        <f>DAL!$H$50</f>
        <v>0</v>
      </c>
      <c r="I1422" s="64">
        <f>DAL!$I$50</f>
        <v>0</v>
      </c>
      <c r="J1422" s="64">
        <f>DAL!$J$50</f>
        <v>0</v>
      </c>
      <c r="K1422" s="64">
        <f>DAL!$K$50</f>
        <v>0</v>
      </c>
      <c r="L1422" s="65">
        <f>DAL!$L$50</f>
        <v>80981</v>
      </c>
      <c r="N1422" s="97"/>
      <c r="O1422" s="298"/>
      <c r="P1422" s="98"/>
      <c r="Q1422" s="93"/>
      <c r="R1422" s="93"/>
      <c r="S1422" s="93"/>
      <c r="T1422" s="94"/>
      <c r="U1422" s="95"/>
      <c r="V1422" s="99"/>
      <c r="W1422" s="93"/>
      <c r="X1422" s="101"/>
      <c r="Y1422" s="92"/>
      <c r="Z1422" s="100"/>
      <c r="AB1422" s="24"/>
    </row>
    <row r="1423" spans="1:28" ht="15.75" hidden="1" customHeight="1" outlineLevel="1">
      <c r="A1423" s="76"/>
      <c r="C1423" s="21"/>
      <c r="D1423" s="21"/>
      <c r="F1423" s="64">
        <f>'E-P'!$F$50</f>
        <v>2322935</v>
      </c>
      <c r="G1423" s="64">
        <f>'E-P'!$G$50</f>
        <v>362883</v>
      </c>
      <c r="H1423" s="64">
        <f>'E-P'!$H$50</f>
        <v>23759</v>
      </c>
      <c r="I1423" s="64">
        <f>'E-P'!$I$50</f>
        <v>942542</v>
      </c>
      <c r="J1423" s="64">
        <f>'E-P'!$J$50</f>
        <v>141285</v>
      </c>
      <c r="K1423" s="64">
        <f>'E-P'!$K$50</f>
        <v>234632</v>
      </c>
      <c r="L1423" s="65">
        <f>'E-P'!$L$50</f>
        <v>4028036</v>
      </c>
      <c r="N1423" s="97"/>
      <c r="O1423" s="298"/>
      <c r="P1423" s="98"/>
      <c r="Q1423" s="93"/>
      <c r="R1423" s="93"/>
      <c r="S1423" s="93"/>
      <c r="T1423" s="94"/>
      <c r="U1423" s="95"/>
      <c r="V1423" s="99"/>
      <c r="W1423" s="93"/>
      <c r="X1423" s="101"/>
      <c r="Y1423" s="92"/>
      <c r="Z1423" s="100"/>
      <c r="AB1423" s="24"/>
    </row>
    <row r="1424" spans="1:28" ht="15.75" hidden="1" customHeight="1" outlineLevel="1">
      <c r="A1424" s="76"/>
      <c r="C1424" s="21"/>
      <c r="D1424" s="21"/>
      <c r="F1424" s="64">
        <f>LU!$F$50</f>
        <v>0</v>
      </c>
      <c r="G1424" s="64">
        <f>LU!$G$50</f>
        <v>0</v>
      </c>
      <c r="H1424" s="64">
        <f>LU!$H$50</f>
        <v>0</v>
      </c>
      <c r="I1424" s="64">
        <f>LU!$I$50</f>
        <v>0</v>
      </c>
      <c r="J1424" s="64">
        <f>LU!$J$50</f>
        <v>0</v>
      </c>
      <c r="K1424" s="64">
        <f>LU!$K$50</f>
        <v>0</v>
      </c>
      <c r="L1424" s="65">
        <f>LU!$L$50</f>
        <v>0</v>
      </c>
      <c r="N1424" s="97"/>
      <c r="O1424" s="298"/>
      <c r="P1424" s="98"/>
      <c r="Q1424" s="93"/>
      <c r="R1424" s="93"/>
      <c r="S1424" s="93"/>
      <c r="T1424" s="94"/>
      <c r="U1424" s="95"/>
      <c r="V1424" s="99"/>
      <c r="W1424" s="93"/>
      <c r="X1424" s="101"/>
      <c r="Y1424" s="92"/>
      <c r="Z1424" s="100"/>
      <c r="AB1424" s="24"/>
    </row>
    <row r="1425" spans="1:28" ht="15.75" hidden="1" customHeight="1" outlineLevel="1">
      <c r="A1425" s="76"/>
      <c r="C1425" s="21"/>
      <c r="D1425" s="21"/>
      <c r="F1425" s="64">
        <f>MidWST!$F$50</f>
        <v>0</v>
      </c>
      <c r="G1425" s="64">
        <f>MidWST!$G$50</f>
        <v>0</v>
      </c>
      <c r="H1425" s="64">
        <f>MidWST!$H$50</f>
        <v>0</v>
      </c>
      <c r="I1425" s="64">
        <f>MidWST!$I$50</f>
        <v>0</v>
      </c>
      <c r="J1425" s="64">
        <f>MidWST!$J$50</f>
        <v>0</v>
      </c>
      <c r="K1425" s="64">
        <f>MidWST!$K$50</f>
        <v>0</v>
      </c>
      <c r="L1425" s="65">
        <f>MidWST!$L$50</f>
        <v>0</v>
      </c>
      <c r="N1425" s="97"/>
      <c r="O1425" s="298"/>
      <c r="P1425" s="98"/>
      <c r="Q1425" s="93"/>
      <c r="R1425" s="93"/>
      <c r="S1425" s="93"/>
      <c r="T1425" s="94"/>
      <c r="U1425" s="95"/>
      <c r="V1425" s="99"/>
      <c r="W1425" s="93"/>
      <c r="X1425" s="101"/>
      <c r="Y1425" s="92"/>
      <c r="Z1425" s="100"/>
      <c r="AB1425" s="24"/>
    </row>
    <row r="1426" spans="1:28" ht="15.75" hidden="1" customHeight="1" outlineLevel="1">
      <c r="A1426" s="76"/>
      <c r="C1426" s="21"/>
      <c r="D1426" s="21"/>
      <c r="F1426" s="64">
        <f>'P-B'!$F$50</f>
        <v>0</v>
      </c>
      <c r="G1426" s="64">
        <f>'P-B'!$G$50</f>
        <v>0</v>
      </c>
      <c r="H1426" s="64">
        <f>'P-B'!$H$50</f>
        <v>0</v>
      </c>
      <c r="I1426" s="64">
        <f>'P-B'!$I$50</f>
        <v>0</v>
      </c>
      <c r="J1426" s="64">
        <f>'P-B'!$J$50</f>
        <v>0</v>
      </c>
      <c r="K1426" s="64">
        <f>'P-B'!$K$50</f>
        <v>0</v>
      </c>
      <c r="L1426" s="65">
        <f>'P-B'!$L$50</f>
        <v>0</v>
      </c>
      <c r="N1426" s="97"/>
      <c r="O1426" s="298"/>
      <c r="P1426" s="98"/>
      <c r="Q1426" s="93"/>
      <c r="R1426" s="93"/>
      <c r="S1426" s="93"/>
      <c r="T1426" s="94"/>
      <c r="U1426" s="95"/>
      <c r="V1426" s="99"/>
      <c r="W1426" s="93"/>
      <c r="X1426" s="101"/>
      <c r="Y1426" s="92"/>
      <c r="Z1426" s="100"/>
      <c r="AB1426" s="24"/>
    </row>
    <row r="1427" spans="1:28" ht="15.75" hidden="1" customHeight="1" outlineLevel="1">
      <c r="A1427" s="76"/>
      <c r="C1427" s="21"/>
      <c r="D1427" s="21"/>
      <c r="F1427" s="64">
        <f>PVAMU!$F$50</f>
        <v>0</v>
      </c>
      <c r="G1427" s="64">
        <f>PVAMU!$G$50</f>
        <v>0</v>
      </c>
      <c r="H1427" s="64">
        <f>PVAMU!$H$50</f>
        <v>0</v>
      </c>
      <c r="I1427" s="64">
        <f>PVAMU!$I$50</f>
        <v>0</v>
      </c>
      <c r="J1427" s="64">
        <f>PVAMU!$J$50</f>
        <v>0</v>
      </c>
      <c r="K1427" s="64">
        <f>PVAMU!$K$50</f>
        <v>0</v>
      </c>
      <c r="L1427" s="65">
        <f>PVAMU!$L$50</f>
        <v>0</v>
      </c>
      <c r="N1427" s="97"/>
      <c r="O1427" s="298"/>
      <c r="P1427" s="98"/>
      <c r="Q1427" s="93"/>
      <c r="R1427" s="93"/>
      <c r="S1427" s="93"/>
      <c r="T1427" s="94"/>
      <c r="U1427" s="95"/>
      <c r="V1427" s="99"/>
      <c r="W1427" s="93"/>
      <c r="X1427" s="101"/>
      <c r="Y1427" s="92"/>
      <c r="Z1427" s="100"/>
      <c r="AB1427" s="24"/>
    </row>
    <row r="1428" spans="1:28" ht="15.75" hidden="1" customHeight="1" outlineLevel="1">
      <c r="A1428" s="76"/>
      <c r="C1428" s="21"/>
      <c r="D1428" s="21"/>
      <c r="F1428" s="64">
        <f>'S-A'!$F$50</f>
        <v>34222</v>
      </c>
      <c r="G1428" s="64">
        <f>'S-A'!$G$50</f>
        <v>0</v>
      </c>
      <c r="H1428" s="64">
        <f>'S-A'!$H$50</f>
        <v>0</v>
      </c>
      <c r="I1428" s="64">
        <f>'S-A'!$I$50</f>
        <v>79138</v>
      </c>
      <c r="J1428" s="64">
        <f>'S-A'!$J$50</f>
        <v>6487</v>
      </c>
      <c r="K1428" s="64">
        <f>'S-A'!$K$50</f>
        <v>0</v>
      </c>
      <c r="L1428" s="65">
        <f>'S-A'!$L$50</f>
        <v>119847</v>
      </c>
      <c r="N1428" s="97"/>
      <c r="O1428" s="298"/>
      <c r="P1428" s="98"/>
      <c r="Q1428" s="93"/>
      <c r="R1428" s="93"/>
      <c r="S1428" s="93"/>
      <c r="T1428" s="94"/>
      <c r="U1428" s="95"/>
      <c r="V1428" s="99"/>
      <c r="W1428" s="93"/>
      <c r="X1428" s="101"/>
      <c r="Y1428" s="92"/>
      <c r="Z1428" s="100"/>
      <c r="AB1428" s="24"/>
    </row>
    <row r="1429" spans="1:28" ht="15.75" hidden="1" customHeight="1" outlineLevel="1">
      <c r="A1429" s="76"/>
      <c r="C1429" s="21"/>
      <c r="D1429" s="21"/>
      <c r="F1429" s="64">
        <f>SFA!$F$50</f>
        <v>0</v>
      </c>
      <c r="G1429" s="64">
        <f>SFA!$G$50</f>
        <v>0</v>
      </c>
      <c r="H1429" s="64">
        <f>SFA!$H$50</f>
        <v>0</v>
      </c>
      <c r="I1429" s="64">
        <f>SFA!$I$50</f>
        <v>0</v>
      </c>
      <c r="J1429" s="64">
        <f>SFA!$J$50</f>
        <v>0</v>
      </c>
      <c r="K1429" s="64">
        <f>SFA!$K$50</f>
        <v>0</v>
      </c>
      <c r="L1429" s="65">
        <f>SFA!$L$50</f>
        <v>0</v>
      </c>
      <c r="N1429" s="97"/>
      <c r="O1429" s="298"/>
      <c r="P1429" s="98"/>
      <c r="Q1429" s="93"/>
      <c r="R1429" s="93"/>
      <c r="S1429" s="93"/>
      <c r="T1429" s="94"/>
      <c r="U1429" s="95"/>
      <c r="V1429" s="99"/>
      <c r="W1429" s="93"/>
      <c r="X1429" s="101"/>
      <c r="Y1429" s="92"/>
      <c r="Z1429" s="100"/>
      <c r="AB1429" s="24"/>
    </row>
    <row r="1430" spans="1:28" ht="15.75" hidden="1" customHeight="1" outlineLevel="1">
      <c r="A1430" s="76"/>
      <c r="C1430" s="21"/>
      <c r="D1430" s="21"/>
      <c r="F1430" s="64">
        <f>SHSU!$F$50</f>
        <v>0</v>
      </c>
      <c r="G1430" s="64">
        <f>SHSU!$G$50</f>
        <v>0</v>
      </c>
      <c r="H1430" s="64">
        <f>SHSU!$H$50</f>
        <v>0</v>
      </c>
      <c r="I1430" s="64">
        <f>SHSU!$I$50</f>
        <v>0</v>
      </c>
      <c r="J1430" s="64">
        <f>SHSU!$J$50</f>
        <v>0</v>
      </c>
      <c r="K1430" s="64">
        <f>SHSU!$K$50</f>
        <v>0</v>
      </c>
      <c r="L1430" s="65">
        <f>SHSU!$L$50</f>
        <v>0</v>
      </c>
      <c r="N1430" s="97"/>
      <c r="O1430" s="298"/>
      <c r="P1430" s="98"/>
      <c r="Q1430" s="93"/>
      <c r="R1430" s="93"/>
      <c r="S1430" s="93"/>
      <c r="T1430" s="94"/>
      <c r="U1430" s="95"/>
      <c r="V1430" s="99"/>
      <c r="W1430" s="93"/>
      <c r="X1430" s="101"/>
      <c r="Y1430" s="92"/>
      <c r="Z1430" s="100"/>
      <c r="AB1430" s="24"/>
    </row>
    <row r="1431" spans="1:28" ht="15.75" hidden="1" customHeight="1" outlineLevel="1">
      <c r="A1431" s="76"/>
      <c r="C1431" s="21"/>
      <c r="D1431" s="21"/>
      <c r="F1431" s="64">
        <f>SRSU!$F$50</f>
        <v>0</v>
      </c>
      <c r="G1431" s="64">
        <f>SRSU!$G$50</f>
        <v>0</v>
      </c>
      <c r="H1431" s="64">
        <f>SRSU!$H$50</f>
        <v>0</v>
      </c>
      <c r="I1431" s="64">
        <f>SRSU!$I$50</f>
        <v>0</v>
      </c>
      <c r="J1431" s="64">
        <f>SRSU!$J$50</f>
        <v>0</v>
      </c>
      <c r="K1431" s="64">
        <f>SRSU!$K$50</f>
        <v>0</v>
      </c>
      <c r="L1431" s="65">
        <f>SRSU!$L$50</f>
        <v>0</v>
      </c>
      <c r="N1431" s="97"/>
      <c r="O1431" s="298"/>
      <c r="P1431" s="98"/>
      <c r="Q1431" s="93"/>
      <c r="R1431" s="93"/>
      <c r="S1431" s="93"/>
      <c r="T1431" s="94"/>
      <c r="U1431" s="95"/>
      <c r="V1431" s="99"/>
      <c r="W1431" s="93"/>
      <c r="X1431" s="101"/>
      <c r="Y1431" s="92"/>
      <c r="Z1431" s="100"/>
      <c r="AB1431" s="24"/>
    </row>
    <row r="1432" spans="1:28" ht="15.75" hidden="1" customHeight="1" outlineLevel="1">
      <c r="A1432" s="76"/>
      <c r="C1432" s="21"/>
      <c r="D1432" s="21"/>
      <c r="F1432" s="64">
        <f>TAMIU!$F$50</f>
        <v>0</v>
      </c>
      <c r="G1432" s="64">
        <f>TAMIU!$G$50</f>
        <v>0</v>
      </c>
      <c r="H1432" s="64">
        <f>TAMIU!$H$50</f>
        <v>0</v>
      </c>
      <c r="I1432" s="64">
        <f>TAMIU!$I$50</f>
        <v>0</v>
      </c>
      <c r="J1432" s="64">
        <f>TAMIU!$J$50</f>
        <v>0</v>
      </c>
      <c r="K1432" s="64">
        <f>TAMIU!$K$50</f>
        <v>0</v>
      </c>
      <c r="L1432" s="65">
        <f>TAMIU!$L$50</f>
        <v>0</v>
      </c>
      <c r="N1432" s="97"/>
      <c r="O1432" s="298"/>
      <c r="P1432" s="98"/>
      <c r="Q1432" s="93"/>
      <c r="R1432" s="93"/>
      <c r="S1432" s="93"/>
      <c r="T1432" s="94"/>
      <c r="U1432" s="95"/>
      <c r="V1432" s="99"/>
      <c r="W1432" s="93"/>
      <c r="X1432" s="101"/>
      <c r="Y1432" s="92"/>
      <c r="Z1432" s="100"/>
      <c r="AB1432" s="24"/>
    </row>
    <row r="1433" spans="1:28" ht="15.75" hidden="1" customHeight="1" outlineLevel="1">
      <c r="A1433" s="76"/>
      <c r="C1433" s="21"/>
      <c r="D1433" s="21"/>
      <c r="F1433" s="64">
        <f>TAMUC!$F$50</f>
        <v>0</v>
      </c>
      <c r="G1433" s="64">
        <f>TAMUC!$G$50</f>
        <v>0</v>
      </c>
      <c r="H1433" s="64">
        <f>TAMUC!$H$50</f>
        <v>0</v>
      </c>
      <c r="I1433" s="64">
        <f>TAMUC!$I$50</f>
        <v>0</v>
      </c>
      <c r="J1433" s="64">
        <f>TAMUC!$J$50</f>
        <v>0</v>
      </c>
      <c r="K1433" s="64">
        <f>TAMUC!$K$50</f>
        <v>0</v>
      </c>
      <c r="L1433" s="65">
        <f>TAMUC!$L$50</f>
        <v>0</v>
      </c>
      <c r="N1433" s="97"/>
      <c r="O1433" s="298"/>
      <c r="P1433" s="98"/>
      <c r="Q1433" s="93"/>
      <c r="R1433" s="93"/>
      <c r="S1433" s="93"/>
      <c r="T1433" s="94"/>
      <c r="U1433" s="95"/>
      <c r="V1433" s="99"/>
      <c r="W1433" s="93"/>
      <c r="X1433" s="101"/>
      <c r="Y1433" s="92"/>
      <c r="Z1433" s="100"/>
      <c r="AB1433" s="24"/>
    </row>
    <row r="1434" spans="1:28" ht="15.75" hidden="1" customHeight="1" outlineLevel="1">
      <c r="A1434" s="76"/>
      <c r="C1434" s="21"/>
      <c r="D1434" s="21"/>
      <c r="F1434" s="64">
        <f>TAMUCC!$F$50</f>
        <v>0</v>
      </c>
      <c r="G1434" s="64">
        <f>TAMUCC!$G$50</f>
        <v>0</v>
      </c>
      <c r="H1434" s="64">
        <f>TAMUCC!$H$50</f>
        <v>0</v>
      </c>
      <c r="I1434" s="64">
        <f>TAMUCC!$I$50</f>
        <v>0</v>
      </c>
      <c r="J1434" s="64">
        <f>TAMUCC!$J$50</f>
        <v>0</v>
      </c>
      <c r="K1434" s="64">
        <f>TAMUCC!$K$50</f>
        <v>0</v>
      </c>
      <c r="L1434" s="65">
        <f>TAMUCC!$L$50</f>
        <v>0</v>
      </c>
      <c r="N1434" s="97"/>
      <c r="O1434" s="298"/>
      <c r="P1434" s="98"/>
      <c r="Q1434" s="93"/>
      <c r="R1434" s="93"/>
      <c r="S1434" s="93"/>
      <c r="T1434" s="94"/>
      <c r="U1434" s="95"/>
      <c r="V1434" s="99"/>
      <c r="W1434" s="93"/>
      <c r="X1434" s="101"/>
      <c r="Y1434" s="92"/>
      <c r="Z1434" s="100"/>
      <c r="AB1434" s="24"/>
    </row>
    <row r="1435" spans="1:28" ht="15.75" hidden="1" customHeight="1" outlineLevel="1">
      <c r="A1435" s="76"/>
      <c r="C1435" s="21"/>
      <c r="D1435" s="21"/>
      <c r="F1435" s="64">
        <f>TAMUComb!$F$50</f>
        <v>849432</v>
      </c>
      <c r="G1435" s="64">
        <f>TAMUComb!$G$50</f>
        <v>0</v>
      </c>
      <c r="H1435" s="64">
        <f>TAMUComb!$H$50</f>
        <v>0</v>
      </c>
      <c r="I1435" s="64">
        <f>TAMUComb!$I$50</f>
        <v>0</v>
      </c>
      <c r="J1435" s="64">
        <f>TAMUComb!$J$50</f>
        <v>127153</v>
      </c>
      <c r="K1435" s="64">
        <f>TAMUComb!$K$50</f>
        <v>184580</v>
      </c>
      <c r="L1435" s="65">
        <f>TAMUComb!$L$50</f>
        <v>1161165</v>
      </c>
      <c r="N1435" s="97"/>
      <c r="O1435" s="298"/>
      <c r="P1435" s="98"/>
      <c r="Q1435" s="93"/>
      <c r="R1435" s="93"/>
      <c r="S1435" s="93"/>
      <c r="T1435" s="94"/>
      <c r="U1435" s="95"/>
      <c r="V1435" s="99"/>
      <c r="W1435" s="93"/>
      <c r="X1435" s="101"/>
      <c r="Y1435" s="92"/>
      <c r="Z1435" s="100"/>
      <c r="AB1435" s="24"/>
    </row>
    <row r="1436" spans="1:28" ht="15.75" hidden="1" customHeight="1" outlineLevel="1">
      <c r="A1436" s="76"/>
      <c r="C1436" s="21"/>
      <c r="D1436" s="21"/>
      <c r="F1436" s="64">
        <f>TAMUCT!$F$50</f>
        <v>0</v>
      </c>
      <c r="G1436" s="64">
        <f>TAMUCT!$G$50</f>
        <v>0</v>
      </c>
      <c r="H1436" s="64">
        <f>TAMUCT!$H$50</f>
        <v>0</v>
      </c>
      <c r="I1436" s="64">
        <f>TAMUCT!$I$50</f>
        <v>0</v>
      </c>
      <c r="J1436" s="64">
        <f>TAMUCT!$J$50</f>
        <v>0</v>
      </c>
      <c r="K1436" s="64">
        <f>TAMUCT!$K$50</f>
        <v>0</v>
      </c>
      <c r="L1436" s="65">
        <f>TAMUCT!$L$50</f>
        <v>0</v>
      </c>
      <c r="N1436" s="97"/>
      <c r="O1436" s="298"/>
      <c r="P1436" s="98"/>
      <c r="Q1436" s="93"/>
      <c r="R1436" s="93"/>
      <c r="S1436" s="93"/>
      <c r="T1436" s="94"/>
      <c r="U1436" s="95"/>
      <c r="V1436" s="99"/>
      <c r="W1436" s="93"/>
      <c r="X1436" s="101"/>
      <c r="Y1436" s="92"/>
      <c r="Z1436" s="100"/>
      <c r="AB1436" s="24"/>
    </row>
    <row r="1437" spans="1:28" ht="15.75" hidden="1" customHeight="1" outlineLevel="1">
      <c r="A1437" s="76"/>
      <c r="C1437" s="21"/>
      <c r="D1437" s="21"/>
      <c r="F1437" s="64">
        <f>TAMUG!$F$50</f>
        <v>0</v>
      </c>
      <c r="G1437" s="64">
        <f>TAMUG!$G$50</f>
        <v>0</v>
      </c>
      <c r="H1437" s="64">
        <f>TAMUG!$H$50</f>
        <v>0</v>
      </c>
      <c r="I1437" s="64">
        <f>TAMUG!$I$50</f>
        <v>0</v>
      </c>
      <c r="J1437" s="64">
        <f>TAMUG!$J$50</f>
        <v>0</v>
      </c>
      <c r="K1437" s="64">
        <f>TAMUG!$K$50</f>
        <v>0</v>
      </c>
      <c r="L1437" s="65">
        <f>TAMUG!$L$50</f>
        <v>0</v>
      </c>
      <c r="N1437" s="97"/>
      <c r="O1437" s="298"/>
      <c r="P1437" s="98"/>
      <c r="Q1437" s="93"/>
      <c r="R1437" s="93"/>
      <c r="S1437" s="93"/>
      <c r="T1437" s="94"/>
      <c r="U1437" s="95"/>
      <c r="V1437" s="99"/>
      <c r="W1437" s="93"/>
      <c r="X1437" s="101"/>
      <c r="Y1437" s="92"/>
      <c r="Z1437" s="100"/>
      <c r="AB1437" s="24"/>
    </row>
    <row r="1438" spans="1:28" ht="15.75" hidden="1" customHeight="1" outlineLevel="1">
      <c r="A1438" s="76"/>
      <c r="C1438" s="21"/>
      <c r="D1438" s="21"/>
      <c r="F1438" s="64">
        <f>TAMUK!$F$50</f>
        <v>0</v>
      </c>
      <c r="G1438" s="64">
        <f>TAMUK!$G$50</f>
        <v>0</v>
      </c>
      <c r="H1438" s="64">
        <f>TAMUK!$H$50</f>
        <v>0</v>
      </c>
      <c r="I1438" s="64">
        <f>TAMUK!$I$50</f>
        <v>0</v>
      </c>
      <c r="J1438" s="64">
        <f>TAMUK!$J$50</f>
        <v>0</v>
      </c>
      <c r="K1438" s="64">
        <f>TAMUK!$K$50</f>
        <v>0</v>
      </c>
      <c r="L1438" s="65">
        <f>TAMUK!$L$50</f>
        <v>0</v>
      </c>
      <c r="N1438" s="97"/>
      <c r="O1438" s="298"/>
      <c r="P1438" s="98"/>
      <c r="Q1438" s="93"/>
      <c r="R1438" s="93"/>
      <c r="S1438" s="93"/>
      <c r="T1438" s="94"/>
      <c r="U1438" s="95"/>
      <c r="V1438" s="99"/>
      <c r="W1438" s="93"/>
      <c r="X1438" s="101"/>
      <c r="Y1438" s="92"/>
      <c r="Z1438" s="100"/>
      <c r="AB1438" s="24"/>
    </row>
    <row r="1439" spans="1:28" ht="15.75" hidden="1" customHeight="1" outlineLevel="1">
      <c r="A1439" s="76"/>
      <c r="C1439" s="21"/>
      <c r="D1439" s="21"/>
      <c r="F1439" s="64">
        <f>TAMUSA!$F$50</f>
        <v>0</v>
      </c>
      <c r="G1439" s="64">
        <f>TAMUSA!$G$50</f>
        <v>0</v>
      </c>
      <c r="H1439" s="64">
        <f>TAMUSA!$H$50</f>
        <v>0</v>
      </c>
      <c r="I1439" s="64">
        <f>TAMUSA!$I$50</f>
        <v>0</v>
      </c>
      <c r="J1439" s="64">
        <f>TAMUSA!$J$50</f>
        <v>0</v>
      </c>
      <c r="K1439" s="64">
        <f>TAMUSA!$K$50</f>
        <v>0</v>
      </c>
      <c r="L1439" s="65">
        <f>TAMUSA!$L$50</f>
        <v>0</v>
      </c>
      <c r="N1439" s="97"/>
      <c r="O1439" s="298"/>
      <c r="P1439" s="98"/>
      <c r="Q1439" s="93"/>
      <c r="R1439" s="93"/>
      <c r="S1439" s="93"/>
      <c r="T1439" s="94"/>
      <c r="U1439" s="95"/>
      <c r="V1439" s="99"/>
      <c r="W1439" s="93"/>
      <c r="X1439" s="101"/>
      <c r="Y1439" s="92"/>
      <c r="Z1439" s="100"/>
      <c r="AB1439" s="24"/>
    </row>
    <row r="1440" spans="1:28" ht="15.75" hidden="1" customHeight="1" outlineLevel="1">
      <c r="A1440" s="76"/>
      <c r="C1440" s="21"/>
      <c r="D1440" s="21"/>
      <c r="F1440" s="64">
        <f>TAMUT!$F$50</f>
        <v>0</v>
      </c>
      <c r="G1440" s="64">
        <f>TAMUT!$G$50</f>
        <v>0</v>
      </c>
      <c r="H1440" s="64">
        <f>TAMUT!$H$50</f>
        <v>0</v>
      </c>
      <c r="I1440" s="64">
        <f>TAMUT!$I$50</f>
        <v>0</v>
      </c>
      <c r="J1440" s="64">
        <f>TAMUT!$J$50</f>
        <v>0</v>
      </c>
      <c r="K1440" s="64">
        <f>TAMUT!$K$50</f>
        <v>0</v>
      </c>
      <c r="L1440" s="65">
        <f>TAMUT!$L$50</f>
        <v>0</v>
      </c>
      <c r="N1440" s="97"/>
      <c r="O1440" s="298"/>
      <c r="P1440" s="98"/>
      <c r="Q1440" s="93"/>
      <c r="R1440" s="93"/>
      <c r="S1440" s="93"/>
      <c r="T1440" s="94"/>
      <c r="U1440" s="95"/>
      <c r="V1440" s="99"/>
      <c r="W1440" s="93"/>
      <c r="X1440" s="101"/>
      <c r="Y1440" s="92"/>
      <c r="Z1440" s="100"/>
      <c r="AB1440" s="24"/>
    </row>
    <row r="1441" spans="1:28" ht="15.75" hidden="1" customHeight="1" outlineLevel="1">
      <c r="A1441" s="76"/>
      <c r="C1441" s="21"/>
      <c r="D1441" s="21"/>
      <c r="F1441" s="64">
        <f>TARLST!$F$50</f>
        <v>0</v>
      </c>
      <c r="G1441" s="64">
        <f>TARLST!$G$50</f>
        <v>0</v>
      </c>
      <c r="H1441" s="64">
        <f>TARLST!$H$50</f>
        <v>0</v>
      </c>
      <c r="I1441" s="64">
        <f>TARLST!$I$50</f>
        <v>0</v>
      </c>
      <c r="J1441" s="64">
        <f>TARLST!$J$50</f>
        <v>0</v>
      </c>
      <c r="K1441" s="64">
        <f>TARLST!$K$50</f>
        <v>0</v>
      </c>
      <c r="L1441" s="65">
        <f>TARLST!$L$50</f>
        <v>0</v>
      </c>
      <c r="N1441" s="97"/>
      <c r="O1441" s="298"/>
      <c r="P1441" s="98"/>
      <c r="Q1441" s="93"/>
      <c r="R1441" s="93"/>
      <c r="S1441" s="93"/>
      <c r="T1441" s="94"/>
      <c r="U1441" s="95"/>
      <c r="V1441" s="99"/>
      <c r="W1441" s="93"/>
      <c r="X1441" s="101"/>
      <c r="Y1441" s="92"/>
      <c r="Z1441" s="100"/>
      <c r="AB1441" s="24"/>
    </row>
    <row r="1442" spans="1:28" ht="15.75" hidden="1" customHeight="1" outlineLevel="1">
      <c r="A1442" s="76"/>
      <c r="C1442" s="21"/>
      <c r="D1442" s="21"/>
      <c r="F1442" s="64">
        <f>TSU!$F$50</f>
        <v>0</v>
      </c>
      <c r="G1442" s="64">
        <f>TSU!$G$50</f>
        <v>0</v>
      </c>
      <c r="H1442" s="64">
        <f>TSU!$H$50</f>
        <v>0</v>
      </c>
      <c r="I1442" s="64">
        <f>TSU!$I$50</f>
        <v>0</v>
      </c>
      <c r="J1442" s="64">
        <f>TSU!$J$50</f>
        <v>0</v>
      </c>
      <c r="K1442" s="64">
        <f>TSU!$K$50</f>
        <v>0</v>
      </c>
      <c r="L1442" s="65">
        <f>TSU!$L$50</f>
        <v>0</v>
      </c>
      <c r="N1442" s="97"/>
      <c r="O1442" s="298"/>
      <c r="P1442" s="98"/>
      <c r="Q1442" s="93"/>
      <c r="R1442" s="93"/>
      <c r="S1442" s="93"/>
      <c r="T1442" s="94"/>
      <c r="U1442" s="95"/>
      <c r="V1442" s="99"/>
      <c r="W1442" s="93"/>
      <c r="X1442" s="101"/>
      <c r="Y1442" s="92"/>
      <c r="Z1442" s="100"/>
      <c r="AB1442" s="24"/>
    </row>
    <row r="1443" spans="1:28" ht="15.75" hidden="1" customHeight="1" outlineLevel="1">
      <c r="A1443" s="76"/>
      <c r="C1443" s="21"/>
      <c r="D1443" s="21"/>
      <c r="F1443" s="64">
        <f>TTU!$F$50</f>
        <v>108378</v>
      </c>
      <c r="G1443" s="64">
        <f>TTU!$G$50</f>
        <v>0</v>
      </c>
      <c r="H1443" s="64">
        <f>TTU!$H$50</f>
        <v>0</v>
      </c>
      <c r="I1443" s="64">
        <f>TTU!$I$50</f>
        <v>0</v>
      </c>
      <c r="J1443" s="64">
        <f>TTU!$J$50</f>
        <v>0</v>
      </c>
      <c r="K1443" s="64">
        <f>TTU!$K$50</f>
        <v>489135</v>
      </c>
      <c r="L1443" s="65">
        <f>TTU!$L$50</f>
        <v>597513</v>
      </c>
      <c r="N1443" s="97"/>
      <c r="O1443" s="298"/>
      <c r="P1443" s="98"/>
      <c r="Q1443" s="93"/>
      <c r="R1443" s="93"/>
      <c r="S1443" s="93"/>
      <c r="T1443" s="94"/>
      <c r="U1443" s="95"/>
      <c r="V1443" s="99"/>
      <c r="W1443" s="93"/>
      <c r="X1443" s="101"/>
      <c r="Y1443" s="92"/>
      <c r="Z1443" s="100"/>
      <c r="AB1443" s="24"/>
    </row>
    <row r="1444" spans="1:28" ht="15.75" hidden="1" customHeight="1" outlineLevel="1">
      <c r="A1444" s="76"/>
      <c r="C1444" s="21"/>
      <c r="D1444" s="21"/>
      <c r="F1444" s="64">
        <f>TWU!$F$50</f>
        <v>0</v>
      </c>
      <c r="G1444" s="64">
        <f>TWU!$G$50</f>
        <v>0</v>
      </c>
      <c r="H1444" s="64">
        <f>TWU!$H$50</f>
        <v>0</v>
      </c>
      <c r="I1444" s="64">
        <f>TWU!$I$50</f>
        <v>0</v>
      </c>
      <c r="J1444" s="64">
        <f>TWU!$J$50</f>
        <v>0</v>
      </c>
      <c r="K1444" s="64">
        <f>TWU!$K$50</f>
        <v>0</v>
      </c>
      <c r="L1444" s="65">
        <f>TWU!$L$50</f>
        <v>0</v>
      </c>
      <c r="N1444" s="97"/>
      <c r="O1444" s="298"/>
      <c r="P1444" s="98"/>
      <c r="Q1444" s="93"/>
      <c r="R1444" s="93"/>
      <c r="S1444" s="93"/>
      <c r="T1444" s="94"/>
      <c r="U1444" s="95"/>
      <c r="V1444" s="99"/>
      <c r="W1444" s="93"/>
      <c r="X1444" s="101"/>
      <c r="Y1444" s="92"/>
      <c r="Z1444" s="100"/>
      <c r="AB1444" s="24"/>
    </row>
    <row r="1445" spans="1:28" ht="15.75" hidden="1" customHeight="1" outlineLevel="1">
      <c r="A1445" s="76"/>
      <c r="C1445" s="21"/>
      <c r="D1445" s="21"/>
      <c r="F1445" s="64">
        <f>TXST!$F$50</f>
        <v>746878</v>
      </c>
      <c r="G1445" s="64">
        <f>TXST!$G$50</f>
        <v>13421</v>
      </c>
      <c r="H1445" s="64">
        <f>TXST!$H$50</f>
        <v>89300</v>
      </c>
      <c r="I1445" s="64">
        <f>TXST!$I$50</f>
        <v>254895</v>
      </c>
      <c r="J1445" s="64">
        <f>TXST!$J$50</f>
        <v>333731</v>
      </c>
      <c r="K1445" s="64">
        <f>TXST!$K$50</f>
        <v>508194</v>
      </c>
      <c r="L1445" s="65">
        <f>TXST!$L$50</f>
        <v>1946419</v>
      </c>
      <c r="N1445" s="97"/>
      <c r="O1445" s="298"/>
      <c r="P1445" s="98"/>
      <c r="Q1445" s="93"/>
      <c r="R1445" s="93"/>
      <c r="S1445" s="93"/>
      <c r="T1445" s="94"/>
      <c r="U1445" s="95"/>
      <c r="V1445" s="99"/>
      <c r="W1445" s="93"/>
      <c r="X1445" s="101"/>
      <c r="Y1445" s="92"/>
      <c r="Z1445" s="100"/>
      <c r="AB1445" s="24"/>
    </row>
    <row r="1446" spans="1:28" ht="15.75" hidden="1" customHeight="1" outlineLevel="1">
      <c r="A1446" s="76"/>
      <c r="C1446" s="21"/>
      <c r="D1446" s="21"/>
      <c r="F1446" s="64">
        <f>TYL!$F$50</f>
        <v>0</v>
      </c>
      <c r="G1446" s="64">
        <f>TYL!$G$50</f>
        <v>0</v>
      </c>
      <c r="H1446" s="64">
        <f>TYL!$H$50</f>
        <v>0</v>
      </c>
      <c r="I1446" s="64">
        <f>TYL!$I$50</f>
        <v>0</v>
      </c>
      <c r="J1446" s="64">
        <f>TYL!$J$50</f>
        <v>0</v>
      </c>
      <c r="K1446" s="64">
        <f>TYL!$K$50</f>
        <v>0</v>
      </c>
      <c r="L1446" s="65">
        <f>TYL!$L$50</f>
        <v>0</v>
      </c>
      <c r="N1446" s="97"/>
      <c r="O1446" s="298"/>
      <c r="P1446" s="98"/>
      <c r="Q1446" s="93"/>
      <c r="R1446" s="93"/>
      <c r="S1446" s="93"/>
      <c r="T1446" s="94"/>
      <c r="U1446" s="95"/>
      <c r="V1446" s="99"/>
      <c r="W1446" s="93"/>
      <c r="X1446" s="101"/>
      <c r="Y1446" s="92"/>
      <c r="Z1446" s="100"/>
      <c r="AB1446" s="24"/>
    </row>
    <row r="1447" spans="1:28" ht="15.75" hidden="1" customHeight="1" outlineLevel="1">
      <c r="A1447" s="76"/>
      <c r="C1447" s="21"/>
      <c r="D1447" s="21"/>
      <c r="F1447" s="64">
        <f>UH!$F$50</f>
        <v>757127</v>
      </c>
      <c r="G1447" s="64">
        <f>UH!$G$50</f>
        <v>0</v>
      </c>
      <c r="H1447" s="64">
        <f>UH!$H$50</f>
        <v>0</v>
      </c>
      <c r="I1447" s="64">
        <f>UH!$I$50</f>
        <v>0</v>
      </c>
      <c r="J1447" s="64">
        <f>UH!$J$50</f>
        <v>314413</v>
      </c>
      <c r="K1447" s="64">
        <f>UH!$K$50</f>
        <v>0</v>
      </c>
      <c r="L1447" s="65">
        <f>UH!$L$50</f>
        <v>1071540</v>
      </c>
      <c r="N1447" s="97"/>
      <c r="O1447" s="298"/>
      <c r="P1447" s="98"/>
      <c r="Q1447" s="93"/>
      <c r="R1447" s="93"/>
      <c r="S1447" s="93"/>
      <c r="T1447" s="94"/>
      <c r="U1447" s="95"/>
      <c r="V1447" s="99"/>
      <c r="W1447" s="93"/>
      <c r="X1447" s="101"/>
      <c r="Y1447" s="92"/>
      <c r="Z1447" s="100"/>
      <c r="AB1447" s="24"/>
    </row>
    <row r="1448" spans="1:28" ht="15.75" hidden="1" customHeight="1" outlineLevel="1">
      <c r="A1448" s="76"/>
      <c r="C1448" s="21"/>
      <c r="D1448" s="21"/>
      <c r="F1448" s="64">
        <f>UHCL!$F$50</f>
        <v>0</v>
      </c>
      <c r="G1448" s="64">
        <f>UHCL!$G$50</f>
        <v>0</v>
      </c>
      <c r="H1448" s="64">
        <f>UHCL!$H$50</f>
        <v>0</v>
      </c>
      <c r="I1448" s="64">
        <f>UHCL!$I$50</f>
        <v>0</v>
      </c>
      <c r="J1448" s="64">
        <f>UHCL!$J$50</f>
        <v>0</v>
      </c>
      <c r="K1448" s="64">
        <f>UHCL!$K$50</f>
        <v>0</v>
      </c>
      <c r="L1448" s="65">
        <f>UHCL!$L$50</f>
        <v>0</v>
      </c>
      <c r="N1448" s="97"/>
      <c r="O1448" s="298"/>
      <c r="P1448" s="98"/>
      <c r="Q1448" s="93"/>
      <c r="R1448" s="93"/>
      <c r="S1448" s="93"/>
      <c r="T1448" s="94"/>
      <c r="U1448" s="95"/>
      <c r="V1448" s="99"/>
      <c r="W1448" s="93"/>
      <c r="X1448" s="101"/>
      <c r="Y1448" s="92"/>
      <c r="Z1448" s="100"/>
      <c r="AB1448" s="24"/>
    </row>
    <row r="1449" spans="1:28" ht="15.75" hidden="1" customHeight="1" outlineLevel="1">
      <c r="A1449" s="76"/>
      <c r="C1449" s="21"/>
      <c r="D1449" s="21"/>
      <c r="F1449" s="64">
        <f>UHD!$F$50</f>
        <v>0</v>
      </c>
      <c r="G1449" s="64">
        <f>UHD!$G$50</f>
        <v>0</v>
      </c>
      <c r="H1449" s="64">
        <f>UHD!$H$50</f>
        <v>0</v>
      </c>
      <c r="I1449" s="64">
        <f>UHD!$I$50</f>
        <v>0</v>
      </c>
      <c r="J1449" s="64">
        <f>UHD!$J$50</f>
        <v>0</v>
      </c>
      <c r="K1449" s="64">
        <f>UHD!$K$50</f>
        <v>0</v>
      </c>
      <c r="L1449" s="65">
        <f>UHD!$L$50</f>
        <v>0</v>
      </c>
      <c r="N1449" s="97"/>
      <c r="O1449" s="298"/>
      <c r="P1449" s="98"/>
      <c r="Q1449" s="93"/>
      <c r="R1449" s="93"/>
      <c r="S1449" s="93"/>
      <c r="T1449" s="94"/>
      <c r="U1449" s="95"/>
      <c r="V1449" s="99"/>
      <c r="W1449" s="93"/>
      <c r="X1449" s="101"/>
      <c r="Y1449" s="92"/>
      <c r="Z1449" s="100"/>
      <c r="AB1449" s="24"/>
    </row>
    <row r="1450" spans="1:28" ht="15.75" hidden="1" customHeight="1" outlineLevel="1">
      <c r="A1450" s="76"/>
      <c r="C1450" s="21"/>
      <c r="D1450" s="21"/>
      <c r="F1450" s="64">
        <f>UHV!$F$50</f>
        <v>0</v>
      </c>
      <c r="G1450" s="64">
        <f>UHV!$G$50</f>
        <v>0</v>
      </c>
      <c r="H1450" s="64">
        <f>UHV!$H$50</f>
        <v>0</v>
      </c>
      <c r="I1450" s="64">
        <f>UHV!$I$50</f>
        <v>0</v>
      </c>
      <c r="J1450" s="64">
        <f>UHV!$J$50</f>
        <v>0</v>
      </c>
      <c r="K1450" s="64">
        <f>UHV!$K$50</f>
        <v>0</v>
      </c>
      <c r="L1450" s="65">
        <f>UHV!$L$50</f>
        <v>0</v>
      </c>
      <c r="N1450" s="97"/>
      <c r="O1450" s="298"/>
      <c r="P1450" s="98"/>
      <c r="Q1450" s="93"/>
      <c r="R1450" s="93"/>
      <c r="S1450" s="93"/>
      <c r="T1450" s="94"/>
      <c r="U1450" s="95"/>
      <c r="V1450" s="99"/>
      <c r="W1450" s="93"/>
      <c r="X1450" s="101"/>
      <c r="Y1450" s="92"/>
      <c r="Z1450" s="100"/>
      <c r="AB1450" s="24"/>
    </row>
    <row r="1451" spans="1:28" ht="15.75" hidden="1" customHeight="1" outlineLevel="1">
      <c r="A1451" s="76"/>
      <c r="C1451" s="21"/>
      <c r="D1451" s="21"/>
      <c r="F1451" s="64">
        <f>UNT!$F$50</f>
        <v>0</v>
      </c>
      <c r="G1451" s="64">
        <f>UNT!$G$50</f>
        <v>0</v>
      </c>
      <c r="H1451" s="64">
        <f>UNT!$H$50</f>
        <v>0</v>
      </c>
      <c r="I1451" s="64">
        <f>UNT!$I$50</f>
        <v>0</v>
      </c>
      <c r="J1451" s="64">
        <f>UNT!$J$50</f>
        <v>0</v>
      </c>
      <c r="K1451" s="64">
        <f>UNT!$K$50</f>
        <v>0</v>
      </c>
      <c r="L1451" s="65">
        <f>UNT!$L$50</f>
        <v>0</v>
      </c>
      <c r="N1451" s="97"/>
      <c r="O1451" s="298"/>
      <c r="P1451" s="98"/>
      <c r="Q1451" s="93"/>
      <c r="R1451" s="93"/>
      <c r="S1451" s="93"/>
      <c r="T1451" s="94"/>
      <c r="U1451" s="95"/>
      <c r="V1451" s="99"/>
      <c r="W1451" s="93"/>
      <c r="X1451" s="101"/>
      <c r="Y1451" s="92"/>
      <c r="Z1451" s="100"/>
      <c r="AB1451" s="24"/>
    </row>
    <row r="1452" spans="1:28" ht="15.75" hidden="1" customHeight="1" outlineLevel="1">
      <c r="A1452" s="76"/>
      <c r="C1452" s="21"/>
      <c r="D1452" s="21"/>
      <c r="F1452" s="64">
        <f>UNTD!$F$50</f>
        <v>0</v>
      </c>
      <c r="G1452" s="64">
        <f>UNTD!$G$50</f>
        <v>0</v>
      </c>
      <c r="H1452" s="64">
        <f>UNTD!$H$50</f>
        <v>0</v>
      </c>
      <c r="I1452" s="64">
        <f>UNTD!$I$50</f>
        <v>0</v>
      </c>
      <c r="J1452" s="64">
        <f>UNTD!$J$50</f>
        <v>0</v>
      </c>
      <c r="K1452" s="64">
        <f>UNTD!$K$50</f>
        <v>0</v>
      </c>
      <c r="L1452" s="65">
        <f>UNTD!$L$50</f>
        <v>0</v>
      </c>
      <c r="N1452" s="97"/>
      <c r="O1452" s="298"/>
      <c r="P1452" s="98"/>
      <c r="Q1452" s="93"/>
      <c r="R1452" s="93"/>
      <c r="S1452" s="93"/>
      <c r="T1452" s="94"/>
      <c r="U1452" s="95"/>
      <c r="V1452" s="99"/>
      <c r="W1452" s="93"/>
      <c r="X1452" s="101"/>
      <c r="Y1452" s="92"/>
      <c r="Z1452" s="100"/>
      <c r="AB1452" s="24"/>
    </row>
    <row r="1453" spans="1:28" ht="15.75" hidden="1" customHeight="1" outlineLevel="1">
      <c r="A1453" s="76"/>
      <c r="C1453" s="21"/>
      <c r="D1453" s="21"/>
      <c r="F1453" s="64">
        <f>WTAMU!$F$50</f>
        <v>0</v>
      </c>
      <c r="G1453" s="64">
        <f>WTAMU!$G$50</f>
        <v>0</v>
      </c>
      <c r="H1453" s="64">
        <f>WTAMU!$H$50</f>
        <v>0</v>
      </c>
      <c r="I1453" s="64">
        <f>WTAMU!$I$50</f>
        <v>0</v>
      </c>
      <c r="J1453" s="64">
        <f>WTAMU!$J$50</f>
        <v>0</v>
      </c>
      <c r="K1453" s="64">
        <f>WTAMU!$K$50</f>
        <v>0</v>
      </c>
      <c r="L1453" s="65">
        <f>WTAMU!$L$50</f>
        <v>0</v>
      </c>
      <c r="N1453" s="97"/>
      <c r="O1453" s="298"/>
      <c r="P1453" s="98"/>
      <c r="Q1453" s="93"/>
      <c r="R1453" s="93"/>
      <c r="S1453" s="93"/>
      <c r="T1453" s="94"/>
      <c r="U1453" s="95"/>
      <c r="V1453" s="99"/>
      <c r="W1453" s="93"/>
      <c r="X1453" s="101"/>
      <c r="Y1453" s="92"/>
      <c r="Z1453" s="100"/>
      <c r="AB1453" s="24"/>
    </row>
    <row r="1454" spans="1:28" ht="15.75" customHeight="1" collapsed="1">
      <c r="A1454" s="76"/>
      <c r="B1454" s="6" t="s">
        <v>49</v>
      </c>
      <c r="C1454" s="21"/>
      <c r="D1454" s="21"/>
      <c r="F1454" s="64">
        <f t="shared" ref="F1454:L1454" si="26">SUM(F1418:F1453)</f>
        <v>23056123</v>
      </c>
      <c r="G1454" s="64">
        <f t="shared" si="26"/>
        <v>562796</v>
      </c>
      <c r="H1454" s="64">
        <f t="shared" si="26"/>
        <v>210880</v>
      </c>
      <c r="I1454" s="64">
        <f t="shared" si="26"/>
        <v>2997535</v>
      </c>
      <c r="J1454" s="64">
        <f t="shared" si="26"/>
        <v>2876146</v>
      </c>
      <c r="K1454" s="64">
        <f t="shared" si="26"/>
        <v>2202016</v>
      </c>
      <c r="L1454" s="65">
        <f t="shared" si="26"/>
        <v>31905496</v>
      </c>
      <c r="N1454" s="97"/>
      <c r="P1454" s="98"/>
      <c r="Q1454" s="93"/>
      <c r="R1454" s="93"/>
      <c r="S1454" s="93"/>
      <c r="T1454" s="94"/>
      <c r="U1454" s="95"/>
      <c r="V1454" s="99"/>
      <c r="W1454" s="93"/>
      <c r="X1454" s="101"/>
      <c r="Y1454" s="92"/>
      <c r="Z1454" s="100"/>
      <c r="AB1454" s="24"/>
    </row>
    <row r="1455" spans="1:28" ht="15.75" hidden="1" customHeight="1" outlineLevel="1">
      <c r="A1455" s="76"/>
      <c r="C1455" s="21"/>
      <c r="D1455" s="21"/>
      <c r="F1455" s="64">
        <f>ARL!$F$51</f>
        <v>8857885</v>
      </c>
      <c r="G1455" s="64">
        <f>ARL!$G$51</f>
        <v>3848171</v>
      </c>
      <c r="H1455" s="64">
        <f>ARL!$H$51</f>
        <v>32070</v>
      </c>
      <c r="I1455" s="64">
        <f>ARL!$I$51</f>
        <v>3667841</v>
      </c>
      <c r="J1455" s="64">
        <f>ARL!$J$51</f>
        <v>3043946</v>
      </c>
      <c r="K1455" s="64">
        <f>ARL!$K$51</f>
        <v>2279975</v>
      </c>
      <c r="L1455" s="65">
        <f>ARL!$L$51</f>
        <v>21729888</v>
      </c>
      <c r="N1455" s="97"/>
      <c r="P1455" s="98"/>
      <c r="Q1455" s="93"/>
      <c r="R1455" s="93"/>
      <c r="S1455" s="93"/>
      <c r="T1455" s="94"/>
      <c r="U1455" s="95"/>
      <c r="V1455" s="99"/>
      <c r="W1455" s="93"/>
      <c r="X1455" s="101"/>
      <c r="Y1455" s="92"/>
      <c r="Z1455" s="100"/>
      <c r="AB1455" s="24"/>
    </row>
    <row r="1456" spans="1:28" ht="15.75" hidden="1" customHeight="1" outlineLevel="1">
      <c r="A1456" s="76"/>
      <c r="C1456" s="21"/>
      <c r="D1456" s="21"/>
      <c r="F1456" s="64">
        <f>ASU!$F$51</f>
        <v>0</v>
      </c>
      <c r="G1456" s="64">
        <f>ASU!$G$51</f>
        <v>0</v>
      </c>
      <c r="H1456" s="64">
        <f>ASU!$H$51</f>
        <v>0</v>
      </c>
      <c r="I1456" s="64">
        <f>ASU!$I$51</f>
        <v>0</v>
      </c>
      <c r="J1456" s="64">
        <f>ASU!$J$51</f>
        <v>0</v>
      </c>
      <c r="K1456" s="64">
        <f>ASU!$K$51</f>
        <v>0</v>
      </c>
      <c r="L1456" s="65">
        <f>ASU!$L$51</f>
        <v>0</v>
      </c>
      <c r="N1456" s="97"/>
      <c r="P1456" s="98"/>
      <c r="Q1456" s="93"/>
      <c r="R1456" s="93"/>
      <c r="S1456" s="93"/>
      <c r="T1456" s="94"/>
      <c r="U1456" s="95"/>
      <c r="V1456" s="99"/>
      <c r="W1456" s="93"/>
      <c r="X1456" s="101"/>
      <c r="Y1456" s="92"/>
      <c r="Z1456" s="100"/>
      <c r="AB1456" s="24"/>
    </row>
    <row r="1457" spans="1:28" ht="15.75" hidden="1" customHeight="1" outlineLevel="1">
      <c r="A1457" s="76"/>
      <c r="C1457" s="21"/>
      <c r="D1457" s="21"/>
      <c r="F1457" s="64">
        <f>'AUS1'!$F$51</f>
        <v>3581866</v>
      </c>
      <c r="G1457" s="64">
        <f>'AUS1'!$G$51</f>
        <v>18</v>
      </c>
      <c r="H1457" s="64">
        <f>'AUS1'!$H$51</f>
        <v>424817</v>
      </c>
      <c r="I1457" s="64">
        <f>'AUS1'!$I$51</f>
        <v>992436</v>
      </c>
      <c r="J1457" s="64">
        <f>'AUS1'!$J$51</f>
        <v>1838292</v>
      </c>
      <c r="K1457" s="64">
        <f>'AUS1'!$K$51</f>
        <v>2145786</v>
      </c>
      <c r="L1457" s="65">
        <f>'AUS1'!$L$51</f>
        <v>8983215</v>
      </c>
      <c r="N1457" s="97"/>
      <c r="P1457" s="98"/>
      <c r="Q1457" s="93"/>
      <c r="R1457" s="93"/>
      <c r="S1457" s="93"/>
      <c r="T1457" s="94"/>
      <c r="U1457" s="95"/>
      <c r="V1457" s="99"/>
      <c r="W1457" s="93"/>
      <c r="X1457" s="101"/>
      <c r="Y1457" s="92"/>
      <c r="Z1457" s="100"/>
      <c r="AB1457" s="24"/>
    </row>
    <row r="1458" spans="1:28" ht="15.75" hidden="1" customHeight="1" outlineLevel="1">
      <c r="A1458" s="76"/>
      <c r="C1458" s="21"/>
      <c r="D1458" s="21"/>
      <c r="F1458" s="64">
        <f>'RGV1'!$F$51</f>
        <v>27510</v>
      </c>
      <c r="G1458" s="64">
        <f>'RGV1'!$G$51</f>
        <v>1085</v>
      </c>
      <c r="H1458" s="64">
        <f>'RGV1'!$H$51</f>
        <v>192507</v>
      </c>
      <c r="I1458" s="64">
        <f>'RGV1'!$I$51</f>
        <v>1811</v>
      </c>
      <c r="J1458" s="64">
        <f>'RGV1'!$J$51</f>
        <v>2</v>
      </c>
      <c r="K1458" s="64">
        <f>'RGV1'!$K$51</f>
        <v>14660</v>
      </c>
      <c r="L1458" s="65">
        <f>'RGV1'!$L$51</f>
        <v>237575</v>
      </c>
      <c r="N1458" s="97"/>
      <c r="P1458" s="98"/>
      <c r="Q1458" s="93"/>
      <c r="R1458" s="93"/>
      <c r="S1458" s="93"/>
      <c r="T1458" s="94"/>
      <c r="U1458" s="95"/>
      <c r="V1458" s="99"/>
      <c r="W1458" s="93"/>
      <c r="X1458" s="101"/>
      <c r="Y1458" s="92"/>
      <c r="Z1458" s="100"/>
      <c r="AB1458" s="24"/>
    </row>
    <row r="1459" spans="1:28" ht="15.75" hidden="1" customHeight="1" outlineLevel="1">
      <c r="A1459" s="76"/>
      <c r="C1459" s="21"/>
      <c r="D1459" s="21"/>
      <c r="F1459" s="64">
        <f>DAL!$F$51</f>
        <v>1325549</v>
      </c>
      <c r="G1459" s="64">
        <f>DAL!$G$51</f>
        <v>955056</v>
      </c>
      <c r="H1459" s="64">
        <f>DAL!$H$51</f>
        <v>0</v>
      </c>
      <c r="I1459" s="64">
        <f>DAL!$I$51</f>
        <v>656248</v>
      </c>
      <c r="J1459" s="64">
        <f>DAL!$J$51</f>
        <v>1454329</v>
      </c>
      <c r="K1459" s="64">
        <f>DAL!$K$51</f>
        <v>656177</v>
      </c>
      <c r="L1459" s="65">
        <f>DAL!$L$51</f>
        <v>5047359</v>
      </c>
      <c r="N1459" s="97"/>
      <c r="P1459" s="98"/>
      <c r="Q1459" s="93"/>
      <c r="R1459" s="93"/>
      <c r="S1459" s="93"/>
      <c r="T1459" s="94"/>
      <c r="U1459" s="95"/>
      <c r="V1459" s="99"/>
      <c r="W1459" s="93"/>
      <c r="X1459" s="101"/>
      <c r="Y1459" s="92"/>
      <c r="Z1459" s="100"/>
      <c r="AB1459" s="24"/>
    </row>
    <row r="1460" spans="1:28" ht="15.75" hidden="1" customHeight="1" outlineLevel="1">
      <c r="A1460" s="76"/>
      <c r="C1460" s="21"/>
      <c r="D1460" s="21"/>
      <c r="F1460" s="64">
        <f>'E-P'!$F$51</f>
        <v>3167265</v>
      </c>
      <c r="G1460" s="64">
        <f>'E-P'!$G$51</f>
        <v>2091</v>
      </c>
      <c r="H1460" s="64">
        <f>'E-P'!$H$51</f>
        <v>83234</v>
      </c>
      <c r="I1460" s="64">
        <f>'E-P'!$I$51</f>
        <v>171830</v>
      </c>
      <c r="J1460" s="64">
        <f>'E-P'!$J$51</f>
        <v>160186</v>
      </c>
      <c r="K1460" s="64">
        <f>'E-P'!$K$51</f>
        <v>734241</v>
      </c>
      <c r="L1460" s="65">
        <f>'E-P'!$L$51</f>
        <v>4318847</v>
      </c>
      <c r="N1460" s="97"/>
      <c r="P1460" s="98"/>
      <c r="Q1460" s="93"/>
      <c r="R1460" s="93"/>
      <c r="S1460" s="93"/>
      <c r="T1460" s="94"/>
      <c r="U1460" s="95"/>
      <c r="V1460" s="99"/>
      <c r="W1460" s="93"/>
      <c r="X1460" s="101"/>
      <c r="Y1460" s="92"/>
      <c r="Z1460" s="100"/>
      <c r="AB1460" s="24"/>
    </row>
    <row r="1461" spans="1:28" ht="15.75" hidden="1" customHeight="1" outlineLevel="1">
      <c r="A1461" s="76"/>
      <c r="C1461" s="21"/>
      <c r="D1461" s="21"/>
      <c r="F1461" s="64">
        <f>LU!$F$51</f>
        <v>0</v>
      </c>
      <c r="G1461" s="64">
        <f>LU!$G$51</f>
        <v>0</v>
      </c>
      <c r="H1461" s="64">
        <f>LU!$H$51</f>
        <v>0</v>
      </c>
      <c r="I1461" s="64">
        <f>LU!$I$51</f>
        <v>0</v>
      </c>
      <c r="J1461" s="64">
        <f>LU!$J$51</f>
        <v>0</v>
      </c>
      <c r="K1461" s="64">
        <f>LU!$K$51</f>
        <v>0</v>
      </c>
      <c r="L1461" s="65">
        <f>LU!$L$51</f>
        <v>0</v>
      </c>
      <c r="N1461" s="97"/>
      <c r="P1461" s="98"/>
      <c r="Q1461" s="93"/>
      <c r="R1461" s="93"/>
      <c r="S1461" s="93"/>
      <c r="T1461" s="94"/>
      <c r="U1461" s="95"/>
      <c r="V1461" s="99"/>
      <c r="W1461" s="93"/>
      <c r="X1461" s="101"/>
      <c r="Y1461" s="92"/>
      <c r="Z1461" s="100"/>
      <c r="AB1461" s="24"/>
    </row>
    <row r="1462" spans="1:28" ht="15.75" hidden="1" customHeight="1" outlineLevel="1">
      <c r="A1462" s="76"/>
      <c r="C1462" s="21"/>
      <c r="D1462" s="21"/>
      <c r="F1462" s="64">
        <f>MidWST!$F$51</f>
        <v>0</v>
      </c>
      <c r="G1462" s="64">
        <f>MidWST!$G$51</f>
        <v>0</v>
      </c>
      <c r="H1462" s="64">
        <f>MidWST!$H$51</f>
        <v>0</v>
      </c>
      <c r="I1462" s="64">
        <f>MidWST!$I$51</f>
        <v>0</v>
      </c>
      <c r="J1462" s="64">
        <f>MidWST!$J$51</f>
        <v>0</v>
      </c>
      <c r="K1462" s="64">
        <f>MidWST!$K$51</f>
        <v>0</v>
      </c>
      <c r="L1462" s="65">
        <f>MidWST!$L$51</f>
        <v>0</v>
      </c>
      <c r="N1462" s="97"/>
      <c r="P1462" s="98"/>
      <c r="Q1462" s="93"/>
      <c r="R1462" s="93"/>
      <c r="S1462" s="93"/>
      <c r="T1462" s="94"/>
      <c r="U1462" s="95"/>
      <c r="V1462" s="99"/>
      <c r="W1462" s="93"/>
      <c r="X1462" s="101"/>
      <c r="Y1462" s="92"/>
      <c r="Z1462" s="100"/>
      <c r="AB1462" s="24"/>
    </row>
    <row r="1463" spans="1:28" ht="15.75" hidden="1" customHeight="1" outlineLevel="1">
      <c r="A1463" s="76"/>
      <c r="C1463" s="21"/>
      <c r="D1463" s="21"/>
      <c r="F1463" s="64">
        <f>'P-B'!$F$51</f>
        <v>0</v>
      </c>
      <c r="G1463" s="64">
        <f>'P-B'!$G$51</f>
        <v>0</v>
      </c>
      <c r="H1463" s="64">
        <f>'P-B'!$H$51</f>
        <v>0</v>
      </c>
      <c r="I1463" s="64">
        <f>'P-B'!$I$51</f>
        <v>0</v>
      </c>
      <c r="J1463" s="64">
        <f>'P-B'!$J$51</f>
        <v>0</v>
      </c>
      <c r="K1463" s="64">
        <f>'P-B'!$K$51</f>
        <v>0</v>
      </c>
      <c r="L1463" s="65">
        <f>'P-B'!$L$51</f>
        <v>0</v>
      </c>
      <c r="N1463" s="97"/>
      <c r="P1463" s="98"/>
      <c r="Q1463" s="93"/>
      <c r="R1463" s="93"/>
      <c r="S1463" s="93"/>
      <c r="T1463" s="94"/>
      <c r="U1463" s="95"/>
      <c r="V1463" s="99"/>
      <c r="W1463" s="93"/>
      <c r="X1463" s="101"/>
      <c r="Y1463" s="92"/>
      <c r="Z1463" s="100"/>
      <c r="AB1463" s="24"/>
    </row>
    <row r="1464" spans="1:28" ht="15.75" hidden="1" customHeight="1" outlineLevel="1">
      <c r="A1464" s="76"/>
      <c r="C1464" s="21"/>
      <c r="D1464" s="21"/>
      <c r="F1464" s="64">
        <f>PVAMU!$F$51</f>
        <v>64003</v>
      </c>
      <c r="G1464" s="64">
        <f>PVAMU!$G$51</f>
        <v>0</v>
      </c>
      <c r="H1464" s="64">
        <f>PVAMU!$H$51</f>
        <v>0</v>
      </c>
      <c r="I1464" s="64">
        <f>PVAMU!$I$51</f>
        <v>0</v>
      </c>
      <c r="J1464" s="64">
        <f>PVAMU!$J$51</f>
        <v>0</v>
      </c>
      <c r="K1464" s="64">
        <f>PVAMU!$K$51</f>
        <v>0</v>
      </c>
      <c r="L1464" s="65">
        <f>PVAMU!$L$51</f>
        <v>64003</v>
      </c>
      <c r="N1464" s="97"/>
      <c r="P1464" s="98"/>
      <c r="Q1464" s="93"/>
      <c r="R1464" s="93"/>
      <c r="S1464" s="93"/>
      <c r="T1464" s="94"/>
      <c r="U1464" s="95"/>
      <c r="V1464" s="99"/>
      <c r="W1464" s="93"/>
      <c r="X1464" s="101"/>
      <c r="Y1464" s="92"/>
      <c r="Z1464" s="100"/>
      <c r="AB1464" s="24"/>
    </row>
    <row r="1465" spans="1:28" ht="15.75" hidden="1" customHeight="1" outlineLevel="1">
      <c r="A1465" s="76"/>
      <c r="C1465" s="21"/>
      <c r="D1465" s="21"/>
      <c r="F1465" s="64">
        <f>'S-A'!$F$51</f>
        <v>127045</v>
      </c>
      <c r="G1465" s="64">
        <f>'S-A'!$G$51</f>
        <v>0</v>
      </c>
      <c r="H1465" s="64">
        <f>'S-A'!$H$51</f>
        <v>0</v>
      </c>
      <c r="I1465" s="64">
        <f>'S-A'!$I$51</f>
        <v>0</v>
      </c>
      <c r="J1465" s="64">
        <f>'S-A'!$J$51</f>
        <v>0</v>
      </c>
      <c r="K1465" s="64">
        <f>'S-A'!$K$51</f>
        <v>0</v>
      </c>
      <c r="L1465" s="65">
        <f>'S-A'!$L$51</f>
        <v>127045</v>
      </c>
      <c r="N1465" s="97"/>
      <c r="P1465" s="98"/>
      <c r="Q1465" s="93"/>
      <c r="R1465" s="93"/>
      <c r="S1465" s="93"/>
      <c r="T1465" s="94"/>
      <c r="U1465" s="95"/>
      <c r="V1465" s="99"/>
      <c r="W1465" s="93"/>
      <c r="X1465" s="101"/>
      <c r="Y1465" s="92"/>
      <c r="Z1465" s="100"/>
      <c r="AB1465" s="24"/>
    </row>
    <row r="1466" spans="1:28" ht="15.75" hidden="1" customHeight="1" outlineLevel="1">
      <c r="A1466" s="76"/>
      <c r="C1466" s="21"/>
      <c r="D1466" s="21"/>
      <c r="F1466" s="64">
        <f>SFA!$F$51</f>
        <v>0</v>
      </c>
      <c r="G1466" s="64">
        <f>SFA!$G$51</f>
        <v>0</v>
      </c>
      <c r="H1466" s="64">
        <f>SFA!$H$51</f>
        <v>0</v>
      </c>
      <c r="I1466" s="64">
        <f>SFA!$I$51</f>
        <v>0</v>
      </c>
      <c r="J1466" s="64">
        <f>SFA!$J$51</f>
        <v>0</v>
      </c>
      <c r="K1466" s="64">
        <f>SFA!$K$51</f>
        <v>0</v>
      </c>
      <c r="L1466" s="65">
        <f>SFA!$L$51</f>
        <v>0</v>
      </c>
      <c r="N1466" s="97"/>
      <c r="P1466" s="98"/>
      <c r="Q1466" s="93"/>
      <c r="R1466" s="93"/>
      <c r="S1466" s="93"/>
      <c r="T1466" s="94"/>
      <c r="U1466" s="95"/>
      <c r="V1466" s="99"/>
      <c r="W1466" s="93"/>
      <c r="X1466" s="101"/>
      <c r="Y1466" s="92"/>
      <c r="Z1466" s="100"/>
      <c r="AB1466" s="24"/>
    </row>
    <row r="1467" spans="1:28" ht="15.75" hidden="1" customHeight="1" outlineLevel="1">
      <c r="A1467" s="76"/>
      <c r="C1467" s="21"/>
      <c r="D1467" s="21"/>
      <c r="F1467" s="64">
        <f>SHSU!$F$51</f>
        <v>0</v>
      </c>
      <c r="G1467" s="64">
        <f>SHSU!$G$51</f>
        <v>0</v>
      </c>
      <c r="H1467" s="64">
        <f>SHSU!$H$51</f>
        <v>0</v>
      </c>
      <c r="I1467" s="64">
        <f>SHSU!$I$51</f>
        <v>0</v>
      </c>
      <c r="J1467" s="64">
        <f>SHSU!$J$51</f>
        <v>0</v>
      </c>
      <c r="K1467" s="64">
        <f>SHSU!$K$51</f>
        <v>0</v>
      </c>
      <c r="L1467" s="65">
        <f>SHSU!$L$51</f>
        <v>0</v>
      </c>
      <c r="N1467" s="97"/>
      <c r="P1467" s="98"/>
      <c r="Q1467" s="93"/>
      <c r="R1467" s="93"/>
      <c r="S1467" s="93"/>
      <c r="T1467" s="94"/>
      <c r="U1467" s="95"/>
      <c r="V1467" s="99"/>
      <c r="W1467" s="93"/>
      <c r="X1467" s="101"/>
      <c r="Y1467" s="92"/>
      <c r="Z1467" s="100"/>
      <c r="AB1467" s="24"/>
    </row>
    <row r="1468" spans="1:28" ht="15.75" hidden="1" customHeight="1" outlineLevel="1">
      <c r="A1468" s="76"/>
      <c r="C1468" s="21"/>
      <c r="D1468" s="21"/>
      <c r="F1468" s="64">
        <f>SRSU!$F$51</f>
        <v>0</v>
      </c>
      <c r="G1468" s="64">
        <f>SRSU!$G$51</f>
        <v>0</v>
      </c>
      <c r="H1468" s="64">
        <f>SRSU!$H$51</f>
        <v>0</v>
      </c>
      <c r="I1468" s="64">
        <f>SRSU!$I$51</f>
        <v>0</v>
      </c>
      <c r="J1468" s="64">
        <f>SRSU!$J$51</f>
        <v>0</v>
      </c>
      <c r="K1468" s="64">
        <f>SRSU!$K$51</f>
        <v>0</v>
      </c>
      <c r="L1468" s="65">
        <f>SRSU!$L$51</f>
        <v>0</v>
      </c>
      <c r="N1468" s="97"/>
      <c r="P1468" s="98"/>
      <c r="Q1468" s="93"/>
      <c r="R1468" s="93"/>
      <c r="S1468" s="93"/>
      <c r="T1468" s="94"/>
      <c r="U1468" s="95"/>
      <c r="V1468" s="99"/>
      <c r="W1468" s="93"/>
      <c r="X1468" s="101"/>
      <c r="Y1468" s="92"/>
      <c r="Z1468" s="100"/>
      <c r="AB1468" s="24"/>
    </row>
    <row r="1469" spans="1:28" ht="15.75" hidden="1" customHeight="1" outlineLevel="1">
      <c r="A1469" s="76"/>
      <c r="C1469" s="21"/>
      <c r="D1469" s="21"/>
      <c r="F1469" s="64">
        <f>TAMIU!$F$51</f>
        <v>0</v>
      </c>
      <c r="G1469" s="64">
        <f>TAMIU!$G$51</f>
        <v>0</v>
      </c>
      <c r="H1469" s="64">
        <f>TAMIU!$H$51</f>
        <v>0</v>
      </c>
      <c r="I1469" s="64">
        <f>TAMIU!$I$51</f>
        <v>0</v>
      </c>
      <c r="J1469" s="64">
        <f>TAMIU!$J$51</f>
        <v>0</v>
      </c>
      <c r="K1469" s="64">
        <f>TAMIU!$K$51</f>
        <v>0</v>
      </c>
      <c r="L1469" s="65">
        <f>TAMIU!$L$51</f>
        <v>0</v>
      </c>
      <c r="N1469" s="97"/>
      <c r="P1469" s="98"/>
      <c r="Q1469" s="93"/>
      <c r="R1469" s="93"/>
      <c r="S1469" s="93"/>
      <c r="T1469" s="94"/>
      <c r="U1469" s="95"/>
      <c r="V1469" s="99"/>
      <c r="W1469" s="93"/>
      <c r="X1469" s="101"/>
      <c r="Y1469" s="92"/>
      <c r="Z1469" s="100"/>
      <c r="AB1469" s="24"/>
    </row>
    <row r="1470" spans="1:28" ht="15.75" hidden="1" customHeight="1" outlineLevel="1">
      <c r="A1470" s="76"/>
      <c r="C1470" s="21"/>
      <c r="D1470" s="21"/>
      <c r="F1470" s="64">
        <f>TAMUC!$F$51</f>
        <v>0</v>
      </c>
      <c r="G1470" s="64">
        <f>TAMUC!$G$51</f>
        <v>0</v>
      </c>
      <c r="H1470" s="64">
        <f>TAMUC!$H$51</f>
        <v>0</v>
      </c>
      <c r="I1470" s="64">
        <f>TAMUC!$I$51</f>
        <v>0</v>
      </c>
      <c r="J1470" s="64">
        <f>TAMUC!$J$51</f>
        <v>0</v>
      </c>
      <c r="K1470" s="64">
        <f>TAMUC!$K$51</f>
        <v>0</v>
      </c>
      <c r="L1470" s="65">
        <f>TAMUC!$L$51</f>
        <v>0</v>
      </c>
      <c r="N1470" s="97"/>
      <c r="P1470" s="98"/>
      <c r="Q1470" s="93"/>
      <c r="R1470" s="93"/>
      <c r="S1470" s="93"/>
      <c r="T1470" s="94"/>
      <c r="U1470" s="95"/>
      <c r="V1470" s="99"/>
      <c r="W1470" s="93"/>
      <c r="X1470" s="101"/>
      <c r="Y1470" s="92"/>
      <c r="Z1470" s="100"/>
      <c r="AB1470" s="24"/>
    </row>
    <row r="1471" spans="1:28" ht="15.75" hidden="1" customHeight="1" outlineLevel="1">
      <c r="A1471" s="76"/>
      <c r="C1471" s="21"/>
      <c r="D1471" s="21"/>
      <c r="F1471" s="64">
        <f>TAMUCC!$F$51</f>
        <v>0</v>
      </c>
      <c r="G1471" s="64">
        <f>TAMUCC!$G$51</f>
        <v>0</v>
      </c>
      <c r="H1471" s="64">
        <f>TAMUCC!$H$51</f>
        <v>0</v>
      </c>
      <c r="I1471" s="64">
        <f>TAMUCC!$I$51</f>
        <v>0</v>
      </c>
      <c r="J1471" s="64">
        <f>TAMUCC!$J$51</f>
        <v>135715</v>
      </c>
      <c r="K1471" s="64">
        <f>TAMUCC!$K$51</f>
        <v>0</v>
      </c>
      <c r="L1471" s="65">
        <f>TAMUCC!$L$51</f>
        <v>135715</v>
      </c>
      <c r="N1471" s="97"/>
      <c r="P1471" s="98"/>
      <c r="Q1471" s="93"/>
      <c r="R1471" s="93"/>
      <c r="S1471" s="93"/>
      <c r="T1471" s="94"/>
      <c r="U1471" s="95"/>
      <c r="V1471" s="99"/>
      <c r="W1471" s="93"/>
      <c r="X1471" s="101"/>
      <c r="Y1471" s="92"/>
      <c r="Z1471" s="100"/>
      <c r="AB1471" s="24"/>
    </row>
    <row r="1472" spans="1:28" ht="15.75" hidden="1" customHeight="1" outlineLevel="1">
      <c r="A1472" s="76"/>
      <c r="C1472" s="21"/>
      <c r="D1472" s="21"/>
      <c r="F1472" s="64">
        <f>TAMUComb!$F$51</f>
        <v>8223219</v>
      </c>
      <c r="G1472" s="64">
        <f>TAMUComb!$G$51</f>
        <v>7061</v>
      </c>
      <c r="H1472" s="64">
        <f>TAMUComb!$H$51</f>
        <v>145937</v>
      </c>
      <c r="I1472" s="64">
        <f>TAMUComb!$I$51</f>
        <v>34380</v>
      </c>
      <c r="J1472" s="64">
        <f>TAMUComb!$J$51</f>
        <v>712635</v>
      </c>
      <c r="K1472" s="64">
        <f>TAMUComb!$K$51</f>
        <v>1857492</v>
      </c>
      <c r="L1472" s="65">
        <f>TAMUComb!$L$51</f>
        <v>10980724</v>
      </c>
      <c r="N1472" s="97"/>
      <c r="P1472" s="98"/>
      <c r="Q1472" s="93"/>
      <c r="R1472" s="93"/>
      <c r="S1472" s="93"/>
      <c r="T1472" s="94"/>
      <c r="U1472" s="95"/>
      <c r="V1472" s="99"/>
      <c r="W1472" s="93"/>
      <c r="X1472" s="101"/>
      <c r="Y1472" s="92"/>
      <c r="Z1472" s="100"/>
      <c r="AB1472" s="24"/>
    </row>
    <row r="1473" spans="1:28" ht="15.75" hidden="1" customHeight="1" outlineLevel="1">
      <c r="A1473" s="76"/>
      <c r="C1473" s="21"/>
      <c r="D1473" s="21"/>
      <c r="F1473" s="64">
        <f>TAMUCT!$F$51</f>
        <v>0</v>
      </c>
      <c r="G1473" s="64">
        <f>TAMUCT!$G$51</f>
        <v>0</v>
      </c>
      <c r="H1473" s="64">
        <f>TAMUCT!$H$51</f>
        <v>0</v>
      </c>
      <c r="I1473" s="64">
        <f>TAMUCT!$I$51</f>
        <v>0</v>
      </c>
      <c r="J1473" s="64">
        <f>TAMUCT!$J$51</f>
        <v>0</v>
      </c>
      <c r="K1473" s="64">
        <f>TAMUCT!$K$51</f>
        <v>0</v>
      </c>
      <c r="L1473" s="65">
        <f>TAMUCT!$L$51</f>
        <v>0</v>
      </c>
      <c r="N1473" s="97"/>
      <c r="P1473" s="98"/>
      <c r="Q1473" s="93"/>
      <c r="R1473" s="93"/>
      <c r="S1473" s="93"/>
      <c r="T1473" s="94"/>
      <c r="U1473" s="95"/>
      <c r="V1473" s="99"/>
      <c r="W1473" s="93"/>
      <c r="X1473" s="101"/>
      <c r="Y1473" s="92"/>
      <c r="Z1473" s="100"/>
      <c r="AB1473" s="24"/>
    </row>
    <row r="1474" spans="1:28" ht="15.75" hidden="1" customHeight="1" outlineLevel="1">
      <c r="A1474" s="76"/>
      <c r="C1474" s="21"/>
      <c r="D1474" s="21"/>
      <c r="F1474" s="64">
        <f>TAMUG!$F$51</f>
        <v>0</v>
      </c>
      <c r="G1474" s="64">
        <f>TAMUG!$G$51</f>
        <v>0</v>
      </c>
      <c r="H1474" s="64">
        <f>TAMUG!$H$51</f>
        <v>0</v>
      </c>
      <c r="I1474" s="64">
        <f>TAMUG!$I$51</f>
        <v>0</v>
      </c>
      <c r="J1474" s="64">
        <f>TAMUG!$J$51</f>
        <v>0</v>
      </c>
      <c r="K1474" s="64">
        <f>TAMUG!$K$51</f>
        <v>0</v>
      </c>
      <c r="L1474" s="65">
        <f>TAMUG!$L$51</f>
        <v>0</v>
      </c>
      <c r="N1474" s="97"/>
      <c r="P1474" s="98"/>
      <c r="Q1474" s="93"/>
      <c r="R1474" s="93"/>
      <c r="S1474" s="93"/>
      <c r="T1474" s="94"/>
      <c r="U1474" s="95"/>
      <c r="V1474" s="99"/>
      <c r="W1474" s="93"/>
      <c r="X1474" s="101"/>
      <c r="Y1474" s="92"/>
      <c r="Z1474" s="100"/>
      <c r="AB1474" s="24"/>
    </row>
    <row r="1475" spans="1:28" ht="15.75" hidden="1" customHeight="1" outlineLevel="1">
      <c r="A1475" s="76"/>
      <c r="C1475" s="21"/>
      <c r="D1475" s="21"/>
      <c r="F1475" s="64">
        <f>TAMUK!$F$51</f>
        <v>70471</v>
      </c>
      <c r="G1475" s="64">
        <f>TAMUK!$G$51</f>
        <v>0</v>
      </c>
      <c r="H1475" s="64">
        <f>TAMUK!$H$51</f>
        <v>0</v>
      </c>
      <c r="I1475" s="64">
        <f>TAMUK!$I$51</f>
        <v>3748</v>
      </c>
      <c r="J1475" s="64">
        <f>TAMUK!$J$51</f>
        <v>0</v>
      </c>
      <c r="K1475" s="64">
        <f>TAMUK!$K$51</f>
        <v>-8485</v>
      </c>
      <c r="L1475" s="65">
        <f>TAMUK!$L$51</f>
        <v>65734</v>
      </c>
      <c r="N1475" s="97"/>
      <c r="P1475" s="98"/>
      <c r="Q1475" s="93"/>
      <c r="R1475" s="93"/>
      <c r="S1475" s="93"/>
      <c r="T1475" s="94"/>
      <c r="U1475" s="95"/>
      <c r="V1475" s="99"/>
      <c r="W1475" s="93"/>
      <c r="X1475" s="101"/>
      <c r="Y1475" s="92"/>
      <c r="Z1475" s="100"/>
      <c r="AB1475" s="24"/>
    </row>
    <row r="1476" spans="1:28" ht="15.75" hidden="1" customHeight="1" outlineLevel="1">
      <c r="A1476" s="76"/>
      <c r="C1476" s="21"/>
      <c r="D1476" s="21"/>
      <c r="F1476" s="64">
        <f>TAMUSA!$F$51</f>
        <v>0</v>
      </c>
      <c r="G1476" s="64">
        <f>TAMUSA!$G$51</f>
        <v>0</v>
      </c>
      <c r="H1476" s="64">
        <f>TAMUSA!$H$51</f>
        <v>0</v>
      </c>
      <c r="I1476" s="64">
        <f>TAMUSA!$I$51</f>
        <v>0</v>
      </c>
      <c r="J1476" s="64">
        <f>TAMUSA!$J$51</f>
        <v>0</v>
      </c>
      <c r="K1476" s="64">
        <f>TAMUSA!$K$51</f>
        <v>0</v>
      </c>
      <c r="L1476" s="65">
        <f>TAMUSA!$L$51</f>
        <v>0</v>
      </c>
      <c r="N1476" s="97"/>
      <c r="P1476" s="98"/>
      <c r="Q1476" s="93"/>
      <c r="R1476" s="93"/>
      <c r="S1476" s="93"/>
      <c r="T1476" s="94"/>
      <c r="U1476" s="95"/>
      <c r="V1476" s="99"/>
      <c r="W1476" s="93"/>
      <c r="X1476" s="101"/>
      <c r="Y1476" s="92"/>
      <c r="Z1476" s="100"/>
      <c r="AB1476" s="24"/>
    </row>
    <row r="1477" spans="1:28" ht="15.75" hidden="1" customHeight="1" outlineLevel="1">
      <c r="A1477" s="76"/>
      <c r="C1477" s="21"/>
      <c r="D1477" s="21"/>
      <c r="F1477" s="64">
        <f>TAMUT!$F$51</f>
        <v>0</v>
      </c>
      <c r="G1477" s="64">
        <f>TAMUT!$G$51</f>
        <v>0</v>
      </c>
      <c r="H1477" s="64">
        <f>TAMUT!$H$51</f>
        <v>0</v>
      </c>
      <c r="I1477" s="64">
        <f>TAMUT!$I$51</f>
        <v>0</v>
      </c>
      <c r="J1477" s="64">
        <f>TAMUT!$J$51</f>
        <v>0</v>
      </c>
      <c r="K1477" s="64">
        <f>TAMUT!$K$51</f>
        <v>0</v>
      </c>
      <c r="L1477" s="65">
        <f>TAMUT!$L$51</f>
        <v>0</v>
      </c>
      <c r="N1477" s="97"/>
      <c r="P1477" s="98"/>
      <c r="Q1477" s="93"/>
      <c r="R1477" s="93"/>
      <c r="S1477" s="93"/>
      <c r="T1477" s="94"/>
      <c r="U1477" s="95"/>
      <c r="V1477" s="99"/>
      <c r="W1477" s="93"/>
      <c r="X1477" s="101"/>
      <c r="Y1477" s="92"/>
      <c r="Z1477" s="100"/>
      <c r="AB1477" s="24"/>
    </row>
    <row r="1478" spans="1:28" ht="15.75" hidden="1" customHeight="1" outlineLevel="1">
      <c r="A1478" s="76"/>
      <c r="C1478" s="21"/>
      <c r="D1478" s="21"/>
      <c r="F1478" s="64">
        <f>TARLST!$F$51</f>
        <v>0</v>
      </c>
      <c r="G1478" s="64">
        <f>TARLST!$G$51</f>
        <v>0</v>
      </c>
      <c r="H1478" s="64">
        <f>TARLST!$H$51</f>
        <v>0</v>
      </c>
      <c r="I1478" s="64">
        <f>TARLST!$I$51</f>
        <v>0</v>
      </c>
      <c r="J1478" s="64">
        <f>TARLST!$J$51</f>
        <v>0</v>
      </c>
      <c r="K1478" s="64">
        <f>TARLST!$K$51</f>
        <v>0</v>
      </c>
      <c r="L1478" s="65">
        <f>TARLST!$L$51</f>
        <v>0</v>
      </c>
      <c r="N1478" s="97"/>
      <c r="P1478" s="98"/>
      <c r="Q1478" s="93"/>
      <c r="R1478" s="93"/>
      <c r="S1478" s="93"/>
      <c r="T1478" s="94"/>
      <c r="U1478" s="95"/>
      <c r="V1478" s="99"/>
      <c r="W1478" s="93"/>
      <c r="X1478" s="101"/>
      <c r="Y1478" s="92"/>
      <c r="Z1478" s="100"/>
      <c r="AB1478" s="24"/>
    </row>
    <row r="1479" spans="1:28" ht="15.75" hidden="1" customHeight="1" outlineLevel="1">
      <c r="A1479" s="76"/>
      <c r="C1479" s="21"/>
      <c r="D1479" s="21"/>
      <c r="F1479" s="64">
        <f>TSU!$F$51</f>
        <v>0</v>
      </c>
      <c r="G1479" s="64">
        <f>TSU!$G$51</f>
        <v>0</v>
      </c>
      <c r="H1479" s="64">
        <f>TSU!$H$51</f>
        <v>0</v>
      </c>
      <c r="I1479" s="64">
        <f>TSU!$I$51</f>
        <v>0</v>
      </c>
      <c r="J1479" s="64">
        <f>TSU!$J$51</f>
        <v>0</v>
      </c>
      <c r="K1479" s="64">
        <f>TSU!$K$51</f>
        <v>0</v>
      </c>
      <c r="L1479" s="65">
        <f>TSU!$L$51</f>
        <v>0</v>
      </c>
      <c r="N1479" s="97"/>
      <c r="P1479" s="98"/>
      <c r="Q1479" s="93"/>
      <c r="R1479" s="93"/>
      <c r="S1479" s="93"/>
      <c r="T1479" s="94"/>
      <c r="U1479" s="95"/>
      <c r="V1479" s="99"/>
      <c r="W1479" s="93"/>
      <c r="X1479" s="101"/>
      <c r="Y1479" s="92"/>
      <c r="Z1479" s="100"/>
      <c r="AB1479" s="24"/>
    </row>
    <row r="1480" spans="1:28" ht="15.75" hidden="1" customHeight="1" outlineLevel="1">
      <c r="A1480" s="76"/>
      <c r="C1480" s="21"/>
      <c r="D1480" s="21"/>
      <c r="F1480" s="64">
        <f>TTU!$F$51</f>
        <v>1060366</v>
      </c>
      <c r="G1480" s="64">
        <f>TTU!$G$51</f>
        <v>0</v>
      </c>
      <c r="H1480" s="64">
        <f>TTU!$H$51</f>
        <v>100000</v>
      </c>
      <c r="I1480" s="64">
        <f>TTU!$I$51</f>
        <v>0</v>
      </c>
      <c r="J1480" s="64">
        <f>TTU!$J$51</f>
        <v>72778</v>
      </c>
      <c r="K1480" s="64">
        <f>TTU!$K$51</f>
        <v>1342865</v>
      </c>
      <c r="L1480" s="65">
        <f>TTU!$L$51</f>
        <v>2576009</v>
      </c>
      <c r="N1480" s="97"/>
      <c r="P1480" s="98"/>
      <c r="Q1480" s="93"/>
      <c r="R1480" s="93"/>
      <c r="S1480" s="93"/>
      <c r="T1480" s="94"/>
      <c r="U1480" s="95"/>
      <c r="V1480" s="99"/>
      <c r="W1480" s="93"/>
      <c r="X1480" s="101"/>
      <c r="Y1480" s="92"/>
      <c r="Z1480" s="100"/>
      <c r="AB1480" s="24"/>
    </row>
    <row r="1481" spans="1:28" ht="15.75" hidden="1" customHeight="1" outlineLevel="1">
      <c r="A1481" s="76"/>
      <c r="C1481" s="21"/>
      <c r="D1481" s="21"/>
      <c r="F1481" s="64">
        <f>TWU!$F$51</f>
        <v>0</v>
      </c>
      <c r="G1481" s="64">
        <f>TWU!$G$51</f>
        <v>0</v>
      </c>
      <c r="H1481" s="64">
        <f>TWU!$H$51</f>
        <v>0</v>
      </c>
      <c r="I1481" s="64">
        <f>TWU!$I$51</f>
        <v>0</v>
      </c>
      <c r="J1481" s="64">
        <f>TWU!$J$51</f>
        <v>0</v>
      </c>
      <c r="K1481" s="64">
        <f>TWU!$K$51</f>
        <v>0</v>
      </c>
      <c r="L1481" s="65">
        <f>TWU!$L$51</f>
        <v>0</v>
      </c>
      <c r="N1481" s="97"/>
      <c r="P1481" s="98"/>
      <c r="Q1481" s="93"/>
      <c r="R1481" s="93"/>
      <c r="S1481" s="93"/>
      <c r="T1481" s="94"/>
      <c r="U1481" s="95"/>
      <c r="V1481" s="99"/>
      <c r="W1481" s="93"/>
      <c r="X1481" s="101"/>
      <c r="Y1481" s="92"/>
      <c r="Z1481" s="100"/>
      <c r="AB1481" s="24"/>
    </row>
    <row r="1482" spans="1:28" ht="15.75" hidden="1" customHeight="1" outlineLevel="1">
      <c r="A1482" s="76"/>
      <c r="C1482" s="21"/>
      <c r="D1482" s="21"/>
      <c r="F1482" s="64">
        <f>TXST!$F$51</f>
        <v>311148</v>
      </c>
      <c r="G1482" s="64">
        <f>TXST!$G$51</f>
        <v>786571</v>
      </c>
      <c r="H1482" s="64">
        <f>TXST!$H$51</f>
        <v>0</v>
      </c>
      <c r="I1482" s="64">
        <f>TXST!$I$51</f>
        <v>466469</v>
      </c>
      <c r="J1482" s="64">
        <f>TXST!$J$51</f>
        <v>2366</v>
      </c>
      <c r="K1482" s="64">
        <f>TXST!$K$51</f>
        <v>1079</v>
      </c>
      <c r="L1482" s="65">
        <f>TXST!$L$51</f>
        <v>1567633</v>
      </c>
      <c r="N1482" s="97"/>
      <c r="P1482" s="98"/>
      <c r="Q1482" s="93"/>
      <c r="R1482" s="93"/>
      <c r="S1482" s="93"/>
      <c r="T1482" s="94"/>
      <c r="U1482" s="95"/>
      <c r="V1482" s="99"/>
      <c r="W1482" s="93"/>
      <c r="X1482" s="101"/>
      <c r="Y1482" s="92"/>
      <c r="Z1482" s="100"/>
      <c r="AB1482" s="24"/>
    </row>
    <row r="1483" spans="1:28" ht="15.75" hidden="1" customHeight="1" outlineLevel="1">
      <c r="A1483" s="76"/>
      <c r="C1483" s="21"/>
      <c r="D1483" s="21"/>
      <c r="F1483" s="64">
        <f>TYL!$F$51</f>
        <v>0</v>
      </c>
      <c r="G1483" s="64">
        <f>TYL!$G$51</f>
        <v>0</v>
      </c>
      <c r="H1483" s="64">
        <f>TYL!$H$51</f>
        <v>0</v>
      </c>
      <c r="I1483" s="64">
        <f>TYL!$I$51</f>
        <v>0</v>
      </c>
      <c r="J1483" s="64">
        <f>TYL!$J$51</f>
        <v>0</v>
      </c>
      <c r="K1483" s="64">
        <f>TYL!$K$51</f>
        <v>0</v>
      </c>
      <c r="L1483" s="65">
        <f>TYL!$L$51</f>
        <v>0</v>
      </c>
      <c r="N1483" s="97"/>
      <c r="P1483" s="98"/>
      <c r="Q1483" s="93"/>
      <c r="R1483" s="93"/>
      <c r="S1483" s="93"/>
      <c r="T1483" s="94"/>
      <c r="U1483" s="95"/>
      <c r="V1483" s="99"/>
      <c r="W1483" s="93"/>
      <c r="X1483" s="101"/>
      <c r="Y1483" s="92"/>
      <c r="Z1483" s="100"/>
      <c r="AB1483" s="24"/>
    </row>
    <row r="1484" spans="1:28" ht="15.75" hidden="1" customHeight="1" outlineLevel="1">
      <c r="A1484" s="76"/>
      <c r="C1484" s="21"/>
      <c r="D1484" s="21"/>
      <c r="F1484" s="64">
        <f>UH!$F$51</f>
        <v>1979172</v>
      </c>
      <c r="G1484" s="64">
        <f>UH!$G$51</f>
        <v>0</v>
      </c>
      <c r="H1484" s="64">
        <f>UH!$H$51</f>
        <v>136300</v>
      </c>
      <c r="I1484" s="64">
        <f>UH!$I$51</f>
        <v>0</v>
      </c>
      <c r="J1484" s="64">
        <f>UH!$J$51</f>
        <v>213709</v>
      </c>
      <c r="K1484" s="64">
        <f>UH!$K$51</f>
        <v>322320</v>
      </c>
      <c r="L1484" s="65">
        <f>UH!$L$51</f>
        <v>2651501</v>
      </c>
      <c r="N1484" s="97"/>
      <c r="P1484" s="98"/>
      <c r="Q1484" s="93"/>
      <c r="R1484" s="93"/>
      <c r="S1484" s="93"/>
      <c r="T1484" s="94"/>
      <c r="U1484" s="95"/>
      <c r="V1484" s="99"/>
      <c r="W1484" s="93"/>
      <c r="X1484" s="101"/>
      <c r="Y1484" s="92"/>
      <c r="Z1484" s="100"/>
      <c r="AB1484" s="24"/>
    </row>
    <row r="1485" spans="1:28" ht="15.75" hidden="1" customHeight="1" outlineLevel="1">
      <c r="A1485" s="76"/>
      <c r="C1485" s="21"/>
      <c r="D1485" s="21"/>
      <c r="F1485" s="64">
        <f>UHCL!$F$51</f>
        <v>0</v>
      </c>
      <c r="G1485" s="64">
        <f>UHCL!$G$51</f>
        <v>0</v>
      </c>
      <c r="H1485" s="64">
        <f>UHCL!$H$51</f>
        <v>0</v>
      </c>
      <c r="I1485" s="64">
        <f>UHCL!$I$51</f>
        <v>0</v>
      </c>
      <c r="J1485" s="64">
        <f>UHCL!$J$51</f>
        <v>0</v>
      </c>
      <c r="K1485" s="64">
        <f>UHCL!$K$51</f>
        <v>0</v>
      </c>
      <c r="L1485" s="65">
        <f>UHCL!$L$51</f>
        <v>0</v>
      </c>
      <c r="N1485" s="97"/>
      <c r="P1485" s="98"/>
      <c r="Q1485" s="93"/>
      <c r="R1485" s="93"/>
      <c r="S1485" s="93"/>
      <c r="T1485" s="94"/>
      <c r="U1485" s="95"/>
      <c r="V1485" s="99"/>
      <c r="W1485" s="93"/>
      <c r="X1485" s="101"/>
      <c r="Y1485" s="92"/>
      <c r="Z1485" s="100"/>
      <c r="AB1485" s="24"/>
    </row>
    <row r="1486" spans="1:28" ht="15.75" hidden="1" customHeight="1" outlineLevel="1">
      <c r="A1486" s="76"/>
      <c r="C1486" s="21"/>
      <c r="D1486" s="21"/>
      <c r="F1486" s="64">
        <f>UHD!$F$51</f>
        <v>0</v>
      </c>
      <c r="G1486" s="64">
        <f>UHD!$G$51</f>
        <v>0</v>
      </c>
      <c r="H1486" s="64">
        <f>UHD!$H$51</f>
        <v>0</v>
      </c>
      <c r="I1486" s="64">
        <f>UHD!$I$51</f>
        <v>0</v>
      </c>
      <c r="J1486" s="64">
        <f>UHD!$J$51</f>
        <v>0</v>
      </c>
      <c r="K1486" s="64">
        <f>UHD!$K$51</f>
        <v>0</v>
      </c>
      <c r="L1486" s="65">
        <f>UHD!$L$51</f>
        <v>0</v>
      </c>
      <c r="N1486" s="97"/>
      <c r="P1486" s="98"/>
      <c r="Q1486" s="93"/>
      <c r="R1486" s="93"/>
      <c r="S1486" s="93"/>
      <c r="T1486" s="94"/>
      <c r="U1486" s="95"/>
      <c r="V1486" s="99"/>
      <c r="W1486" s="93"/>
      <c r="X1486" s="101"/>
      <c r="Y1486" s="92"/>
      <c r="Z1486" s="100"/>
      <c r="AB1486" s="24"/>
    </row>
    <row r="1487" spans="1:28" ht="15.75" hidden="1" customHeight="1" outlineLevel="1">
      <c r="A1487" s="76"/>
      <c r="C1487" s="21"/>
      <c r="D1487" s="21"/>
      <c r="F1487" s="64">
        <f>UHV!$F$51</f>
        <v>0</v>
      </c>
      <c r="G1487" s="64">
        <f>UHV!$G$51</f>
        <v>0</v>
      </c>
      <c r="H1487" s="64">
        <f>UHV!$H$51</f>
        <v>0</v>
      </c>
      <c r="I1487" s="64">
        <f>UHV!$I$51</f>
        <v>0</v>
      </c>
      <c r="J1487" s="64">
        <f>UHV!$J$51</f>
        <v>0</v>
      </c>
      <c r="K1487" s="64">
        <f>UHV!$K$51</f>
        <v>0</v>
      </c>
      <c r="L1487" s="65">
        <f>UHV!$L$51</f>
        <v>0</v>
      </c>
      <c r="N1487" s="97"/>
      <c r="P1487" s="98"/>
      <c r="Q1487" s="93"/>
      <c r="R1487" s="93"/>
      <c r="S1487" s="93"/>
      <c r="T1487" s="94"/>
      <c r="U1487" s="95"/>
      <c r="V1487" s="99"/>
      <c r="W1487" s="93"/>
      <c r="X1487" s="101"/>
      <c r="Y1487" s="92"/>
      <c r="Z1487" s="100"/>
      <c r="AB1487" s="24"/>
    </row>
    <row r="1488" spans="1:28" ht="15.75" hidden="1" customHeight="1" outlineLevel="1">
      <c r="A1488" s="76"/>
      <c r="C1488" s="21"/>
      <c r="D1488" s="21"/>
      <c r="F1488" s="64">
        <f>UNT!$F$51</f>
        <v>6270910</v>
      </c>
      <c r="G1488" s="64">
        <f>UNT!$G$51</f>
        <v>0</v>
      </c>
      <c r="H1488" s="64">
        <f>UNT!$H$51</f>
        <v>0</v>
      </c>
      <c r="I1488" s="64">
        <f>UNT!$I$51</f>
        <v>0</v>
      </c>
      <c r="J1488" s="64">
        <f>UNT!$J$51</f>
        <v>132288</v>
      </c>
      <c r="K1488" s="64">
        <f>UNT!$K$51</f>
        <v>40699</v>
      </c>
      <c r="L1488" s="65">
        <f>UNT!$L$51</f>
        <v>6443897</v>
      </c>
      <c r="N1488" s="97"/>
      <c r="P1488" s="98"/>
      <c r="Q1488" s="93"/>
      <c r="R1488" s="93"/>
      <c r="S1488" s="93"/>
      <c r="T1488" s="94"/>
      <c r="U1488" s="95"/>
      <c r="V1488" s="99"/>
      <c r="W1488" s="93"/>
      <c r="X1488" s="101"/>
      <c r="Y1488" s="92"/>
      <c r="Z1488" s="100"/>
      <c r="AB1488" s="24"/>
    </row>
    <row r="1489" spans="1:28" ht="15.75" hidden="1" customHeight="1" outlineLevel="1">
      <c r="A1489" s="76"/>
      <c r="C1489" s="21"/>
      <c r="D1489" s="21"/>
      <c r="F1489" s="64">
        <f>UNTD!$F$51</f>
        <v>0</v>
      </c>
      <c r="G1489" s="64">
        <f>UNTD!$G$51</f>
        <v>0</v>
      </c>
      <c r="H1489" s="64">
        <f>UNTD!$H$51</f>
        <v>0</v>
      </c>
      <c r="I1489" s="64">
        <f>UNTD!$I$51</f>
        <v>0</v>
      </c>
      <c r="J1489" s="64">
        <f>UNTD!$J$51</f>
        <v>0</v>
      </c>
      <c r="K1489" s="64">
        <f>UNTD!$K$51</f>
        <v>0</v>
      </c>
      <c r="L1489" s="65">
        <f>UNTD!$L$51</f>
        <v>0</v>
      </c>
      <c r="N1489" s="97"/>
      <c r="P1489" s="98"/>
      <c r="Q1489" s="93"/>
      <c r="R1489" s="93"/>
      <c r="S1489" s="93"/>
      <c r="T1489" s="94"/>
      <c r="U1489" s="95"/>
      <c r="V1489" s="99"/>
      <c r="W1489" s="93"/>
      <c r="X1489" s="101"/>
      <c r="Y1489" s="92"/>
      <c r="Z1489" s="100"/>
      <c r="AB1489" s="24"/>
    </row>
    <row r="1490" spans="1:28" ht="15.75" hidden="1" customHeight="1" outlineLevel="1">
      <c r="A1490" s="76"/>
      <c r="C1490" s="21"/>
      <c r="D1490" s="21"/>
      <c r="F1490" s="64">
        <f>WTAMU!$F$51</f>
        <v>0</v>
      </c>
      <c r="G1490" s="64">
        <f>WTAMU!$G$51</f>
        <v>0</v>
      </c>
      <c r="H1490" s="64">
        <f>WTAMU!$H$51</f>
        <v>0</v>
      </c>
      <c r="I1490" s="64">
        <f>WTAMU!$I$51</f>
        <v>0</v>
      </c>
      <c r="J1490" s="64">
        <f>WTAMU!$J$51</f>
        <v>0</v>
      </c>
      <c r="K1490" s="64">
        <f>WTAMU!$K$51</f>
        <v>0</v>
      </c>
      <c r="L1490" s="65">
        <f>WTAMU!$L$51</f>
        <v>0</v>
      </c>
      <c r="N1490" s="97"/>
      <c r="P1490" s="98"/>
      <c r="Q1490" s="93"/>
      <c r="R1490" s="93"/>
      <c r="S1490" s="93"/>
      <c r="T1490" s="94"/>
      <c r="U1490" s="95"/>
      <c r="V1490" s="99"/>
      <c r="W1490" s="93"/>
      <c r="X1490" s="101"/>
      <c r="Y1490" s="92"/>
      <c r="Z1490" s="100"/>
      <c r="AB1490" s="24"/>
    </row>
    <row r="1491" spans="1:28" ht="15.75" customHeight="1" collapsed="1">
      <c r="A1491" s="76"/>
      <c r="B1491" s="6" t="s">
        <v>50</v>
      </c>
      <c r="C1491" s="21"/>
      <c r="D1491" s="21"/>
      <c r="F1491" s="64">
        <f t="shared" ref="F1491:L1491" si="27">SUM(F1455:F1490)</f>
        <v>35066409</v>
      </c>
      <c r="G1491" s="64">
        <f t="shared" si="27"/>
        <v>5600053</v>
      </c>
      <c r="H1491" s="64">
        <f t="shared" si="27"/>
        <v>1114865</v>
      </c>
      <c r="I1491" s="64">
        <f t="shared" si="27"/>
        <v>5994763</v>
      </c>
      <c r="J1491" s="64">
        <f t="shared" si="27"/>
        <v>7766246</v>
      </c>
      <c r="K1491" s="64">
        <f t="shared" si="27"/>
        <v>9386809</v>
      </c>
      <c r="L1491" s="65">
        <f t="shared" si="27"/>
        <v>64929145</v>
      </c>
      <c r="N1491" s="97"/>
      <c r="P1491" s="98"/>
      <c r="Q1491" s="93"/>
      <c r="R1491" s="93"/>
      <c r="S1491" s="93"/>
      <c r="T1491" s="94"/>
      <c r="U1491" s="95"/>
      <c r="V1491" s="99"/>
      <c r="W1491" s="93"/>
      <c r="X1491" s="101"/>
      <c r="Y1491" s="92"/>
      <c r="Z1491" s="100"/>
      <c r="AB1491" s="24"/>
    </row>
    <row r="1492" spans="1:28" ht="15.75" hidden="1" customHeight="1" outlineLevel="1">
      <c r="A1492" s="76"/>
      <c r="C1492" s="21"/>
      <c r="D1492" s="21"/>
      <c r="F1492" s="64">
        <f>ARL!$F$52</f>
        <v>8154253</v>
      </c>
      <c r="G1492" s="64">
        <f>ARL!$G$52</f>
        <v>3037421</v>
      </c>
      <c r="H1492" s="64">
        <f>ARL!$H$52</f>
        <v>24033</v>
      </c>
      <c r="I1492" s="64">
        <f>ARL!$I$52</f>
        <v>3325365</v>
      </c>
      <c r="J1492" s="64">
        <f>ARL!$J$52</f>
        <v>1837900</v>
      </c>
      <c r="K1492" s="64">
        <f>ARL!$K$52</f>
        <v>1680493</v>
      </c>
      <c r="L1492" s="65">
        <f>ARL!$L$52</f>
        <v>18059465</v>
      </c>
      <c r="N1492" s="97"/>
      <c r="P1492" s="98"/>
      <c r="Q1492" s="93"/>
      <c r="R1492" s="93"/>
      <c r="S1492" s="93"/>
      <c r="T1492" s="94"/>
      <c r="U1492" s="95"/>
      <c r="V1492" s="99"/>
      <c r="W1492" s="93"/>
      <c r="X1492" s="101"/>
      <c r="Y1492" s="92"/>
      <c r="Z1492" s="100"/>
      <c r="AB1492" s="24"/>
    </row>
    <row r="1493" spans="1:28" ht="15.75" hidden="1" customHeight="1" outlineLevel="1">
      <c r="A1493" s="76"/>
      <c r="C1493" s="21"/>
      <c r="D1493" s="21"/>
      <c r="F1493" s="64">
        <f>ASU!$F$52</f>
        <v>0</v>
      </c>
      <c r="G1493" s="64">
        <f>ASU!$G$52</f>
        <v>0</v>
      </c>
      <c r="H1493" s="64">
        <f>ASU!$H$52</f>
        <v>0</v>
      </c>
      <c r="I1493" s="64">
        <f>ASU!$I$52</f>
        <v>0</v>
      </c>
      <c r="J1493" s="64">
        <f>ASU!$J$52</f>
        <v>0</v>
      </c>
      <c r="K1493" s="64">
        <f>ASU!$K$52</f>
        <v>0</v>
      </c>
      <c r="L1493" s="65">
        <f>ASU!$L$52</f>
        <v>0</v>
      </c>
      <c r="N1493" s="97"/>
      <c r="P1493" s="98"/>
      <c r="Q1493" s="93"/>
      <c r="R1493" s="93"/>
      <c r="S1493" s="93"/>
      <c r="T1493" s="94"/>
      <c r="U1493" s="95"/>
      <c r="V1493" s="99"/>
      <c r="W1493" s="93"/>
      <c r="X1493" s="101"/>
      <c r="Y1493" s="92"/>
      <c r="Z1493" s="100"/>
      <c r="AB1493" s="24"/>
    </row>
    <row r="1494" spans="1:28" ht="15.75" hidden="1" customHeight="1" outlineLevel="1">
      <c r="A1494" s="76"/>
      <c r="C1494" s="21"/>
      <c r="D1494" s="21"/>
      <c r="F1494" s="64">
        <f>'AUS1'!$F$52</f>
        <v>5280111</v>
      </c>
      <c r="G1494" s="64">
        <f>'AUS1'!$G$52</f>
        <v>0</v>
      </c>
      <c r="H1494" s="64">
        <f>'AUS1'!$H$52</f>
        <v>438572</v>
      </c>
      <c r="I1494" s="64">
        <f>'AUS1'!$I$52</f>
        <v>3370414</v>
      </c>
      <c r="J1494" s="64">
        <f>'AUS1'!$J$52</f>
        <v>705602</v>
      </c>
      <c r="K1494" s="64">
        <f>'AUS1'!$K$52</f>
        <v>2550424</v>
      </c>
      <c r="L1494" s="65">
        <f>'AUS1'!$L$52</f>
        <v>12345123</v>
      </c>
      <c r="N1494" s="97"/>
      <c r="P1494" s="98"/>
      <c r="Q1494" s="93"/>
      <c r="R1494" s="93"/>
      <c r="S1494" s="93"/>
      <c r="T1494" s="94"/>
      <c r="U1494" s="95"/>
      <c r="V1494" s="99"/>
      <c r="W1494" s="93"/>
      <c r="X1494" s="101"/>
      <c r="Y1494" s="92"/>
      <c r="Z1494" s="100"/>
      <c r="AB1494" s="24"/>
    </row>
    <row r="1495" spans="1:28" ht="15.75" hidden="1" customHeight="1" outlineLevel="1">
      <c r="A1495" s="76"/>
      <c r="C1495" s="21"/>
      <c r="D1495" s="21"/>
      <c r="F1495" s="64">
        <f>'RGV1'!$F$52</f>
        <v>1382998</v>
      </c>
      <c r="G1495" s="64">
        <f>'RGV1'!$G$52</f>
        <v>45140</v>
      </c>
      <c r="H1495" s="64">
        <f>'RGV1'!$H$52</f>
        <v>5496</v>
      </c>
      <c r="I1495" s="64">
        <f>'RGV1'!$I$52</f>
        <v>414902</v>
      </c>
      <c r="J1495" s="64">
        <f>'RGV1'!$J$52</f>
        <v>22862</v>
      </c>
      <c r="K1495" s="64">
        <f>'RGV1'!$K$52</f>
        <v>4909</v>
      </c>
      <c r="L1495" s="65">
        <f>'RGV1'!$L$52</f>
        <v>1876307</v>
      </c>
      <c r="N1495" s="97"/>
      <c r="P1495" s="98"/>
      <c r="Q1495" s="93"/>
      <c r="R1495" s="93"/>
      <c r="S1495" s="93"/>
      <c r="T1495" s="94"/>
      <c r="U1495" s="95"/>
      <c r="V1495" s="99"/>
      <c r="W1495" s="93"/>
      <c r="X1495" s="101"/>
      <c r="Y1495" s="92"/>
      <c r="Z1495" s="100"/>
      <c r="AB1495" s="24"/>
    </row>
    <row r="1496" spans="1:28" ht="15.75" hidden="1" customHeight="1" outlineLevel="1">
      <c r="A1496" s="76"/>
      <c r="C1496" s="21"/>
      <c r="D1496" s="21"/>
      <c r="F1496" s="64">
        <f>DAL!$F$52</f>
        <v>6483807</v>
      </c>
      <c r="G1496" s="64">
        <f>DAL!$G$52</f>
        <v>280453</v>
      </c>
      <c r="H1496" s="64">
        <f>DAL!$H$52</f>
        <v>0</v>
      </c>
      <c r="I1496" s="64">
        <f>DAL!$I$52</f>
        <v>7318639</v>
      </c>
      <c r="J1496" s="64">
        <f>DAL!$J$52</f>
        <v>920627</v>
      </c>
      <c r="K1496" s="64">
        <f>DAL!$K$52</f>
        <v>1583833</v>
      </c>
      <c r="L1496" s="65">
        <f>DAL!$L$52</f>
        <v>16587359</v>
      </c>
      <c r="N1496" s="97"/>
      <c r="P1496" s="98"/>
      <c r="Q1496" s="93"/>
      <c r="R1496" s="93"/>
      <c r="S1496" s="93"/>
      <c r="T1496" s="94"/>
      <c r="U1496" s="95"/>
      <c r="V1496" s="99"/>
      <c r="W1496" s="93"/>
      <c r="X1496" s="101"/>
      <c r="Y1496" s="92"/>
      <c r="Z1496" s="100"/>
      <c r="AB1496" s="24"/>
    </row>
    <row r="1497" spans="1:28" ht="15.75" hidden="1" customHeight="1" outlineLevel="1">
      <c r="A1497" s="76"/>
      <c r="C1497" s="21"/>
      <c r="D1497" s="21"/>
      <c r="F1497" s="64">
        <f>'E-P'!$F$52</f>
        <v>2149925</v>
      </c>
      <c r="G1497" s="64">
        <f>'E-P'!$G$52</f>
        <v>0</v>
      </c>
      <c r="H1497" s="64">
        <f>'E-P'!$H$52</f>
        <v>0</v>
      </c>
      <c r="I1497" s="64">
        <f>'E-P'!$I$52</f>
        <v>125260</v>
      </c>
      <c r="J1497" s="64">
        <f>'E-P'!$J$52</f>
        <v>64624</v>
      </c>
      <c r="K1497" s="64">
        <f>'E-P'!$K$52</f>
        <v>372004</v>
      </c>
      <c r="L1497" s="65">
        <f>'E-P'!$L$52</f>
        <v>2711813</v>
      </c>
      <c r="N1497" s="97"/>
      <c r="P1497" s="98"/>
      <c r="Q1497" s="93"/>
      <c r="R1497" s="93"/>
      <c r="S1497" s="93"/>
      <c r="T1497" s="94"/>
      <c r="U1497" s="95"/>
      <c r="V1497" s="99"/>
      <c r="W1497" s="93"/>
      <c r="X1497" s="101"/>
      <c r="Y1497" s="92"/>
      <c r="Z1497" s="100"/>
      <c r="AB1497" s="24"/>
    </row>
    <row r="1498" spans="1:28" ht="15.75" hidden="1" customHeight="1" outlineLevel="1">
      <c r="A1498" s="76"/>
      <c r="C1498" s="21"/>
      <c r="D1498" s="21"/>
      <c r="F1498" s="64">
        <f>LU!$F$52</f>
        <v>0</v>
      </c>
      <c r="G1498" s="64">
        <f>LU!$G$52</f>
        <v>0</v>
      </c>
      <c r="H1498" s="64">
        <f>LU!$H$52</f>
        <v>0</v>
      </c>
      <c r="I1498" s="64">
        <f>LU!$I$52</f>
        <v>0</v>
      </c>
      <c r="J1498" s="64">
        <f>LU!$J$52</f>
        <v>0</v>
      </c>
      <c r="K1498" s="64">
        <f>LU!$K$52</f>
        <v>0</v>
      </c>
      <c r="L1498" s="65">
        <f>LU!$L$52</f>
        <v>0</v>
      </c>
      <c r="N1498" s="97"/>
      <c r="P1498" s="98"/>
      <c r="Q1498" s="93"/>
      <c r="R1498" s="93"/>
      <c r="S1498" s="93"/>
      <c r="T1498" s="94"/>
      <c r="U1498" s="95"/>
      <c r="V1498" s="99"/>
      <c r="W1498" s="93"/>
      <c r="X1498" s="101"/>
      <c r="Y1498" s="92"/>
      <c r="Z1498" s="100"/>
      <c r="AB1498" s="24"/>
    </row>
    <row r="1499" spans="1:28" ht="15.75" hidden="1" customHeight="1" outlineLevel="1">
      <c r="A1499" s="76"/>
      <c r="C1499" s="21"/>
      <c r="D1499" s="21"/>
      <c r="F1499" s="64">
        <f>MidWST!$F$52</f>
        <v>0</v>
      </c>
      <c r="G1499" s="64">
        <f>MidWST!$G$52</f>
        <v>0</v>
      </c>
      <c r="H1499" s="64">
        <f>MidWST!$H$52</f>
        <v>0</v>
      </c>
      <c r="I1499" s="64">
        <f>MidWST!$I$52</f>
        <v>0</v>
      </c>
      <c r="J1499" s="64">
        <f>MidWST!$J$52</f>
        <v>0</v>
      </c>
      <c r="K1499" s="64">
        <f>MidWST!$K$52</f>
        <v>0</v>
      </c>
      <c r="L1499" s="65">
        <f>MidWST!$L$52</f>
        <v>0</v>
      </c>
      <c r="N1499" s="97"/>
      <c r="P1499" s="98"/>
      <c r="Q1499" s="93"/>
      <c r="R1499" s="93"/>
      <c r="S1499" s="93"/>
      <c r="T1499" s="94"/>
      <c r="U1499" s="95"/>
      <c r="V1499" s="99"/>
      <c r="W1499" s="93"/>
      <c r="X1499" s="101"/>
      <c r="Y1499" s="92"/>
      <c r="Z1499" s="100"/>
      <c r="AB1499" s="24"/>
    </row>
    <row r="1500" spans="1:28" ht="15.75" hidden="1" customHeight="1" outlineLevel="1">
      <c r="A1500" s="76"/>
      <c r="C1500" s="21"/>
      <c r="D1500" s="21"/>
      <c r="F1500" s="64">
        <f>'P-B'!$F$52</f>
        <v>0</v>
      </c>
      <c r="G1500" s="64">
        <f>'P-B'!$G$52</f>
        <v>0</v>
      </c>
      <c r="H1500" s="64">
        <f>'P-B'!$H$52</f>
        <v>0</v>
      </c>
      <c r="I1500" s="64">
        <f>'P-B'!$I$52</f>
        <v>0</v>
      </c>
      <c r="J1500" s="64">
        <f>'P-B'!$J$52</f>
        <v>0</v>
      </c>
      <c r="K1500" s="64">
        <f>'P-B'!$K$52</f>
        <v>0</v>
      </c>
      <c r="L1500" s="65">
        <f>'P-B'!$L$52</f>
        <v>0</v>
      </c>
      <c r="N1500" s="97"/>
      <c r="P1500" s="98"/>
      <c r="Q1500" s="93"/>
      <c r="R1500" s="93"/>
      <c r="S1500" s="93"/>
      <c r="T1500" s="94"/>
      <c r="U1500" s="95"/>
      <c r="V1500" s="99"/>
      <c r="W1500" s="93"/>
      <c r="X1500" s="101"/>
      <c r="Y1500" s="92"/>
      <c r="Z1500" s="100"/>
      <c r="AB1500" s="24"/>
    </row>
    <row r="1501" spans="1:28" ht="15.75" hidden="1" customHeight="1" outlineLevel="1">
      <c r="A1501" s="76"/>
      <c r="C1501" s="21"/>
      <c r="D1501" s="21"/>
      <c r="F1501" s="64">
        <f>PVAMU!$F$52</f>
        <v>-11</v>
      </c>
      <c r="G1501" s="64">
        <f>PVAMU!$G$52</f>
        <v>0</v>
      </c>
      <c r="H1501" s="64">
        <f>PVAMU!$H$52</f>
        <v>0</v>
      </c>
      <c r="I1501" s="64">
        <f>PVAMU!$I$52</f>
        <v>0</v>
      </c>
      <c r="J1501" s="64">
        <f>PVAMU!$J$52</f>
        <v>0</v>
      </c>
      <c r="K1501" s="64">
        <f>PVAMU!$K$52</f>
        <v>0</v>
      </c>
      <c r="L1501" s="65">
        <f>PVAMU!$L$52</f>
        <v>-11</v>
      </c>
      <c r="N1501" s="97"/>
      <c r="P1501" s="98"/>
      <c r="Q1501" s="93"/>
      <c r="R1501" s="93"/>
      <c r="S1501" s="93"/>
      <c r="T1501" s="94"/>
      <c r="U1501" s="95"/>
      <c r="V1501" s="99"/>
      <c r="W1501" s="93"/>
      <c r="X1501" s="101"/>
      <c r="Y1501" s="92"/>
      <c r="Z1501" s="100"/>
      <c r="AB1501" s="24"/>
    </row>
    <row r="1502" spans="1:28" ht="15.75" hidden="1" customHeight="1" outlineLevel="1">
      <c r="A1502" s="76"/>
      <c r="C1502" s="21"/>
      <c r="D1502" s="21"/>
      <c r="F1502" s="64">
        <f>'S-A'!$F$52</f>
        <v>523328</v>
      </c>
      <c r="G1502" s="64">
        <f>'S-A'!$G$52</f>
        <v>203386</v>
      </c>
      <c r="H1502" s="64">
        <f>'S-A'!$H$52</f>
        <v>0</v>
      </c>
      <c r="I1502" s="64">
        <f>'S-A'!$I$52</f>
        <v>217917</v>
      </c>
      <c r="J1502" s="64">
        <f>'S-A'!$J$52</f>
        <v>0</v>
      </c>
      <c r="K1502" s="64">
        <f>'S-A'!$K$52</f>
        <v>0</v>
      </c>
      <c r="L1502" s="65">
        <f>'S-A'!$L$52</f>
        <v>944631</v>
      </c>
      <c r="N1502" s="97"/>
      <c r="P1502" s="98"/>
      <c r="Q1502" s="93"/>
      <c r="R1502" s="93"/>
      <c r="S1502" s="93"/>
      <c r="T1502" s="94"/>
      <c r="U1502" s="95"/>
      <c r="V1502" s="99"/>
      <c r="W1502" s="93"/>
      <c r="X1502" s="101"/>
      <c r="Y1502" s="92"/>
      <c r="Z1502" s="100"/>
      <c r="AB1502" s="24"/>
    </row>
    <row r="1503" spans="1:28" ht="15.75" hidden="1" customHeight="1" outlineLevel="1">
      <c r="A1503" s="76"/>
      <c r="C1503" s="21"/>
      <c r="D1503" s="21"/>
      <c r="F1503" s="64">
        <f>SFA!$F$52</f>
        <v>0</v>
      </c>
      <c r="G1503" s="64">
        <f>SFA!$G$52</f>
        <v>0</v>
      </c>
      <c r="H1503" s="64">
        <f>SFA!$H$52</f>
        <v>0</v>
      </c>
      <c r="I1503" s="64">
        <f>SFA!$I$52</f>
        <v>0</v>
      </c>
      <c r="J1503" s="64">
        <f>SFA!$J$52</f>
        <v>0</v>
      </c>
      <c r="K1503" s="64">
        <f>SFA!$K$52</f>
        <v>0</v>
      </c>
      <c r="L1503" s="65">
        <f>SFA!$L$52</f>
        <v>0</v>
      </c>
      <c r="N1503" s="97"/>
      <c r="P1503" s="98"/>
      <c r="Q1503" s="93"/>
      <c r="R1503" s="93"/>
      <c r="S1503" s="93"/>
      <c r="T1503" s="94"/>
      <c r="U1503" s="95"/>
      <c r="V1503" s="99"/>
      <c r="W1503" s="93"/>
      <c r="X1503" s="101"/>
      <c r="Y1503" s="92"/>
      <c r="Z1503" s="100"/>
      <c r="AB1503" s="24"/>
    </row>
    <row r="1504" spans="1:28" ht="15.75" hidden="1" customHeight="1" outlineLevel="1">
      <c r="A1504" s="76"/>
      <c r="C1504" s="21"/>
      <c r="D1504" s="21"/>
      <c r="F1504" s="64">
        <f>SHSU!$F$52</f>
        <v>0</v>
      </c>
      <c r="G1504" s="64">
        <f>SHSU!$G$52</f>
        <v>0</v>
      </c>
      <c r="H1504" s="64">
        <f>SHSU!$H$52</f>
        <v>0</v>
      </c>
      <c r="I1504" s="64">
        <f>SHSU!$I$52</f>
        <v>0</v>
      </c>
      <c r="J1504" s="64">
        <f>SHSU!$J$52</f>
        <v>0</v>
      </c>
      <c r="K1504" s="64">
        <f>SHSU!$K$52</f>
        <v>0</v>
      </c>
      <c r="L1504" s="65">
        <f>SHSU!$L$52</f>
        <v>0</v>
      </c>
      <c r="N1504" s="97"/>
      <c r="P1504" s="98"/>
      <c r="Q1504" s="93"/>
      <c r="R1504" s="93"/>
      <c r="S1504" s="93"/>
      <c r="T1504" s="94"/>
      <c r="U1504" s="95"/>
      <c r="V1504" s="99"/>
      <c r="W1504" s="93"/>
      <c r="X1504" s="101"/>
      <c r="Y1504" s="92"/>
      <c r="Z1504" s="100"/>
      <c r="AB1504" s="24"/>
    </row>
    <row r="1505" spans="1:28" ht="15.75" hidden="1" customHeight="1" outlineLevel="1">
      <c r="A1505" s="76"/>
      <c r="C1505" s="21"/>
      <c r="D1505" s="21"/>
      <c r="F1505" s="64">
        <f>SRSU!$F$52</f>
        <v>0</v>
      </c>
      <c r="G1505" s="64">
        <f>SRSU!$G$52</f>
        <v>0</v>
      </c>
      <c r="H1505" s="64">
        <f>SRSU!$H$52</f>
        <v>0</v>
      </c>
      <c r="I1505" s="64">
        <f>SRSU!$I$52</f>
        <v>0</v>
      </c>
      <c r="J1505" s="64">
        <f>SRSU!$J$52</f>
        <v>0</v>
      </c>
      <c r="K1505" s="64">
        <f>SRSU!$K$52</f>
        <v>0</v>
      </c>
      <c r="L1505" s="65">
        <f>SRSU!$L$52</f>
        <v>0</v>
      </c>
      <c r="N1505" s="97"/>
      <c r="P1505" s="98"/>
      <c r="Q1505" s="93"/>
      <c r="R1505" s="93"/>
      <c r="S1505" s="93"/>
      <c r="T1505" s="94"/>
      <c r="U1505" s="95"/>
      <c r="V1505" s="99"/>
      <c r="W1505" s="93"/>
      <c r="X1505" s="101"/>
      <c r="Y1505" s="92"/>
      <c r="Z1505" s="100"/>
      <c r="AB1505" s="24"/>
    </row>
    <row r="1506" spans="1:28" ht="15.75" hidden="1" customHeight="1" outlineLevel="1">
      <c r="A1506" s="76"/>
      <c r="C1506" s="21"/>
      <c r="D1506" s="21"/>
      <c r="F1506" s="64">
        <f>TAMIU!$F$52</f>
        <v>0</v>
      </c>
      <c r="G1506" s="64">
        <f>TAMIU!$G$52</f>
        <v>0</v>
      </c>
      <c r="H1506" s="64">
        <f>TAMIU!$H$52</f>
        <v>0</v>
      </c>
      <c r="I1506" s="64">
        <f>TAMIU!$I$52</f>
        <v>0</v>
      </c>
      <c r="J1506" s="64">
        <f>TAMIU!$J$52</f>
        <v>0</v>
      </c>
      <c r="K1506" s="64">
        <f>TAMIU!$K$52</f>
        <v>0</v>
      </c>
      <c r="L1506" s="65">
        <f>TAMIU!$L$52</f>
        <v>0</v>
      </c>
      <c r="N1506" s="97"/>
      <c r="P1506" s="98"/>
      <c r="Q1506" s="93"/>
      <c r="R1506" s="93"/>
      <c r="S1506" s="93"/>
      <c r="T1506" s="94"/>
      <c r="U1506" s="95"/>
      <c r="V1506" s="99"/>
      <c r="W1506" s="93"/>
      <c r="X1506" s="101"/>
      <c r="Y1506" s="92"/>
      <c r="Z1506" s="100"/>
      <c r="AB1506" s="24"/>
    </row>
    <row r="1507" spans="1:28" ht="15.75" hidden="1" customHeight="1" outlineLevel="1">
      <c r="A1507" s="76"/>
      <c r="C1507" s="21"/>
      <c r="D1507" s="21"/>
      <c r="F1507" s="64">
        <f>TAMUC!$F$52</f>
        <v>0</v>
      </c>
      <c r="G1507" s="64">
        <f>TAMUC!$G$52</f>
        <v>0</v>
      </c>
      <c r="H1507" s="64">
        <f>TAMUC!$H$52</f>
        <v>0</v>
      </c>
      <c r="I1507" s="64">
        <f>TAMUC!$I$52</f>
        <v>0</v>
      </c>
      <c r="J1507" s="64">
        <f>TAMUC!$J$52</f>
        <v>0</v>
      </c>
      <c r="K1507" s="64">
        <f>TAMUC!$K$52</f>
        <v>0</v>
      </c>
      <c r="L1507" s="65">
        <f>TAMUC!$L$52</f>
        <v>0</v>
      </c>
      <c r="N1507" s="97"/>
      <c r="P1507" s="98"/>
      <c r="Q1507" s="93"/>
      <c r="R1507" s="93"/>
      <c r="S1507" s="93"/>
      <c r="T1507" s="94"/>
      <c r="U1507" s="95"/>
      <c r="V1507" s="99"/>
      <c r="W1507" s="93"/>
      <c r="X1507" s="101"/>
      <c r="Y1507" s="92"/>
      <c r="Z1507" s="100"/>
      <c r="AB1507" s="24"/>
    </row>
    <row r="1508" spans="1:28" ht="15.75" hidden="1" customHeight="1" outlineLevel="1">
      <c r="A1508" s="76"/>
      <c r="C1508" s="21"/>
      <c r="D1508" s="21"/>
      <c r="F1508" s="64">
        <f>TAMUCC!$F$52</f>
        <v>0</v>
      </c>
      <c r="G1508" s="64">
        <f>TAMUCC!$G$52</f>
        <v>0</v>
      </c>
      <c r="H1508" s="64">
        <f>TAMUCC!$H$52</f>
        <v>0</v>
      </c>
      <c r="I1508" s="64">
        <f>TAMUCC!$I$52</f>
        <v>8349</v>
      </c>
      <c r="J1508" s="64">
        <f>TAMUCC!$J$52</f>
        <v>0</v>
      </c>
      <c r="K1508" s="64">
        <f>TAMUCC!$K$52</f>
        <v>0</v>
      </c>
      <c r="L1508" s="65">
        <f>TAMUCC!$L$52</f>
        <v>8349</v>
      </c>
      <c r="N1508" s="97"/>
      <c r="P1508" s="98"/>
      <c r="Q1508" s="93"/>
      <c r="R1508" s="93"/>
      <c r="S1508" s="93"/>
      <c r="T1508" s="94"/>
      <c r="U1508" s="95"/>
      <c r="V1508" s="99"/>
      <c r="W1508" s="93"/>
      <c r="X1508" s="101"/>
      <c r="Y1508" s="92"/>
      <c r="Z1508" s="100"/>
      <c r="AB1508" s="24"/>
    </row>
    <row r="1509" spans="1:28" ht="15.75" hidden="1" customHeight="1" outlineLevel="1">
      <c r="A1509" s="76"/>
      <c r="C1509" s="21"/>
      <c r="D1509" s="21"/>
      <c r="F1509" s="64">
        <f>TAMUComb!$F$52</f>
        <v>4123751</v>
      </c>
      <c r="G1509" s="64">
        <f>TAMUComb!$G$52</f>
        <v>0</v>
      </c>
      <c r="H1509" s="64">
        <f>TAMUComb!$H$52</f>
        <v>384979</v>
      </c>
      <c r="I1509" s="64">
        <f>TAMUComb!$I$52</f>
        <v>0</v>
      </c>
      <c r="J1509" s="64">
        <f>TAMUComb!$J$52</f>
        <v>72092</v>
      </c>
      <c r="K1509" s="64">
        <f>TAMUComb!$K$52</f>
        <v>795864</v>
      </c>
      <c r="L1509" s="65">
        <f>TAMUComb!$L$52</f>
        <v>5376686</v>
      </c>
      <c r="N1509" s="97"/>
      <c r="P1509" s="98"/>
      <c r="Q1509" s="93"/>
      <c r="R1509" s="93"/>
      <c r="S1509" s="93"/>
      <c r="T1509" s="94"/>
      <c r="U1509" s="95"/>
      <c r="V1509" s="99"/>
      <c r="W1509" s="93"/>
      <c r="X1509" s="101"/>
      <c r="Y1509" s="92"/>
      <c r="Z1509" s="100"/>
      <c r="AB1509" s="24"/>
    </row>
    <row r="1510" spans="1:28" ht="15.75" hidden="1" customHeight="1" outlineLevel="1">
      <c r="A1510" s="76"/>
      <c r="C1510" s="21"/>
      <c r="D1510" s="21"/>
      <c r="F1510" s="64">
        <f>TAMUCT!$F$52</f>
        <v>0</v>
      </c>
      <c r="G1510" s="64">
        <f>TAMUCT!$G$52</f>
        <v>0</v>
      </c>
      <c r="H1510" s="64">
        <f>TAMUCT!$H$52</f>
        <v>0</v>
      </c>
      <c r="I1510" s="64">
        <f>TAMUCT!$I$52</f>
        <v>0</v>
      </c>
      <c r="J1510" s="64">
        <f>TAMUCT!$J$52</f>
        <v>0</v>
      </c>
      <c r="K1510" s="64">
        <f>TAMUCT!$K$52</f>
        <v>0</v>
      </c>
      <c r="L1510" s="65">
        <f>TAMUCT!$L$52</f>
        <v>0</v>
      </c>
      <c r="N1510" s="97"/>
      <c r="P1510" s="98"/>
      <c r="Q1510" s="93"/>
      <c r="R1510" s="93"/>
      <c r="S1510" s="93"/>
      <c r="T1510" s="94"/>
      <c r="U1510" s="95"/>
      <c r="V1510" s="99"/>
      <c r="W1510" s="93"/>
      <c r="X1510" s="101"/>
      <c r="Y1510" s="92"/>
      <c r="Z1510" s="100"/>
      <c r="AB1510" s="24"/>
    </row>
    <row r="1511" spans="1:28" ht="15.75" hidden="1" customHeight="1" outlineLevel="1">
      <c r="A1511" s="76"/>
      <c r="C1511" s="21"/>
      <c r="D1511" s="21"/>
      <c r="F1511" s="64">
        <f>TAMUG!$F$52</f>
        <v>0</v>
      </c>
      <c r="G1511" s="64">
        <f>TAMUG!$G$52</f>
        <v>0</v>
      </c>
      <c r="H1511" s="64">
        <f>TAMUG!$H$52</f>
        <v>0</v>
      </c>
      <c r="I1511" s="64">
        <f>TAMUG!$I$52</f>
        <v>0</v>
      </c>
      <c r="J1511" s="64">
        <f>TAMUG!$J$52</f>
        <v>0</v>
      </c>
      <c r="K1511" s="64">
        <f>TAMUG!$K$52</f>
        <v>0</v>
      </c>
      <c r="L1511" s="65">
        <f>TAMUG!$L$52</f>
        <v>0</v>
      </c>
      <c r="N1511" s="97"/>
      <c r="P1511" s="98"/>
      <c r="Q1511" s="93"/>
      <c r="R1511" s="93"/>
      <c r="S1511" s="93"/>
      <c r="T1511" s="94"/>
      <c r="U1511" s="95"/>
      <c r="V1511" s="99"/>
      <c r="W1511" s="93"/>
      <c r="X1511" s="101"/>
      <c r="Y1511" s="92"/>
      <c r="Z1511" s="100"/>
      <c r="AB1511" s="24"/>
    </row>
    <row r="1512" spans="1:28" ht="15.75" hidden="1" customHeight="1" outlineLevel="1">
      <c r="A1512" s="76"/>
      <c r="C1512" s="21"/>
      <c r="D1512" s="21"/>
      <c r="F1512" s="64">
        <f>TAMUK!$F$52</f>
        <v>0</v>
      </c>
      <c r="G1512" s="64">
        <f>TAMUK!$G$52</f>
        <v>0</v>
      </c>
      <c r="H1512" s="64">
        <f>TAMUK!$H$52</f>
        <v>0</v>
      </c>
      <c r="I1512" s="64">
        <f>TAMUK!$I$52</f>
        <v>0</v>
      </c>
      <c r="J1512" s="64">
        <f>TAMUK!$J$52</f>
        <v>0</v>
      </c>
      <c r="K1512" s="64">
        <f>TAMUK!$K$52</f>
        <v>0</v>
      </c>
      <c r="L1512" s="65">
        <f>TAMUK!$L$52</f>
        <v>0</v>
      </c>
      <c r="N1512" s="97"/>
      <c r="P1512" s="98"/>
      <c r="Q1512" s="93"/>
      <c r="R1512" s="93"/>
      <c r="S1512" s="93"/>
      <c r="T1512" s="94"/>
      <c r="U1512" s="95"/>
      <c r="V1512" s="99"/>
      <c r="W1512" s="93"/>
      <c r="X1512" s="101"/>
      <c r="Y1512" s="92"/>
      <c r="Z1512" s="100"/>
      <c r="AB1512" s="24"/>
    </row>
    <row r="1513" spans="1:28" ht="15.75" hidden="1" customHeight="1" outlineLevel="1">
      <c r="A1513" s="76"/>
      <c r="C1513" s="21"/>
      <c r="D1513" s="21"/>
      <c r="F1513" s="64">
        <f>TAMUSA!$F$52</f>
        <v>0</v>
      </c>
      <c r="G1513" s="64">
        <f>TAMUSA!$G$52</f>
        <v>0</v>
      </c>
      <c r="H1513" s="64">
        <f>TAMUSA!$H$52</f>
        <v>0</v>
      </c>
      <c r="I1513" s="64">
        <f>TAMUSA!$I$52</f>
        <v>0</v>
      </c>
      <c r="J1513" s="64">
        <f>TAMUSA!$J$52</f>
        <v>0</v>
      </c>
      <c r="K1513" s="64">
        <f>TAMUSA!$K$52</f>
        <v>0</v>
      </c>
      <c r="L1513" s="65">
        <f>TAMUSA!$L$52</f>
        <v>0</v>
      </c>
      <c r="N1513" s="97"/>
      <c r="P1513" s="98"/>
      <c r="Q1513" s="93"/>
      <c r="R1513" s="93"/>
      <c r="S1513" s="93"/>
      <c r="T1513" s="94"/>
      <c r="U1513" s="95"/>
      <c r="V1513" s="99"/>
      <c r="W1513" s="93"/>
      <c r="X1513" s="101"/>
      <c r="Y1513" s="92"/>
      <c r="Z1513" s="100"/>
      <c r="AB1513" s="24"/>
    </row>
    <row r="1514" spans="1:28" ht="15.75" hidden="1" customHeight="1" outlineLevel="1">
      <c r="A1514" s="76"/>
      <c r="C1514" s="21"/>
      <c r="D1514" s="21"/>
      <c r="F1514" s="64">
        <f>TAMUT!$F$52</f>
        <v>0</v>
      </c>
      <c r="G1514" s="64">
        <f>TAMUT!$G$52</f>
        <v>0</v>
      </c>
      <c r="H1514" s="64">
        <f>TAMUT!$H$52</f>
        <v>0</v>
      </c>
      <c r="I1514" s="64">
        <f>TAMUT!$I$52</f>
        <v>0</v>
      </c>
      <c r="J1514" s="64">
        <f>TAMUT!$J$52</f>
        <v>0</v>
      </c>
      <c r="K1514" s="64">
        <f>TAMUT!$K$52</f>
        <v>0</v>
      </c>
      <c r="L1514" s="65">
        <f>TAMUT!$L$52</f>
        <v>0</v>
      </c>
      <c r="N1514" s="97"/>
      <c r="P1514" s="98"/>
      <c r="Q1514" s="93"/>
      <c r="R1514" s="93"/>
      <c r="S1514" s="93"/>
      <c r="T1514" s="94"/>
      <c r="U1514" s="95"/>
      <c r="V1514" s="99"/>
      <c r="W1514" s="93"/>
      <c r="X1514" s="101"/>
      <c r="Y1514" s="92"/>
      <c r="Z1514" s="100"/>
      <c r="AB1514" s="24"/>
    </row>
    <row r="1515" spans="1:28" ht="15.75" hidden="1" customHeight="1" outlineLevel="1">
      <c r="A1515" s="76"/>
      <c r="C1515" s="21"/>
      <c r="D1515" s="21"/>
      <c r="F1515" s="64">
        <f>TARLST!$F$52</f>
        <v>0</v>
      </c>
      <c r="G1515" s="64">
        <f>TARLST!$G$52</f>
        <v>0</v>
      </c>
      <c r="H1515" s="64">
        <f>TARLST!$H$52</f>
        <v>0</v>
      </c>
      <c r="I1515" s="64">
        <f>TARLST!$I$52</f>
        <v>0</v>
      </c>
      <c r="J1515" s="64">
        <f>TARLST!$J$52</f>
        <v>0</v>
      </c>
      <c r="K1515" s="64">
        <f>TARLST!$K$52</f>
        <v>0</v>
      </c>
      <c r="L1515" s="65">
        <f>TARLST!$L$52</f>
        <v>0</v>
      </c>
      <c r="N1515" s="97"/>
      <c r="P1515" s="98"/>
      <c r="Q1515" s="93"/>
      <c r="R1515" s="93"/>
      <c r="S1515" s="93"/>
      <c r="T1515" s="94"/>
      <c r="U1515" s="95"/>
      <c r="V1515" s="99"/>
      <c r="W1515" s="93"/>
      <c r="X1515" s="101"/>
      <c r="Y1515" s="92"/>
      <c r="Z1515" s="100"/>
      <c r="AB1515" s="24"/>
    </row>
    <row r="1516" spans="1:28" ht="15.75" hidden="1" customHeight="1" outlineLevel="1">
      <c r="A1516" s="76"/>
      <c r="C1516" s="21"/>
      <c r="D1516" s="21"/>
      <c r="F1516" s="64">
        <f>TSU!$F$52</f>
        <v>276095</v>
      </c>
      <c r="G1516" s="64">
        <f>TSU!$G$52</f>
        <v>0</v>
      </c>
      <c r="H1516" s="64">
        <f>TSU!$H$52</f>
        <v>0</v>
      </c>
      <c r="I1516" s="64">
        <f>TSU!$I$52</f>
        <v>0</v>
      </c>
      <c r="J1516" s="64">
        <f>TSU!$J$52</f>
        <v>0</v>
      </c>
      <c r="K1516" s="64">
        <f>TSU!$K$52</f>
        <v>0</v>
      </c>
      <c r="L1516" s="65">
        <f>TSU!$L$52</f>
        <v>276095</v>
      </c>
      <c r="N1516" s="97"/>
      <c r="P1516" s="98"/>
      <c r="Q1516" s="93"/>
      <c r="R1516" s="93"/>
      <c r="S1516" s="93"/>
      <c r="T1516" s="94"/>
      <c r="U1516" s="95"/>
      <c r="V1516" s="99"/>
      <c r="W1516" s="93"/>
      <c r="X1516" s="101"/>
      <c r="Y1516" s="92"/>
      <c r="Z1516" s="100"/>
      <c r="AB1516" s="24"/>
    </row>
    <row r="1517" spans="1:28" ht="15.75" hidden="1" customHeight="1" outlineLevel="1">
      <c r="A1517" s="76"/>
      <c r="C1517" s="21"/>
      <c r="D1517" s="21"/>
      <c r="F1517" s="64">
        <f>TTU!$F$52</f>
        <v>606786</v>
      </c>
      <c r="G1517" s="64">
        <f>TTU!$G$52</f>
        <v>0</v>
      </c>
      <c r="H1517" s="64">
        <f>TTU!$H$52</f>
        <v>0</v>
      </c>
      <c r="I1517" s="64">
        <f>TTU!$I$52</f>
        <v>0</v>
      </c>
      <c r="J1517" s="64">
        <f>TTU!$J$52</f>
        <v>60084</v>
      </c>
      <c r="K1517" s="64">
        <f>TTU!$K$52</f>
        <v>103399</v>
      </c>
      <c r="L1517" s="65">
        <f>TTU!$L$52</f>
        <v>770269</v>
      </c>
      <c r="N1517" s="97"/>
      <c r="P1517" s="98"/>
      <c r="Q1517" s="93"/>
      <c r="R1517" s="93"/>
      <c r="S1517" s="93"/>
      <c r="T1517" s="94"/>
      <c r="U1517" s="95"/>
      <c r="V1517" s="99"/>
      <c r="W1517" s="93"/>
      <c r="X1517" s="101"/>
      <c r="Y1517" s="92"/>
      <c r="Z1517" s="100"/>
      <c r="AB1517" s="24"/>
    </row>
    <row r="1518" spans="1:28" ht="15.75" hidden="1" customHeight="1" outlineLevel="1">
      <c r="A1518" s="76"/>
      <c r="C1518" s="21"/>
      <c r="D1518" s="21"/>
      <c r="F1518" s="64">
        <f>TWU!$F$52</f>
        <v>0</v>
      </c>
      <c r="G1518" s="64">
        <f>TWU!$G$52</f>
        <v>0</v>
      </c>
      <c r="H1518" s="64">
        <f>TWU!$H$52</f>
        <v>0</v>
      </c>
      <c r="I1518" s="64">
        <f>TWU!$I$52</f>
        <v>0</v>
      </c>
      <c r="J1518" s="64">
        <f>TWU!$J$52</f>
        <v>0</v>
      </c>
      <c r="K1518" s="64">
        <f>TWU!$K$52</f>
        <v>0</v>
      </c>
      <c r="L1518" s="65">
        <f>TWU!$L$52</f>
        <v>0</v>
      </c>
      <c r="N1518" s="97"/>
      <c r="P1518" s="98"/>
      <c r="Q1518" s="93"/>
      <c r="R1518" s="93"/>
      <c r="S1518" s="93"/>
      <c r="T1518" s="94"/>
      <c r="U1518" s="95"/>
      <c r="V1518" s="99"/>
      <c r="W1518" s="93"/>
      <c r="X1518" s="101"/>
      <c r="Y1518" s="92"/>
      <c r="Z1518" s="100"/>
      <c r="AB1518" s="24"/>
    </row>
    <row r="1519" spans="1:28" ht="15.75" hidden="1" customHeight="1" outlineLevel="1">
      <c r="A1519" s="76"/>
      <c r="C1519" s="21"/>
      <c r="D1519" s="21"/>
      <c r="F1519" s="64">
        <f>TXST!$F$52</f>
        <v>924756</v>
      </c>
      <c r="G1519" s="64">
        <f>TXST!$G$52</f>
        <v>1470508</v>
      </c>
      <c r="H1519" s="64">
        <f>TXST!$H$52</f>
        <v>0</v>
      </c>
      <c r="I1519" s="64">
        <f>TXST!$I$52</f>
        <v>126438</v>
      </c>
      <c r="J1519" s="64">
        <f>TXST!$J$52</f>
        <v>500</v>
      </c>
      <c r="K1519" s="64">
        <f>TXST!$K$52</f>
        <v>23929</v>
      </c>
      <c r="L1519" s="65">
        <f>TXST!$L$52</f>
        <v>2546131</v>
      </c>
      <c r="N1519" s="97"/>
      <c r="P1519" s="98"/>
      <c r="Q1519" s="93"/>
      <c r="R1519" s="93"/>
      <c r="S1519" s="93"/>
      <c r="T1519" s="94"/>
      <c r="U1519" s="95"/>
      <c r="V1519" s="99"/>
      <c r="W1519" s="93"/>
      <c r="X1519" s="101"/>
      <c r="Y1519" s="92"/>
      <c r="Z1519" s="100"/>
      <c r="AB1519" s="24"/>
    </row>
    <row r="1520" spans="1:28" ht="15.75" hidden="1" customHeight="1" outlineLevel="1">
      <c r="A1520" s="76"/>
      <c r="C1520" s="21"/>
      <c r="D1520" s="21"/>
      <c r="F1520" s="64">
        <f>TYL!$F$52</f>
        <v>0</v>
      </c>
      <c r="G1520" s="64">
        <f>TYL!$G$52</f>
        <v>0</v>
      </c>
      <c r="H1520" s="64">
        <f>TYL!$H$52</f>
        <v>0</v>
      </c>
      <c r="I1520" s="64">
        <f>TYL!$I$52</f>
        <v>0</v>
      </c>
      <c r="J1520" s="64">
        <f>TYL!$J$52</f>
        <v>0</v>
      </c>
      <c r="K1520" s="64">
        <f>TYL!$K$52</f>
        <v>0</v>
      </c>
      <c r="L1520" s="65">
        <f>TYL!$L$52</f>
        <v>0</v>
      </c>
      <c r="N1520" s="97"/>
      <c r="P1520" s="98"/>
      <c r="Q1520" s="93"/>
      <c r="R1520" s="93"/>
      <c r="S1520" s="93"/>
      <c r="T1520" s="94"/>
      <c r="U1520" s="95"/>
      <c r="V1520" s="99"/>
      <c r="W1520" s="93"/>
      <c r="X1520" s="101"/>
      <c r="Y1520" s="92"/>
      <c r="Z1520" s="100"/>
      <c r="AB1520" s="24"/>
    </row>
    <row r="1521" spans="1:28" ht="15.75" hidden="1" customHeight="1" outlineLevel="1">
      <c r="A1521" s="76"/>
      <c r="C1521" s="21"/>
      <c r="D1521" s="21"/>
      <c r="F1521" s="64">
        <f>UH!$F$52</f>
        <v>6125481</v>
      </c>
      <c r="G1521" s="64">
        <f>UH!$G$52</f>
        <v>0</v>
      </c>
      <c r="H1521" s="64">
        <f>UH!$H$52</f>
        <v>500855</v>
      </c>
      <c r="I1521" s="64">
        <f>UH!$I$52</f>
        <v>0</v>
      </c>
      <c r="J1521" s="64">
        <f>UH!$J$52</f>
        <v>759077</v>
      </c>
      <c r="K1521" s="64">
        <f>UH!$K$52</f>
        <v>522805</v>
      </c>
      <c r="L1521" s="65">
        <f>UH!$L$52</f>
        <v>7908218</v>
      </c>
      <c r="N1521" s="97"/>
      <c r="P1521" s="98"/>
      <c r="Q1521" s="93"/>
      <c r="R1521" s="93"/>
      <c r="S1521" s="93"/>
      <c r="T1521" s="94"/>
      <c r="U1521" s="95"/>
      <c r="V1521" s="99"/>
      <c r="W1521" s="93"/>
      <c r="X1521" s="101"/>
      <c r="Y1521" s="92"/>
      <c r="Z1521" s="100"/>
      <c r="AB1521" s="24"/>
    </row>
    <row r="1522" spans="1:28" ht="15.75" hidden="1" customHeight="1" outlineLevel="1">
      <c r="A1522" s="76"/>
      <c r="C1522" s="21"/>
      <c r="D1522" s="21"/>
      <c r="F1522" s="64">
        <f>UHCL!$F$52</f>
        <v>86282</v>
      </c>
      <c r="G1522" s="64">
        <f>UHCL!$G$52</f>
        <v>6618</v>
      </c>
      <c r="H1522" s="64">
        <f>UHCL!$H$52</f>
        <v>0</v>
      </c>
      <c r="I1522" s="64">
        <f>UHCL!$I$52</f>
        <v>751</v>
      </c>
      <c r="J1522" s="64">
        <f>UHCL!$J$52</f>
        <v>0</v>
      </c>
      <c r="K1522" s="64">
        <f>UHCL!$K$52</f>
        <v>4767</v>
      </c>
      <c r="L1522" s="65">
        <f>UHCL!$L$52</f>
        <v>98418</v>
      </c>
      <c r="N1522" s="97"/>
      <c r="P1522" s="98"/>
      <c r="Q1522" s="93"/>
      <c r="R1522" s="93"/>
      <c r="S1522" s="93"/>
      <c r="T1522" s="94"/>
      <c r="U1522" s="95"/>
      <c r="V1522" s="99"/>
      <c r="W1522" s="93"/>
      <c r="X1522" s="101"/>
      <c r="Y1522" s="92"/>
      <c r="Z1522" s="100"/>
      <c r="AB1522" s="24"/>
    </row>
    <row r="1523" spans="1:28" ht="15.75" hidden="1" customHeight="1" outlineLevel="1">
      <c r="A1523" s="76"/>
      <c r="C1523" s="21"/>
      <c r="D1523" s="21"/>
      <c r="F1523" s="64">
        <f>UHD!$F$52</f>
        <v>0</v>
      </c>
      <c r="G1523" s="64">
        <f>UHD!$G$52</f>
        <v>0</v>
      </c>
      <c r="H1523" s="64">
        <f>UHD!$H$52</f>
        <v>0</v>
      </c>
      <c r="I1523" s="64">
        <f>UHD!$I$52</f>
        <v>0</v>
      </c>
      <c r="J1523" s="64">
        <f>UHD!$J$52</f>
        <v>0</v>
      </c>
      <c r="K1523" s="64">
        <f>UHD!$K$52</f>
        <v>0</v>
      </c>
      <c r="L1523" s="65">
        <f>UHD!$L$52</f>
        <v>0</v>
      </c>
      <c r="N1523" s="97"/>
      <c r="P1523" s="98"/>
      <c r="Q1523" s="93"/>
      <c r="R1523" s="93"/>
      <c r="S1523" s="93"/>
      <c r="T1523" s="94"/>
      <c r="U1523" s="95"/>
      <c r="V1523" s="99"/>
      <c r="W1523" s="93"/>
      <c r="X1523" s="101"/>
      <c r="Y1523" s="92"/>
      <c r="Z1523" s="100"/>
      <c r="AB1523" s="24"/>
    </row>
    <row r="1524" spans="1:28" ht="15.75" hidden="1" customHeight="1" outlineLevel="1">
      <c r="A1524" s="76"/>
      <c r="C1524" s="21"/>
      <c r="D1524" s="21"/>
      <c r="F1524" s="64">
        <f>UHV!$F$52</f>
        <v>0</v>
      </c>
      <c r="G1524" s="64">
        <f>UHV!$G$52</f>
        <v>0</v>
      </c>
      <c r="H1524" s="64">
        <f>UHV!$H$52</f>
        <v>0</v>
      </c>
      <c r="I1524" s="64">
        <f>UHV!$I$52</f>
        <v>0</v>
      </c>
      <c r="J1524" s="64">
        <f>UHV!$J$52</f>
        <v>0</v>
      </c>
      <c r="K1524" s="64">
        <f>UHV!$K$52</f>
        <v>0</v>
      </c>
      <c r="L1524" s="65">
        <f>UHV!$L$52</f>
        <v>0</v>
      </c>
      <c r="N1524" s="97"/>
      <c r="P1524" s="98"/>
      <c r="Q1524" s="93"/>
      <c r="R1524" s="93"/>
      <c r="S1524" s="93"/>
      <c r="T1524" s="94"/>
      <c r="U1524" s="95"/>
      <c r="V1524" s="99"/>
      <c r="W1524" s="93"/>
      <c r="X1524" s="101"/>
      <c r="Y1524" s="92"/>
      <c r="Z1524" s="100"/>
      <c r="AB1524" s="24"/>
    </row>
    <row r="1525" spans="1:28" ht="15.75" hidden="1" customHeight="1" outlineLevel="1">
      <c r="A1525" s="76"/>
      <c r="C1525" s="21"/>
      <c r="D1525" s="21"/>
      <c r="F1525" s="64">
        <f>UNT!$F$52</f>
        <v>0</v>
      </c>
      <c r="G1525" s="64">
        <f>UNT!$G$52</f>
        <v>0</v>
      </c>
      <c r="H1525" s="64">
        <f>UNT!$H$52</f>
        <v>0</v>
      </c>
      <c r="I1525" s="64">
        <f>UNT!$I$52</f>
        <v>0</v>
      </c>
      <c r="J1525" s="64">
        <f>UNT!$J$52</f>
        <v>0</v>
      </c>
      <c r="K1525" s="64">
        <f>UNT!$K$52</f>
        <v>0</v>
      </c>
      <c r="L1525" s="65">
        <f>UNT!$L$52</f>
        <v>0</v>
      </c>
      <c r="N1525" s="97"/>
      <c r="P1525" s="98"/>
      <c r="Q1525" s="93"/>
      <c r="R1525" s="93"/>
      <c r="S1525" s="93"/>
      <c r="T1525" s="94"/>
      <c r="U1525" s="95"/>
      <c r="V1525" s="99"/>
      <c r="W1525" s="93"/>
      <c r="X1525" s="101"/>
      <c r="Y1525" s="92"/>
      <c r="Z1525" s="100"/>
      <c r="AB1525" s="24"/>
    </row>
    <row r="1526" spans="1:28" ht="15.75" hidden="1" customHeight="1" outlineLevel="1">
      <c r="A1526" s="76"/>
      <c r="C1526" s="21"/>
      <c r="D1526" s="21"/>
      <c r="F1526" s="64">
        <f>UNTD!$F$52</f>
        <v>0</v>
      </c>
      <c r="G1526" s="64">
        <f>UNTD!$G$52</f>
        <v>0</v>
      </c>
      <c r="H1526" s="64">
        <f>UNTD!$H$52</f>
        <v>0</v>
      </c>
      <c r="I1526" s="64">
        <f>UNTD!$I$52</f>
        <v>0</v>
      </c>
      <c r="J1526" s="64">
        <f>UNTD!$J$52</f>
        <v>0</v>
      </c>
      <c r="K1526" s="64">
        <f>UNTD!$K$52</f>
        <v>0</v>
      </c>
      <c r="L1526" s="65">
        <f>UNTD!$L$52</f>
        <v>0</v>
      </c>
      <c r="N1526" s="97"/>
      <c r="P1526" s="98"/>
      <c r="Q1526" s="93"/>
      <c r="R1526" s="93"/>
      <c r="S1526" s="93"/>
      <c r="T1526" s="94"/>
      <c r="U1526" s="95"/>
      <c r="V1526" s="99"/>
      <c r="W1526" s="93"/>
      <c r="X1526" s="101"/>
      <c r="Y1526" s="92"/>
      <c r="Z1526" s="100"/>
      <c r="AB1526" s="24"/>
    </row>
    <row r="1527" spans="1:28" ht="15.75" hidden="1" customHeight="1" outlineLevel="1">
      <c r="A1527" s="76"/>
      <c r="C1527" s="21"/>
      <c r="D1527" s="21"/>
      <c r="F1527" s="64">
        <f>WTAMU!$F$52</f>
        <v>0</v>
      </c>
      <c r="G1527" s="64">
        <f>WTAMU!$G$52</f>
        <v>0</v>
      </c>
      <c r="H1527" s="64">
        <f>WTAMU!$H$52</f>
        <v>0</v>
      </c>
      <c r="I1527" s="64">
        <f>WTAMU!$I$52</f>
        <v>0</v>
      </c>
      <c r="J1527" s="64">
        <f>WTAMU!$J$52</f>
        <v>0</v>
      </c>
      <c r="K1527" s="64">
        <f>WTAMU!$K$52</f>
        <v>0</v>
      </c>
      <c r="L1527" s="65">
        <f>WTAMU!$L$52</f>
        <v>0</v>
      </c>
      <c r="N1527" s="97"/>
      <c r="P1527" s="98"/>
      <c r="Q1527" s="93"/>
      <c r="R1527" s="93"/>
      <c r="S1527" s="93"/>
      <c r="T1527" s="94"/>
      <c r="U1527" s="95"/>
      <c r="V1527" s="99"/>
      <c r="W1527" s="93"/>
      <c r="X1527" s="101"/>
      <c r="Y1527" s="92"/>
      <c r="Z1527" s="100"/>
      <c r="AB1527" s="24"/>
    </row>
    <row r="1528" spans="1:28" ht="15.75" customHeight="1" collapsed="1">
      <c r="A1528" s="76"/>
      <c r="B1528" s="6" t="s">
        <v>51</v>
      </c>
      <c r="C1528" s="21"/>
      <c r="D1528" s="21"/>
      <c r="F1528" s="64">
        <f t="shared" ref="F1528:L1528" si="28">SUM(F1492:F1527)</f>
        <v>36117562</v>
      </c>
      <c r="G1528" s="64">
        <f t="shared" si="28"/>
        <v>5043526</v>
      </c>
      <c r="H1528" s="64">
        <f t="shared" si="28"/>
        <v>1353935</v>
      </c>
      <c r="I1528" s="64">
        <f t="shared" si="28"/>
        <v>14908035</v>
      </c>
      <c r="J1528" s="64">
        <f t="shared" si="28"/>
        <v>4443368</v>
      </c>
      <c r="K1528" s="64">
        <f t="shared" si="28"/>
        <v>7642427</v>
      </c>
      <c r="L1528" s="65">
        <f t="shared" si="28"/>
        <v>69508853</v>
      </c>
      <c r="N1528" s="97"/>
      <c r="P1528" s="98"/>
      <c r="Q1528" s="93"/>
      <c r="R1528" s="93"/>
      <c r="S1528" s="93"/>
      <c r="T1528" s="94"/>
      <c r="U1528" s="95"/>
      <c r="V1528" s="99"/>
      <c r="W1528" s="93"/>
      <c r="X1528" s="101"/>
      <c r="Y1528" s="92"/>
      <c r="Z1528" s="100"/>
      <c r="AB1528" s="24"/>
    </row>
    <row r="1529" spans="1:28" ht="15.75" hidden="1" customHeight="1" outlineLevel="1">
      <c r="A1529" s="76"/>
      <c r="C1529" s="21"/>
      <c r="D1529" s="21"/>
      <c r="F1529" s="64">
        <f>ARL!$F$53</f>
        <v>1266321</v>
      </c>
      <c r="G1529" s="64">
        <f>ARL!$G$53</f>
        <v>339870</v>
      </c>
      <c r="H1529" s="64">
        <f>ARL!$H$53</f>
        <v>61894</v>
      </c>
      <c r="I1529" s="64">
        <f>ARL!$I$53</f>
        <v>319369</v>
      </c>
      <c r="J1529" s="64">
        <f>ARL!$J$53</f>
        <v>916773</v>
      </c>
      <c r="K1529" s="64">
        <f>ARL!$K$53</f>
        <v>456050</v>
      </c>
      <c r="L1529" s="65">
        <f>ARL!$L$53</f>
        <v>3360277</v>
      </c>
      <c r="N1529" s="97"/>
      <c r="P1529" s="98"/>
      <c r="Q1529" s="93"/>
      <c r="R1529" s="93"/>
      <c r="S1529" s="93"/>
      <c r="T1529" s="94"/>
      <c r="U1529" s="95"/>
      <c r="V1529" s="99"/>
      <c r="W1529" s="93"/>
      <c r="X1529" s="101"/>
      <c r="Y1529" s="92"/>
      <c r="Z1529" s="100"/>
      <c r="AB1529" s="24"/>
    </row>
    <row r="1530" spans="1:28" ht="15.75" hidden="1" customHeight="1" outlineLevel="1">
      <c r="A1530" s="76"/>
      <c r="C1530" s="21"/>
      <c r="D1530" s="21"/>
      <c r="F1530" s="64">
        <f>ASU!$F$53</f>
        <v>0</v>
      </c>
      <c r="G1530" s="64">
        <f>ASU!$G$53</f>
        <v>0</v>
      </c>
      <c r="H1530" s="64">
        <f>ASU!$H$53</f>
        <v>0</v>
      </c>
      <c r="I1530" s="64">
        <f>ASU!$I$53</f>
        <v>0</v>
      </c>
      <c r="J1530" s="64">
        <f>ASU!$J$53</f>
        <v>26013</v>
      </c>
      <c r="K1530" s="64">
        <f>ASU!$K$53</f>
        <v>0</v>
      </c>
      <c r="L1530" s="65">
        <f>ASU!$L$53</f>
        <v>26013</v>
      </c>
      <c r="N1530" s="97"/>
      <c r="P1530" s="98"/>
      <c r="Q1530" s="93"/>
      <c r="R1530" s="93"/>
      <c r="S1530" s="93"/>
      <c r="T1530" s="94"/>
      <c r="U1530" s="95"/>
      <c r="V1530" s="99"/>
      <c r="W1530" s="93"/>
      <c r="X1530" s="101"/>
      <c r="Y1530" s="92"/>
      <c r="Z1530" s="100"/>
      <c r="AB1530" s="24"/>
    </row>
    <row r="1531" spans="1:28" ht="15.75" hidden="1" customHeight="1" outlineLevel="1">
      <c r="A1531" s="76"/>
      <c r="C1531" s="21"/>
      <c r="D1531" s="21"/>
      <c r="F1531" s="64">
        <f>'AUS1'!$F$53</f>
        <v>20414996</v>
      </c>
      <c r="G1531" s="64">
        <f>'AUS1'!$G$53</f>
        <v>0</v>
      </c>
      <c r="H1531" s="64">
        <f>'AUS1'!$H$53</f>
        <v>455673</v>
      </c>
      <c r="I1531" s="64">
        <f>'AUS1'!$I$53</f>
        <v>169425</v>
      </c>
      <c r="J1531" s="64">
        <f>'AUS1'!$J$53</f>
        <v>259175</v>
      </c>
      <c r="K1531" s="64">
        <f>'AUS1'!$K$53</f>
        <v>127331</v>
      </c>
      <c r="L1531" s="65">
        <f>'AUS1'!$L$53</f>
        <v>21426600</v>
      </c>
      <c r="N1531" s="97"/>
      <c r="P1531" s="98"/>
      <c r="Q1531" s="93"/>
      <c r="R1531" s="93"/>
      <c r="S1531" s="93"/>
      <c r="T1531" s="94"/>
      <c r="U1531" s="95"/>
      <c r="V1531" s="99"/>
      <c r="W1531" s="93"/>
      <c r="X1531" s="101"/>
      <c r="Y1531" s="92"/>
      <c r="Z1531" s="100"/>
      <c r="AB1531" s="24"/>
    </row>
    <row r="1532" spans="1:28" ht="15.75" hidden="1" customHeight="1" outlineLevel="1">
      <c r="A1532" s="76"/>
      <c r="C1532" s="21"/>
      <c r="D1532" s="21"/>
      <c r="F1532" s="64">
        <f>'RGV1'!$F$53</f>
        <v>24703</v>
      </c>
      <c r="G1532" s="64">
        <f>'RGV1'!$G$53</f>
        <v>316247</v>
      </c>
      <c r="H1532" s="64">
        <f>'RGV1'!$H$53</f>
        <v>0</v>
      </c>
      <c r="I1532" s="64">
        <f>'RGV1'!$I$53</f>
        <v>26476</v>
      </c>
      <c r="J1532" s="64">
        <f>'RGV1'!$J$53</f>
        <v>0</v>
      </c>
      <c r="K1532" s="64">
        <f>'RGV1'!$K$53</f>
        <v>0</v>
      </c>
      <c r="L1532" s="65">
        <f>'RGV1'!$L$53</f>
        <v>367426</v>
      </c>
      <c r="N1532" s="97"/>
      <c r="P1532" s="98"/>
      <c r="Q1532" s="93"/>
      <c r="R1532" s="93"/>
      <c r="S1532" s="93"/>
      <c r="T1532" s="94"/>
      <c r="U1532" s="95"/>
      <c r="V1532" s="99"/>
      <c r="W1532" s="93"/>
      <c r="X1532" s="101"/>
      <c r="Y1532" s="92"/>
      <c r="Z1532" s="100"/>
      <c r="AB1532" s="24"/>
    </row>
    <row r="1533" spans="1:28" ht="15.75" hidden="1" customHeight="1" outlineLevel="1">
      <c r="A1533" s="76"/>
      <c r="C1533" s="21"/>
      <c r="D1533" s="21"/>
      <c r="F1533" s="64">
        <f>DAL!$F$53</f>
        <v>0</v>
      </c>
      <c r="G1533" s="64">
        <f>DAL!$G$53</f>
        <v>0</v>
      </c>
      <c r="H1533" s="64">
        <f>DAL!$H$53</f>
        <v>0</v>
      </c>
      <c r="I1533" s="64">
        <f>DAL!$I$53</f>
        <v>0</v>
      </c>
      <c r="J1533" s="64">
        <f>DAL!$J$53</f>
        <v>0</v>
      </c>
      <c r="K1533" s="64">
        <f>DAL!$K$53</f>
        <v>0</v>
      </c>
      <c r="L1533" s="65">
        <f>DAL!$L$53</f>
        <v>0</v>
      </c>
      <c r="N1533" s="97"/>
      <c r="P1533" s="98"/>
      <c r="Q1533" s="93"/>
      <c r="R1533" s="93"/>
      <c r="S1533" s="93"/>
      <c r="T1533" s="94"/>
      <c r="U1533" s="95"/>
      <c r="V1533" s="99"/>
      <c r="W1533" s="93"/>
      <c r="X1533" s="101"/>
      <c r="Y1533" s="92"/>
      <c r="Z1533" s="100"/>
      <c r="AB1533" s="24"/>
    </row>
    <row r="1534" spans="1:28" ht="15.75" hidden="1" customHeight="1" outlineLevel="1">
      <c r="A1534" s="76"/>
      <c r="C1534" s="21"/>
      <c r="D1534" s="21"/>
      <c r="F1534" s="64">
        <f>'E-P'!$F$53</f>
        <v>1437033</v>
      </c>
      <c r="G1534" s="64">
        <f>'E-P'!$G$53</f>
        <v>627079</v>
      </c>
      <c r="H1534" s="64">
        <f>'E-P'!$H$53</f>
        <v>87891</v>
      </c>
      <c r="I1534" s="64">
        <f>'E-P'!$I$53</f>
        <v>46828</v>
      </c>
      <c r="J1534" s="64">
        <f>'E-P'!$J$53</f>
        <v>38367</v>
      </c>
      <c r="K1534" s="64">
        <f>'E-P'!$K$53</f>
        <v>50860</v>
      </c>
      <c r="L1534" s="65">
        <f>'E-P'!$L$53</f>
        <v>2288058</v>
      </c>
      <c r="N1534" s="97"/>
      <c r="P1534" s="98"/>
      <c r="Q1534" s="93"/>
      <c r="R1534" s="93"/>
      <c r="S1534" s="93"/>
      <c r="T1534" s="94"/>
      <c r="U1534" s="95"/>
      <c r="V1534" s="99"/>
      <c r="W1534" s="93"/>
      <c r="X1534" s="101"/>
      <c r="Y1534" s="92"/>
      <c r="Z1534" s="100"/>
      <c r="AB1534" s="24"/>
    </row>
    <row r="1535" spans="1:28" ht="15.75" hidden="1" customHeight="1" outlineLevel="1">
      <c r="A1535" s="76"/>
      <c r="C1535" s="21"/>
      <c r="D1535" s="21"/>
      <c r="F1535" s="64">
        <f>LU!$F$53</f>
        <v>0</v>
      </c>
      <c r="G1535" s="64">
        <f>LU!$G$53</f>
        <v>0</v>
      </c>
      <c r="H1535" s="64">
        <f>LU!$H$53</f>
        <v>0</v>
      </c>
      <c r="I1535" s="64">
        <f>LU!$I$53</f>
        <v>0</v>
      </c>
      <c r="J1535" s="64">
        <f>LU!$J$53</f>
        <v>0</v>
      </c>
      <c r="K1535" s="64">
        <f>LU!$K$53</f>
        <v>0</v>
      </c>
      <c r="L1535" s="65">
        <f>LU!$L$53</f>
        <v>0</v>
      </c>
      <c r="N1535" s="97"/>
      <c r="P1535" s="98"/>
      <c r="Q1535" s="93"/>
      <c r="R1535" s="93"/>
      <c r="S1535" s="93"/>
      <c r="T1535" s="94"/>
      <c r="U1535" s="95"/>
      <c r="V1535" s="99"/>
      <c r="W1535" s="93"/>
      <c r="X1535" s="101"/>
      <c r="Y1535" s="92"/>
      <c r="Z1535" s="100"/>
      <c r="AB1535" s="24"/>
    </row>
    <row r="1536" spans="1:28" ht="15.75" hidden="1" customHeight="1" outlineLevel="1">
      <c r="A1536" s="76"/>
      <c r="C1536" s="21"/>
      <c r="D1536" s="21"/>
      <c r="F1536" s="64">
        <f>MidWST!$F$53</f>
        <v>0</v>
      </c>
      <c r="G1536" s="64">
        <f>MidWST!$G$53</f>
        <v>0</v>
      </c>
      <c r="H1536" s="64">
        <f>MidWST!$H$53</f>
        <v>0</v>
      </c>
      <c r="I1536" s="64">
        <f>MidWST!$I$53</f>
        <v>0</v>
      </c>
      <c r="J1536" s="64">
        <f>MidWST!$J$53</f>
        <v>0</v>
      </c>
      <c r="K1536" s="64">
        <f>MidWST!$K$53</f>
        <v>0</v>
      </c>
      <c r="L1536" s="65">
        <f>MidWST!$L$53</f>
        <v>0</v>
      </c>
      <c r="N1536" s="97"/>
      <c r="P1536" s="98"/>
      <c r="Q1536" s="93"/>
      <c r="R1536" s="93"/>
      <c r="S1536" s="93"/>
      <c r="T1536" s="94"/>
      <c r="U1536" s="95"/>
      <c r="V1536" s="99"/>
      <c r="W1536" s="93"/>
      <c r="X1536" s="101"/>
      <c r="Y1536" s="92"/>
      <c r="Z1536" s="100"/>
      <c r="AB1536" s="24"/>
    </row>
    <row r="1537" spans="1:28" ht="15.75" hidden="1" customHeight="1" outlineLevel="1">
      <c r="A1537" s="76"/>
      <c r="C1537" s="21"/>
      <c r="D1537" s="21"/>
      <c r="F1537" s="64">
        <f>'P-B'!$F$53</f>
        <v>0</v>
      </c>
      <c r="G1537" s="64">
        <f>'P-B'!$G$53</f>
        <v>0</v>
      </c>
      <c r="H1537" s="64">
        <f>'P-B'!$H$53</f>
        <v>0</v>
      </c>
      <c r="I1537" s="64">
        <f>'P-B'!$I$53</f>
        <v>0</v>
      </c>
      <c r="J1537" s="64">
        <f>'P-B'!$J$53</f>
        <v>0</v>
      </c>
      <c r="K1537" s="64">
        <f>'P-B'!$K$53</f>
        <v>0</v>
      </c>
      <c r="L1537" s="65">
        <f>'P-B'!$L$53</f>
        <v>0</v>
      </c>
      <c r="N1537" s="97"/>
      <c r="P1537" s="98"/>
      <c r="Q1537" s="93"/>
      <c r="R1537" s="93"/>
      <c r="S1537" s="93"/>
      <c r="T1537" s="94"/>
      <c r="U1537" s="95"/>
      <c r="V1537" s="99"/>
      <c r="W1537" s="93"/>
      <c r="X1537" s="101"/>
      <c r="Y1537" s="92"/>
      <c r="Z1537" s="100"/>
      <c r="AB1537" s="24"/>
    </row>
    <row r="1538" spans="1:28" ht="15.75" hidden="1" customHeight="1" outlineLevel="1">
      <c r="A1538" s="76"/>
      <c r="C1538" s="21"/>
      <c r="D1538" s="21"/>
      <c r="F1538" s="64">
        <f>PVAMU!$F$53</f>
        <v>1309562</v>
      </c>
      <c r="G1538" s="64">
        <f>PVAMU!$G$53</f>
        <v>0</v>
      </c>
      <c r="H1538" s="64">
        <f>PVAMU!$H$53</f>
        <v>0</v>
      </c>
      <c r="I1538" s="64">
        <f>PVAMU!$I$53</f>
        <v>0</v>
      </c>
      <c r="J1538" s="64">
        <f>PVAMU!$J$53</f>
        <v>0</v>
      </c>
      <c r="K1538" s="64">
        <f>PVAMU!$K$53</f>
        <v>0</v>
      </c>
      <c r="L1538" s="65">
        <f>PVAMU!$L$53</f>
        <v>1309562</v>
      </c>
      <c r="N1538" s="97"/>
      <c r="P1538" s="98"/>
      <c r="Q1538" s="93"/>
      <c r="R1538" s="93"/>
      <c r="S1538" s="93"/>
      <c r="T1538" s="94"/>
      <c r="U1538" s="95"/>
      <c r="V1538" s="99"/>
      <c r="W1538" s="93"/>
      <c r="X1538" s="101"/>
      <c r="Y1538" s="92"/>
      <c r="Z1538" s="100"/>
      <c r="AB1538" s="24"/>
    </row>
    <row r="1539" spans="1:28" ht="15.75" hidden="1" customHeight="1" outlineLevel="1">
      <c r="A1539" s="76"/>
      <c r="C1539" s="21"/>
      <c r="D1539" s="21"/>
      <c r="F1539" s="64">
        <f>'S-A'!$F$53</f>
        <v>233365</v>
      </c>
      <c r="G1539" s="64">
        <f>'S-A'!$G$53</f>
        <v>0</v>
      </c>
      <c r="H1539" s="64">
        <f>'S-A'!$H$53</f>
        <v>0</v>
      </c>
      <c r="I1539" s="64">
        <f>'S-A'!$I$53</f>
        <v>70077</v>
      </c>
      <c r="J1539" s="64">
        <f>'S-A'!$J$53</f>
        <v>0</v>
      </c>
      <c r="K1539" s="64">
        <f>'S-A'!$K$53</f>
        <v>0</v>
      </c>
      <c r="L1539" s="65">
        <f>'S-A'!$L$53</f>
        <v>303442</v>
      </c>
      <c r="N1539" s="97"/>
      <c r="P1539" s="98"/>
      <c r="Q1539" s="93"/>
      <c r="R1539" s="93"/>
      <c r="S1539" s="93"/>
      <c r="T1539" s="94"/>
      <c r="U1539" s="95"/>
      <c r="V1539" s="99"/>
      <c r="W1539" s="93"/>
      <c r="X1539" s="101"/>
      <c r="Y1539" s="92"/>
      <c r="Z1539" s="100"/>
      <c r="AB1539" s="24"/>
    </row>
    <row r="1540" spans="1:28" ht="15.75" hidden="1" customHeight="1" outlineLevel="1">
      <c r="A1540" s="76"/>
      <c r="C1540" s="21"/>
      <c r="D1540" s="21"/>
      <c r="F1540" s="64">
        <f>SFA!$F$53</f>
        <v>50191</v>
      </c>
      <c r="G1540" s="64">
        <f>SFA!$G$53</f>
        <v>0</v>
      </c>
      <c r="H1540" s="64">
        <f>SFA!$H$53</f>
        <v>70452</v>
      </c>
      <c r="I1540" s="64">
        <f>SFA!$I$53</f>
        <v>1003</v>
      </c>
      <c r="J1540" s="64">
        <f>SFA!$J$53</f>
        <v>0</v>
      </c>
      <c r="K1540" s="64">
        <f>SFA!$K$53</f>
        <v>30515</v>
      </c>
      <c r="L1540" s="65">
        <f>SFA!$L$53</f>
        <v>152161</v>
      </c>
      <c r="N1540" s="97"/>
      <c r="P1540" s="98"/>
      <c r="Q1540" s="93"/>
      <c r="R1540" s="93"/>
      <c r="S1540" s="93"/>
      <c r="T1540" s="94"/>
      <c r="U1540" s="95"/>
      <c r="V1540" s="99"/>
      <c r="W1540" s="93"/>
      <c r="X1540" s="101"/>
      <c r="Y1540" s="92"/>
      <c r="Z1540" s="100"/>
      <c r="AB1540" s="24"/>
    </row>
    <row r="1541" spans="1:28" ht="15.75" hidden="1" customHeight="1" outlineLevel="1">
      <c r="A1541" s="76"/>
      <c r="C1541" s="21"/>
      <c r="D1541" s="21"/>
      <c r="F1541" s="64">
        <f>SHSU!$F$53</f>
        <v>0</v>
      </c>
      <c r="G1541" s="64">
        <f>SHSU!$G$53</f>
        <v>0</v>
      </c>
      <c r="H1541" s="64">
        <f>SHSU!$H$53</f>
        <v>0</v>
      </c>
      <c r="I1541" s="64">
        <f>SHSU!$I$53</f>
        <v>0</v>
      </c>
      <c r="J1541" s="64">
        <f>SHSU!$J$53</f>
        <v>0</v>
      </c>
      <c r="K1541" s="64">
        <f>SHSU!$K$53</f>
        <v>0</v>
      </c>
      <c r="L1541" s="65">
        <f>SHSU!$L$53</f>
        <v>0</v>
      </c>
      <c r="N1541" s="97"/>
      <c r="P1541" s="98"/>
      <c r="Q1541" s="93"/>
      <c r="R1541" s="93"/>
      <c r="S1541" s="93"/>
      <c r="T1541" s="94"/>
      <c r="U1541" s="95"/>
      <c r="V1541" s="99"/>
      <c r="W1541" s="93"/>
      <c r="X1541" s="101"/>
      <c r="Y1541" s="92"/>
      <c r="Z1541" s="100"/>
      <c r="AB1541" s="24"/>
    </row>
    <row r="1542" spans="1:28" ht="15.75" hidden="1" customHeight="1" outlineLevel="1">
      <c r="A1542" s="76"/>
      <c r="C1542" s="21"/>
      <c r="D1542" s="21"/>
      <c r="F1542" s="64">
        <f>SRSU!$F$53</f>
        <v>9838</v>
      </c>
      <c r="G1542" s="64">
        <f>SRSU!$G$53</f>
        <v>0</v>
      </c>
      <c r="H1542" s="64">
        <f>SRSU!$H$53</f>
        <v>0</v>
      </c>
      <c r="I1542" s="64">
        <f>SRSU!$I$53</f>
        <v>0</v>
      </c>
      <c r="J1542" s="64">
        <f>SRSU!$J$53</f>
        <v>0</v>
      </c>
      <c r="K1542" s="64">
        <f>SRSU!$K$53</f>
        <v>7682</v>
      </c>
      <c r="L1542" s="65">
        <f>SRSU!$L$53</f>
        <v>17520</v>
      </c>
      <c r="N1542" s="97"/>
      <c r="P1542" s="98"/>
      <c r="Q1542" s="93"/>
      <c r="R1542" s="93"/>
      <c r="S1542" s="93"/>
      <c r="T1542" s="94"/>
      <c r="U1542" s="95"/>
      <c r="V1542" s="99"/>
      <c r="W1542" s="93"/>
      <c r="X1542" s="101"/>
      <c r="Y1542" s="92"/>
      <c r="Z1542" s="100"/>
      <c r="AB1542" s="24"/>
    </row>
    <row r="1543" spans="1:28" ht="15.75" hidden="1" customHeight="1" outlineLevel="1">
      <c r="A1543" s="76"/>
      <c r="C1543" s="21"/>
      <c r="D1543" s="21"/>
      <c r="F1543" s="64">
        <f>TAMIU!$F$53</f>
        <v>0</v>
      </c>
      <c r="G1543" s="64">
        <f>TAMIU!$G$53</f>
        <v>0</v>
      </c>
      <c r="H1543" s="64">
        <f>TAMIU!$H$53</f>
        <v>0</v>
      </c>
      <c r="I1543" s="64">
        <f>TAMIU!$I$53</f>
        <v>0</v>
      </c>
      <c r="J1543" s="64">
        <f>TAMIU!$J$53</f>
        <v>0</v>
      </c>
      <c r="K1543" s="64">
        <f>TAMIU!$K$53</f>
        <v>0</v>
      </c>
      <c r="L1543" s="65">
        <f>TAMIU!$L$53</f>
        <v>0</v>
      </c>
      <c r="N1543" s="97"/>
      <c r="P1543" s="98"/>
      <c r="Q1543" s="93"/>
      <c r="R1543" s="93"/>
      <c r="S1543" s="93"/>
      <c r="T1543" s="94"/>
      <c r="U1543" s="95"/>
      <c r="V1543" s="99"/>
      <c r="W1543" s="93"/>
      <c r="X1543" s="101"/>
      <c r="Y1543" s="92"/>
      <c r="Z1543" s="100"/>
      <c r="AB1543" s="24"/>
    </row>
    <row r="1544" spans="1:28" ht="15.75" hidden="1" customHeight="1" outlineLevel="1">
      <c r="A1544" s="76"/>
      <c r="C1544" s="21"/>
      <c r="D1544" s="21"/>
      <c r="F1544" s="64">
        <f>TAMUC!$F$53</f>
        <v>0</v>
      </c>
      <c r="G1544" s="64">
        <f>TAMUC!$G$53</f>
        <v>0</v>
      </c>
      <c r="H1544" s="64">
        <f>TAMUC!$H$53</f>
        <v>0</v>
      </c>
      <c r="I1544" s="64">
        <f>TAMUC!$I$53</f>
        <v>0</v>
      </c>
      <c r="J1544" s="64">
        <f>TAMUC!$J$53</f>
        <v>0</v>
      </c>
      <c r="K1544" s="64">
        <f>TAMUC!$K$53</f>
        <v>0</v>
      </c>
      <c r="L1544" s="65">
        <f>TAMUC!$L$53</f>
        <v>0</v>
      </c>
      <c r="N1544" s="97"/>
      <c r="P1544" s="98"/>
      <c r="Q1544" s="93"/>
      <c r="R1544" s="93"/>
      <c r="S1544" s="93"/>
      <c r="T1544" s="94"/>
      <c r="U1544" s="95"/>
      <c r="V1544" s="99"/>
      <c r="W1544" s="93"/>
      <c r="X1544" s="101"/>
      <c r="Y1544" s="92"/>
      <c r="Z1544" s="100"/>
      <c r="AB1544" s="24"/>
    </row>
    <row r="1545" spans="1:28" ht="15.75" hidden="1" customHeight="1" outlineLevel="1">
      <c r="A1545" s="76"/>
      <c r="C1545" s="21"/>
      <c r="D1545" s="21"/>
      <c r="F1545" s="64">
        <f>TAMUCC!$F$53</f>
        <v>23983</v>
      </c>
      <c r="G1545" s="64">
        <f>TAMUCC!$G$53</f>
        <v>0</v>
      </c>
      <c r="H1545" s="64">
        <f>TAMUCC!$H$53</f>
        <v>0</v>
      </c>
      <c r="I1545" s="64">
        <f>TAMUCC!$I$53</f>
        <v>0</v>
      </c>
      <c r="J1545" s="64">
        <f>TAMUCC!$J$53</f>
        <v>0</v>
      </c>
      <c r="K1545" s="64">
        <f>TAMUCC!$K$53</f>
        <v>75012</v>
      </c>
      <c r="L1545" s="65">
        <f>TAMUCC!$L$53</f>
        <v>98995</v>
      </c>
      <c r="N1545" s="97"/>
      <c r="P1545" s="98"/>
      <c r="Q1545" s="93"/>
      <c r="R1545" s="93"/>
      <c r="S1545" s="93"/>
      <c r="T1545" s="94"/>
      <c r="U1545" s="95"/>
      <c r="V1545" s="99"/>
      <c r="W1545" s="93"/>
      <c r="X1545" s="101"/>
      <c r="Y1545" s="92"/>
      <c r="Z1545" s="100"/>
      <c r="AB1545" s="24"/>
    </row>
    <row r="1546" spans="1:28" ht="15.75" hidden="1" customHeight="1" outlineLevel="1">
      <c r="A1546" s="76"/>
      <c r="C1546" s="21"/>
      <c r="D1546" s="21"/>
      <c r="F1546" s="64">
        <f>TAMUComb!$F$53</f>
        <v>3348546</v>
      </c>
      <c r="G1546" s="64">
        <f>TAMUComb!$G$53</f>
        <v>53180</v>
      </c>
      <c r="H1546" s="64">
        <f>TAMUComb!$H$53</f>
        <v>213059</v>
      </c>
      <c r="I1546" s="64">
        <f>TAMUComb!$I$53</f>
        <v>67171</v>
      </c>
      <c r="J1546" s="64">
        <f>TAMUComb!$J$53</f>
        <v>422038</v>
      </c>
      <c r="K1546" s="64">
        <f>TAMUComb!$K$53</f>
        <v>191027</v>
      </c>
      <c r="L1546" s="65">
        <f>TAMUComb!$L$53</f>
        <v>4295021</v>
      </c>
      <c r="N1546" s="97"/>
      <c r="P1546" s="98"/>
      <c r="Q1546" s="93"/>
      <c r="R1546" s="93"/>
      <c r="S1546" s="93"/>
      <c r="T1546" s="94"/>
      <c r="U1546" s="95"/>
      <c r="V1546" s="99"/>
      <c r="W1546" s="93"/>
      <c r="X1546" s="101"/>
      <c r="Y1546" s="92"/>
      <c r="Z1546" s="100"/>
      <c r="AB1546" s="24"/>
    </row>
    <row r="1547" spans="1:28" ht="15.75" hidden="1" customHeight="1" outlineLevel="1">
      <c r="A1547" s="76"/>
      <c r="C1547" s="21"/>
      <c r="D1547" s="21"/>
      <c r="F1547" s="64">
        <f>TAMUCT!$F$53</f>
        <v>0</v>
      </c>
      <c r="G1547" s="64">
        <f>TAMUCT!$G$53</f>
        <v>0</v>
      </c>
      <c r="H1547" s="64">
        <f>TAMUCT!$H$53</f>
        <v>0</v>
      </c>
      <c r="I1547" s="64">
        <f>TAMUCT!$I$53</f>
        <v>0</v>
      </c>
      <c r="J1547" s="64">
        <f>TAMUCT!$J$53</f>
        <v>0</v>
      </c>
      <c r="K1547" s="64">
        <f>TAMUCT!$K$53</f>
        <v>0</v>
      </c>
      <c r="L1547" s="65">
        <f>TAMUCT!$L$53</f>
        <v>0</v>
      </c>
      <c r="N1547" s="97"/>
      <c r="P1547" s="98"/>
      <c r="Q1547" s="93"/>
      <c r="R1547" s="93"/>
      <c r="S1547" s="93"/>
      <c r="T1547" s="94"/>
      <c r="U1547" s="95"/>
      <c r="V1547" s="99"/>
      <c r="W1547" s="93"/>
      <c r="X1547" s="101"/>
      <c r="Y1547" s="92"/>
      <c r="Z1547" s="100"/>
      <c r="AB1547" s="24"/>
    </row>
    <row r="1548" spans="1:28" ht="15.75" hidden="1" customHeight="1" outlineLevel="1">
      <c r="A1548" s="76"/>
      <c r="C1548" s="21"/>
      <c r="D1548" s="21"/>
      <c r="F1548" s="64">
        <f>TAMUG!$F$53</f>
        <v>0</v>
      </c>
      <c r="G1548" s="64">
        <f>TAMUG!$G$53</f>
        <v>0</v>
      </c>
      <c r="H1548" s="64">
        <f>TAMUG!$H$53</f>
        <v>0</v>
      </c>
      <c r="I1548" s="64">
        <f>TAMUG!$I$53</f>
        <v>0</v>
      </c>
      <c r="J1548" s="64">
        <f>TAMUG!$J$53</f>
        <v>0</v>
      </c>
      <c r="K1548" s="64">
        <f>TAMUG!$K$53</f>
        <v>0</v>
      </c>
      <c r="L1548" s="65">
        <f>TAMUG!$L$53</f>
        <v>0</v>
      </c>
      <c r="N1548" s="97"/>
      <c r="P1548" s="98"/>
      <c r="Q1548" s="93"/>
      <c r="R1548" s="93"/>
      <c r="S1548" s="93"/>
      <c r="T1548" s="94"/>
      <c r="U1548" s="95"/>
      <c r="V1548" s="99"/>
      <c r="W1548" s="93"/>
      <c r="X1548" s="101"/>
      <c r="Y1548" s="92"/>
      <c r="Z1548" s="100"/>
      <c r="AB1548" s="24"/>
    </row>
    <row r="1549" spans="1:28" ht="15.75" hidden="1" customHeight="1" outlineLevel="1">
      <c r="A1549" s="76"/>
      <c r="C1549" s="21"/>
      <c r="D1549" s="21"/>
      <c r="F1549" s="64">
        <f>TAMUK!$F$53</f>
        <v>0</v>
      </c>
      <c r="G1549" s="64">
        <f>TAMUK!$G$53</f>
        <v>0</v>
      </c>
      <c r="H1549" s="64">
        <f>TAMUK!$H$53</f>
        <v>0</v>
      </c>
      <c r="I1549" s="64">
        <f>TAMUK!$I$53</f>
        <v>0</v>
      </c>
      <c r="J1549" s="64">
        <f>TAMUK!$J$53</f>
        <v>0</v>
      </c>
      <c r="K1549" s="64">
        <f>TAMUK!$K$53</f>
        <v>32917</v>
      </c>
      <c r="L1549" s="65">
        <f>TAMUK!$L$53</f>
        <v>32917</v>
      </c>
      <c r="N1549" s="97"/>
      <c r="P1549" s="98"/>
      <c r="Q1549" s="93"/>
      <c r="R1549" s="93"/>
      <c r="S1549" s="93"/>
      <c r="T1549" s="94"/>
      <c r="U1549" s="95"/>
      <c r="V1549" s="99"/>
      <c r="W1549" s="93"/>
      <c r="X1549" s="101"/>
      <c r="Y1549" s="92"/>
      <c r="Z1549" s="100"/>
      <c r="AB1549" s="24"/>
    </row>
    <row r="1550" spans="1:28" ht="15.75" hidden="1" customHeight="1" outlineLevel="1">
      <c r="A1550" s="76"/>
      <c r="C1550" s="21"/>
      <c r="D1550" s="21"/>
      <c r="F1550" s="64">
        <f>TAMUSA!$F$53</f>
        <v>0</v>
      </c>
      <c r="G1550" s="64">
        <f>TAMUSA!$G$53</f>
        <v>0</v>
      </c>
      <c r="H1550" s="64">
        <f>TAMUSA!$H$53</f>
        <v>0</v>
      </c>
      <c r="I1550" s="64">
        <f>TAMUSA!$I$53</f>
        <v>0</v>
      </c>
      <c r="J1550" s="64">
        <f>TAMUSA!$J$53</f>
        <v>0</v>
      </c>
      <c r="K1550" s="64">
        <f>TAMUSA!$K$53</f>
        <v>0</v>
      </c>
      <c r="L1550" s="65">
        <f>TAMUSA!$L$53</f>
        <v>0</v>
      </c>
      <c r="N1550" s="97"/>
      <c r="P1550" s="98"/>
      <c r="Q1550" s="93"/>
      <c r="R1550" s="93"/>
      <c r="S1550" s="93"/>
      <c r="T1550" s="94"/>
      <c r="U1550" s="95"/>
      <c r="V1550" s="99"/>
      <c r="W1550" s="93"/>
      <c r="X1550" s="101"/>
      <c r="Y1550" s="92"/>
      <c r="Z1550" s="100"/>
      <c r="AB1550" s="24"/>
    </row>
    <row r="1551" spans="1:28" ht="15.75" hidden="1" customHeight="1" outlineLevel="1">
      <c r="A1551" s="76"/>
      <c r="C1551" s="21"/>
      <c r="D1551" s="21"/>
      <c r="F1551" s="64">
        <f>TAMUT!$F$53</f>
        <v>0</v>
      </c>
      <c r="G1551" s="64">
        <f>TAMUT!$G$53</f>
        <v>0</v>
      </c>
      <c r="H1551" s="64">
        <f>TAMUT!$H$53</f>
        <v>0</v>
      </c>
      <c r="I1551" s="64">
        <f>TAMUT!$I$53</f>
        <v>0</v>
      </c>
      <c r="J1551" s="64">
        <f>TAMUT!$J$53</f>
        <v>0</v>
      </c>
      <c r="K1551" s="64">
        <f>TAMUT!$K$53</f>
        <v>0</v>
      </c>
      <c r="L1551" s="65">
        <f>TAMUT!$L$53</f>
        <v>0</v>
      </c>
      <c r="N1551" s="97"/>
      <c r="P1551" s="98"/>
      <c r="Q1551" s="93"/>
      <c r="R1551" s="93"/>
      <c r="S1551" s="93"/>
      <c r="T1551" s="94"/>
      <c r="U1551" s="95"/>
      <c r="V1551" s="99"/>
      <c r="W1551" s="93"/>
      <c r="X1551" s="101"/>
      <c r="Y1551" s="92"/>
      <c r="Z1551" s="100"/>
      <c r="AB1551" s="24"/>
    </row>
    <row r="1552" spans="1:28" ht="15.75" hidden="1" customHeight="1" outlineLevel="1">
      <c r="A1552" s="76"/>
      <c r="C1552" s="21"/>
      <c r="D1552" s="21"/>
      <c r="F1552" s="64">
        <f>TARLST!$F$53</f>
        <v>0</v>
      </c>
      <c r="G1552" s="64">
        <f>TARLST!$G$53</f>
        <v>0</v>
      </c>
      <c r="H1552" s="64">
        <f>TARLST!$H$53</f>
        <v>0</v>
      </c>
      <c r="I1552" s="64">
        <f>TARLST!$I$53</f>
        <v>0</v>
      </c>
      <c r="J1552" s="64">
        <f>TARLST!$J$53</f>
        <v>0</v>
      </c>
      <c r="K1552" s="64">
        <f>TARLST!$K$53</f>
        <v>0</v>
      </c>
      <c r="L1552" s="65">
        <f>TARLST!$L$53</f>
        <v>0</v>
      </c>
      <c r="N1552" s="97"/>
      <c r="P1552" s="98"/>
      <c r="Q1552" s="93"/>
      <c r="R1552" s="93"/>
      <c r="S1552" s="93"/>
      <c r="T1552" s="94"/>
      <c r="U1552" s="95"/>
      <c r="V1552" s="99"/>
      <c r="W1552" s="93"/>
      <c r="X1552" s="101"/>
      <c r="Y1552" s="92"/>
      <c r="Z1552" s="100"/>
      <c r="AB1552" s="24"/>
    </row>
    <row r="1553" spans="1:28" ht="15.75" hidden="1" customHeight="1" outlineLevel="1">
      <c r="A1553" s="76"/>
      <c r="C1553" s="21"/>
      <c r="D1553" s="21"/>
      <c r="F1553" s="64">
        <f>TSU!$F$53</f>
        <v>0</v>
      </c>
      <c r="G1553" s="64">
        <f>TSU!$G$53</f>
        <v>0</v>
      </c>
      <c r="H1553" s="64">
        <f>TSU!$H$53</f>
        <v>0</v>
      </c>
      <c r="I1553" s="64">
        <f>TSU!$I$53</f>
        <v>0</v>
      </c>
      <c r="J1553" s="64">
        <f>TSU!$J$53</f>
        <v>0</v>
      </c>
      <c r="K1553" s="64">
        <f>TSU!$K$53</f>
        <v>0</v>
      </c>
      <c r="L1553" s="65">
        <f>TSU!$L$53</f>
        <v>0</v>
      </c>
      <c r="N1553" s="97"/>
      <c r="P1553" s="98"/>
      <c r="Q1553" s="93"/>
      <c r="R1553" s="93"/>
      <c r="S1553" s="93"/>
      <c r="T1553" s="94"/>
      <c r="U1553" s="95"/>
      <c r="V1553" s="99"/>
      <c r="W1553" s="93"/>
      <c r="X1553" s="101"/>
      <c r="Y1553" s="92"/>
      <c r="Z1553" s="100"/>
      <c r="AB1553" s="24"/>
    </row>
    <row r="1554" spans="1:28" ht="15.75" hidden="1" customHeight="1" outlineLevel="1">
      <c r="A1554" s="76"/>
      <c r="C1554" s="21"/>
      <c r="D1554" s="21"/>
      <c r="F1554" s="64">
        <f>TTU!$F$53</f>
        <v>822655</v>
      </c>
      <c r="G1554" s="64">
        <f>TTU!$G$53</f>
        <v>12476</v>
      </c>
      <c r="H1554" s="64">
        <f>TTU!$H$53</f>
        <v>892690</v>
      </c>
      <c r="I1554" s="64">
        <f>TTU!$I$53</f>
        <v>2137</v>
      </c>
      <c r="J1554" s="64">
        <f>TTU!$J$53</f>
        <v>130141</v>
      </c>
      <c r="K1554" s="64">
        <f>TTU!$K$53</f>
        <v>527855</v>
      </c>
      <c r="L1554" s="65">
        <f>TTU!$L$53</f>
        <v>2387954</v>
      </c>
      <c r="N1554" s="97"/>
      <c r="P1554" s="98"/>
      <c r="Q1554" s="93"/>
      <c r="R1554" s="93"/>
      <c r="S1554" s="93"/>
      <c r="T1554" s="94"/>
      <c r="U1554" s="95"/>
      <c r="V1554" s="99"/>
      <c r="W1554" s="93"/>
      <c r="X1554" s="101"/>
      <c r="Y1554" s="92"/>
      <c r="Z1554" s="100"/>
      <c r="AB1554" s="24"/>
    </row>
    <row r="1555" spans="1:28" ht="15.75" hidden="1" customHeight="1" outlineLevel="1">
      <c r="A1555" s="76"/>
      <c r="C1555" s="21"/>
      <c r="D1555" s="21"/>
      <c r="F1555" s="64">
        <f>TWU!$F$53</f>
        <v>0</v>
      </c>
      <c r="G1555" s="64">
        <f>TWU!$G$53</f>
        <v>0</v>
      </c>
      <c r="H1555" s="64">
        <f>TWU!$H$53</f>
        <v>0</v>
      </c>
      <c r="I1555" s="64">
        <f>TWU!$I$53</f>
        <v>0</v>
      </c>
      <c r="J1555" s="64">
        <f>TWU!$J$53</f>
        <v>0</v>
      </c>
      <c r="K1555" s="64">
        <f>TWU!$K$53</f>
        <v>0</v>
      </c>
      <c r="L1555" s="65">
        <f>TWU!$L$53</f>
        <v>0</v>
      </c>
      <c r="N1555" s="97"/>
      <c r="P1555" s="98"/>
      <c r="Q1555" s="93"/>
      <c r="R1555" s="93"/>
      <c r="S1555" s="93"/>
      <c r="T1555" s="94"/>
      <c r="U1555" s="95"/>
      <c r="V1555" s="99"/>
      <c r="W1555" s="93"/>
      <c r="X1555" s="101"/>
      <c r="Y1555" s="92"/>
      <c r="Z1555" s="100"/>
      <c r="AB1555" s="24"/>
    </row>
    <row r="1556" spans="1:28" ht="15.75" hidden="1" customHeight="1" outlineLevel="1">
      <c r="A1556" s="76"/>
      <c r="C1556" s="21"/>
      <c r="D1556" s="21"/>
      <c r="F1556" s="64">
        <f>TXST!$F$53</f>
        <v>875204</v>
      </c>
      <c r="G1556" s="64">
        <f>TXST!$G$53</f>
        <v>620598</v>
      </c>
      <c r="H1556" s="64">
        <f>TXST!$H$53</f>
        <v>445771</v>
      </c>
      <c r="I1556" s="64">
        <f>TXST!$I$53</f>
        <v>348719</v>
      </c>
      <c r="J1556" s="64">
        <f>TXST!$J$53</f>
        <v>0</v>
      </c>
      <c r="K1556" s="64">
        <f>TXST!$K$53</f>
        <v>1066721</v>
      </c>
      <c r="L1556" s="65">
        <f>TXST!$L$53</f>
        <v>3357013</v>
      </c>
      <c r="N1556" s="97"/>
      <c r="P1556" s="98"/>
      <c r="Q1556" s="93"/>
      <c r="R1556" s="93"/>
      <c r="S1556" s="93"/>
      <c r="T1556" s="94"/>
      <c r="U1556" s="95"/>
      <c r="V1556" s="99"/>
      <c r="W1556" s="93"/>
      <c r="X1556" s="101"/>
      <c r="Y1556" s="92"/>
      <c r="Z1556" s="100"/>
      <c r="AB1556" s="24"/>
    </row>
    <row r="1557" spans="1:28" ht="15.75" hidden="1" customHeight="1" outlineLevel="1">
      <c r="A1557" s="76"/>
      <c r="C1557" s="21"/>
      <c r="D1557" s="21"/>
      <c r="F1557" s="64">
        <f>TYL!$F$53</f>
        <v>0</v>
      </c>
      <c r="G1557" s="64">
        <f>TYL!$G$53</f>
        <v>0</v>
      </c>
      <c r="H1557" s="64">
        <f>TYL!$H$53</f>
        <v>0</v>
      </c>
      <c r="I1557" s="64">
        <f>TYL!$I$53</f>
        <v>0</v>
      </c>
      <c r="J1557" s="64">
        <f>TYL!$J$53</f>
        <v>0</v>
      </c>
      <c r="K1557" s="64">
        <f>TYL!$K$53</f>
        <v>0</v>
      </c>
      <c r="L1557" s="65">
        <f>TYL!$L$53</f>
        <v>0</v>
      </c>
      <c r="N1557" s="97"/>
      <c r="P1557" s="98"/>
      <c r="Q1557" s="93"/>
      <c r="R1557" s="93"/>
      <c r="S1557" s="93"/>
      <c r="T1557" s="94"/>
      <c r="U1557" s="95"/>
      <c r="V1557" s="99"/>
      <c r="W1557" s="93"/>
      <c r="X1557" s="101"/>
      <c r="Y1557" s="92"/>
      <c r="Z1557" s="100"/>
      <c r="AB1557" s="24"/>
    </row>
    <row r="1558" spans="1:28" ht="15.75" hidden="1" customHeight="1" outlineLevel="1">
      <c r="A1558" s="76"/>
      <c r="C1558" s="21"/>
      <c r="D1558" s="21"/>
      <c r="F1558" s="64">
        <f>UH!$F$53</f>
        <v>843347</v>
      </c>
      <c r="G1558" s="64">
        <f>UH!$G$53</f>
        <v>0</v>
      </c>
      <c r="H1558" s="64">
        <f>UH!$H$53</f>
        <v>55606</v>
      </c>
      <c r="I1558" s="64">
        <f>UH!$I$53</f>
        <v>0</v>
      </c>
      <c r="J1558" s="64">
        <f>UH!$J$53</f>
        <v>0</v>
      </c>
      <c r="K1558" s="64">
        <f>UH!$K$53</f>
        <v>0</v>
      </c>
      <c r="L1558" s="65">
        <f>UH!$L$53</f>
        <v>898953</v>
      </c>
      <c r="N1558" s="97"/>
      <c r="P1558" s="98"/>
      <c r="Q1558" s="93"/>
      <c r="R1558" s="93"/>
      <c r="S1558" s="93"/>
      <c r="T1558" s="94"/>
      <c r="U1558" s="95"/>
      <c r="V1558" s="99"/>
      <c r="W1558" s="93"/>
      <c r="X1558" s="101"/>
      <c r="Y1558" s="92"/>
      <c r="Z1558" s="100"/>
      <c r="AB1558" s="24"/>
    </row>
    <row r="1559" spans="1:28" ht="15.75" hidden="1" customHeight="1" outlineLevel="1">
      <c r="A1559" s="76"/>
      <c r="C1559" s="21"/>
      <c r="D1559" s="21"/>
      <c r="F1559" s="64">
        <f>UHCL!$F$53</f>
        <v>0</v>
      </c>
      <c r="G1559" s="64">
        <f>UHCL!$G$53</f>
        <v>0</v>
      </c>
      <c r="H1559" s="64">
        <f>UHCL!$H$53</f>
        <v>0</v>
      </c>
      <c r="I1559" s="64">
        <f>UHCL!$I$53</f>
        <v>0</v>
      </c>
      <c r="J1559" s="64">
        <f>UHCL!$J$53</f>
        <v>0</v>
      </c>
      <c r="K1559" s="64">
        <f>UHCL!$K$53</f>
        <v>0</v>
      </c>
      <c r="L1559" s="65">
        <f>UHCL!$L$53</f>
        <v>0</v>
      </c>
      <c r="N1559" s="97"/>
      <c r="P1559" s="98"/>
      <c r="Q1559" s="93"/>
      <c r="R1559" s="93"/>
      <c r="S1559" s="93"/>
      <c r="T1559" s="94"/>
      <c r="U1559" s="95"/>
      <c r="V1559" s="99"/>
      <c r="W1559" s="93"/>
      <c r="X1559" s="101"/>
      <c r="Y1559" s="92"/>
      <c r="Z1559" s="100"/>
      <c r="AB1559" s="24"/>
    </row>
    <row r="1560" spans="1:28" ht="15.75" hidden="1" customHeight="1" outlineLevel="1">
      <c r="A1560" s="76"/>
      <c r="C1560" s="21"/>
      <c r="D1560" s="21"/>
      <c r="F1560" s="64">
        <f>UHD!$F$53</f>
        <v>0</v>
      </c>
      <c r="G1560" s="64">
        <f>UHD!$G$53</f>
        <v>0</v>
      </c>
      <c r="H1560" s="64">
        <f>UHD!$H$53</f>
        <v>0</v>
      </c>
      <c r="I1560" s="64">
        <f>UHD!$I$53</f>
        <v>0</v>
      </c>
      <c r="J1560" s="64">
        <f>UHD!$J$53</f>
        <v>0</v>
      </c>
      <c r="K1560" s="64">
        <f>UHD!$K$53</f>
        <v>0</v>
      </c>
      <c r="L1560" s="65">
        <f>UHD!$L$53</f>
        <v>0</v>
      </c>
      <c r="N1560" s="97"/>
      <c r="P1560" s="98"/>
      <c r="Q1560" s="93"/>
      <c r="R1560" s="93"/>
      <c r="S1560" s="93"/>
      <c r="T1560" s="94"/>
      <c r="U1560" s="95"/>
      <c r="V1560" s="99"/>
      <c r="W1560" s="93"/>
      <c r="X1560" s="101"/>
      <c r="Y1560" s="92"/>
      <c r="Z1560" s="100"/>
      <c r="AB1560" s="24"/>
    </row>
    <row r="1561" spans="1:28" ht="15.75" hidden="1" customHeight="1" outlineLevel="1">
      <c r="A1561" s="76"/>
      <c r="C1561" s="21"/>
      <c r="D1561" s="21"/>
      <c r="F1561" s="64">
        <f>UHV!$F$53</f>
        <v>0</v>
      </c>
      <c r="G1561" s="64">
        <f>UHV!$G$53</f>
        <v>0</v>
      </c>
      <c r="H1561" s="64">
        <f>UHV!$H$53</f>
        <v>0</v>
      </c>
      <c r="I1561" s="64">
        <f>UHV!$I$53</f>
        <v>0</v>
      </c>
      <c r="J1561" s="64">
        <f>UHV!$J$53</f>
        <v>0</v>
      </c>
      <c r="K1561" s="64">
        <f>UHV!$K$53</f>
        <v>0</v>
      </c>
      <c r="L1561" s="65">
        <f>UHV!$L$53</f>
        <v>0</v>
      </c>
      <c r="N1561" s="97"/>
      <c r="P1561" s="98"/>
      <c r="Q1561" s="93"/>
      <c r="R1561" s="93"/>
      <c r="S1561" s="93"/>
      <c r="T1561" s="94"/>
      <c r="U1561" s="95"/>
      <c r="V1561" s="99"/>
      <c r="W1561" s="93"/>
      <c r="X1561" s="101"/>
      <c r="Y1561" s="92"/>
      <c r="Z1561" s="100"/>
      <c r="AB1561" s="24"/>
    </row>
    <row r="1562" spans="1:28" ht="15.75" hidden="1" customHeight="1" outlineLevel="1">
      <c r="A1562" s="76"/>
      <c r="C1562" s="21"/>
      <c r="D1562" s="21"/>
      <c r="F1562" s="64">
        <f>UNT!$F$53</f>
        <v>0</v>
      </c>
      <c r="G1562" s="64">
        <f>UNT!$G$53</f>
        <v>0</v>
      </c>
      <c r="H1562" s="64">
        <f>UNT!$H$53</f>
        <v>0</v>
      </c>
      <c r="I1562" s="64">
        <f>UNT!$I$53</f>
        <v>0</v>
      </c>
      <c r="J1562" s="64">
        <f>UNT!$J$53</f>
        <v>0</v>
      </c>
      <c r="K1562" s="64">
        <f>UNT!$K$53</f>
        <v>0</v>
      </c>
      <c r="L1562" s="65">
        <f>UNT!$L$53</f>
        <v>0</v>
      </c>
      <c r="N1562" s="97"/>
      <c r="P1562" s="98"/>
      <c r="Q1562" s="93"/>
      <c r="R1562" s="93"/>
      <c r="S1562" s="93"/>
      <c r="T1562" s="94"/>
      <c r="U1562" s="95"/>
      <c r="V1562" s="99"/>
      <c r="W1562" s="93"/>
      <c r="X1562" s="101"/>
      <c r="Y1562" s="92"/>
      <c r="Z1562" s="100"/>
      <c r="AB1562" s="24"/>
    </row>
    <row r="1563" spans="1:28" ht="15.75" hidden="1" customHeight="1" outlineLevel="1">
      <c r="A1563" s="76"/>
      <c r="C1563" s="21"/>
      <c r="D1563" s="21"/>
      <c r="F1563" s="64">
        <f>UNTD!$F$53</f>
        <v>0</v>
      </c>
      <c r="G1563" s="64">
        <f>UNTD!$G$53</f>
        <v>0</v>
      </c>
      <c r="H1563" s="64">
        <f>UNTD!$H$53</f>
        <v>0</v>
      </c>
      <c r="I1563" s="64">
        <f>UNTD!$I$53</f>
        <v>0</v>
      </c>
      <c r="J1563" s="64">
        <f>UNTD!$J$53</f>
        <v>0</v>
      </c>
      <c r="K1563" s="64">
        <f>UNTD!$K$53</f>
        <v>0</v>
      </c>
      <c r="L1563" s="65">
        <f>UNTD!$L$53</f>
        <v>0</v>
      </c>
      <c r="N1563" s="97"/>
      <c r="P1563" s="98"/>
      <c r="Q1563" s="93"/>
      <c r="R1563" s="93"/>
      <c r="S1563" s="93"/>
      <c r="T1563" s="94"/>
      <c r="U1563" s="95"/>
      <c r="V1563" s="99"/>
      <c r="W1563" s="93"/>
      <c r="X1563" s="101"/>
      <c r="Y1563" s="92"/>
      <c r="Z1563" s="100"/>
      <c r="AB1563" s="24"/>
    </row>
    <row r="1564" spans="1:28" ht="15.75" hidden="1" customHeight="1" outlineLevel="1">
      <c r="A1564" s="76"/>
      <c r="C1564" s="21"/>
      <c r="D1564" s="21"/>
      <c r="F1564" s="64">
        <f>WTAMU!$F$53</f>
        <v>0</v>
      </c>
      <c r="G1564" s="64">
        <f>WTAMU!$G$53</f>
        <v>0</v>
      </c>
      <c r="H1564" s="64">
        <f>WTAMU!$H$53</f>
        <v>0</v>
      </c>
      <c r="I1564" s="64">
        <f>WTAMU!$I$53</f>
        <v>0</v>
      </c>
      <c r="J1564" s="64">
        <f>WTAMU!$J$53</f>
        <v>0</v>
      </c>
      <c r="K1564" s="64">
        <f>WTAMU!$K$53</f>
        <v>0</v>
      </c>
      <c r="L1564" s="65">
        <f>WTAMU!$L$53</f>
        <v>0</v>
      </c>
      <c r="N1564" s="97"/>
      <c r="P1564" s="98"/>
      <c r="Q1564" s="93"/>
      <c r="R1564" s="93"/>
      <c r="S1564" s="93"/>
      <c r="T1564" s="94"/>
      <c r="U1564" s="95"/>
      <c r="V1564" s="99"/>
      <c r="W1564" s="93"/>
      <c r="X1564" s="101"/>
      <c r="Y1564" s="92"/>
      <c r="Z1564" s="100"/>
      <c r="AB1564" s="24"/>
    </row>
    <row r="1565" spans="1:28" ht="15.75" customHeight="1" collapsed="1">
      <c r="A1565" s="76"/>
      <c r="B1565" s="6" t="s">
        <v>52</v>
      </c>
      <c r="C1565" s="21"/>
      <c r="D1565" s="21"/>
      <c r="E1565" s="21"/>
      <c r="F1565" s="64">
        <f t="shared" ref="F1565:L1565" si="29">SUM(F1529:F1564)</f>
        <v>30659744</v>
      </c>
      <c r="G1565" s="64">
        <f t="shared" si="29"/>
        <v>1969450</v>
      </c>
      <c r="H1565" s="64">
        <f t="shared" si="29"/>
        <v>2283036</v>
      </c>
      <c r="I1565" s="64">
        <f t="shared" si="29"/>
        <v>1051205</v>
      </c>
      <c r="J1565" s="64">
        <f t="shared" si="29"/>
        <v>1792507</v>
      </c>
      <c r="K1565" s="64">
        <f t="shared" si="29"/>
        <v>2565970</v>
      </c>
      <c r="L1565" s="65">
        <f t="shared" si="29"/>
        <v>40321912</v>
      </c>
      <c r="N1565" s="97"/>
      <c r="P1565" s="98"/>
      <c r="Q1565" s="93"/>
      <c r="R1565" s="93"/>
      <c r="S1565" s="93"/>
      <c r="T1565" s="94"/>
      <c r="U1565" s="95"/>
      <c r="V1565" s="99"/>
      <c r="W1565" s="93"/>
      <c r="X1565" s="101"/>
      <c r="Y1565" s="92"/>
      <c r="Z1565" s="100"/>
      <c r="AB1565" s="24"/>
    </row>
    <row r="1566" spans="1:28" ht="15.75" hidden="1" customHeight="1" outlineLevel="1">
      <c r="A1566" s="76"/>
      <c r="C1566" s="21"/>
      <c r="D1566" s="21"/>
      <c r="E1566" s="21"/>
      <c r="F1566" s="64">
        <f>ARL!$F$54</f>
        <v>0</v>
      </c>
      <c r="G1566" s="64">
        <f>ARL!$G$54</f>
        <v>0</v>
      </c>
      <c r="H1566" s="64">
        <f>ARL!$H$54</f>
        <v>0</v>
      </c>
      <c r="I1566" s="64">
        <f>ARL!$I$54</f>
        <v>0</v>
      </c>
      <c r="J1566" s="64">
        <f>ARL!$J$54</f>
        <v>0</v>
      </c>
      <c r="K1566" s="64">
        <f>ARL!$K$54</f>
        <v>0</v>
      </c>
      <c r="L1566" s="65">
        <f>ARL!$L$54</f>
        <v>0</v>
      </c>
      <c r="N1566" s="97"/>
      <c r="P1566" s="98"/>
      <c r="Q1566" s="93"/>
      <c r="R1566" s="93"/>
      <c r="S1566" s="93"/>
      <c r="T1566" s="94"/>
      <c r="U1566" s="95"/>
      <c r="V1566" s="99"/>
      <c r="W1566" s="93"/>
      <c r="X1566" s="101"/>
      <c r="Y1566" s="92"/>
      <c r="Z1566" s="100"/>
      <c r="AB1566" s="24"/>
    </row>
    <row r="1567" spans="1:28" ht="15.75" hidden="1" customHeight="1" outlineLevel="1">
      <c r="A1567" s="76"/>
      <c r="C1567" s="21"/>
      <c r="D1567" s="21"/>
      <c r="E1567" s="21"/>
      <c r="F1567" s="64">
        <f>ASU!$F$54</f>
        <v>0</v>
      </c>
      <c r="G1567" s="64">
        <f>ASU!$G$54</f>
        <v>0</v>
      </c>
      <c r="H1567" s="64">
        <f>ASU!$H$54</f>
        <v>0</v>
      </c>
      <c r="I1567" s="64">
        <f>ASU!$I$54</f>
        <v>0</v>
      </c>
      <c r="J1567" s="64">
        <f>ASU!$J$54</f>
        <v>0</v>
      </c>
      <c r="K1567" s="64">
        <f>ASU!$K$54</f>
        <v>0</v>
      </c>
      <c r="L1567" s="65">
        <f>ASU!$L$54</f>
        <v>0</v>
      </c>
      <c r="N1567" s="97"/>
      <c r="P1567" s="98"/>
      <c r="Q1567" s="93"/>
      <c r="R1567" s="93"/>
      <c r="S1567" s="93"/>
      <c r="T1567" s="94"/>
      <c r="U1567" s="95"/>
      <c r="V1567" s="99"/>
      <c r="W1567" s="93"/>
      <c r="X1567" s="101"/>
      <c r="Y1567" s="92"/>
      <c r="Z1567" s="100"/>
      <c r="AB1567" s="24"/>
    </row>
    <row r="1568" spans="1:28" ht="15.75" hidden="1" customHeight="1" outlineLevel="1">
      <c r="A1568" s="76"/>
      <c r="C1568" s="21"/>
      <c r="D1568" s="21"/>
      <c r="E1568" s="21"/>
      <c r="F1568" s="64">
        <f>'AUS1'!$F$54</f>
        <v>384874</v>
      </c>
      <c r="G1568" s="64">
        <f>'AUS1'!$G$54</f>
        <v>0</v>
      </c>
      <c r="H1568" s="64">
        <f>'AUS1'!$H$54</f>
        <v>0</v>
      </c>
      <c r="I1568" s="64">
        <f>'AUS1'!$I$54</f>
        <v>0</v>
      </c>
      <c r="J1568" s="64">
        <f>'AUS1'!$J$54</f>
        <v>0</v>
      </c>
      <c r="K1568" s="64">
        <f>'AUS1'!$K$54</f>
        <v>96577</v>
      </c>
      <c r="L1568" s="65">
        <f>'AUS1'!$L$54</f>
        <v>481451</v>
      </c>
      <c r="N1568" s="97"/>
      <c r="P1568" s="98"/>
      <c r="Q1568" s="93"/>
      <c r="R1568" s="93"/>
      <c r="S1568" s="93"/>
      <c r="T1568" s="94"/>
      <c r="U1568" s="95"/>
      <c r="V1568" s="99"/>
      <c r="W1568" s="93"/>
      <c r="X1568" s="101"/>
      <c r="Y1568" s="92"/>
      <c r="Z1568" s="100"/>
      <c r="AB1568" s="24"/>
    </row>
    <row r="1569" spans="1:28" ht="15.75" hidden="1" customHeight="1" outlineLevel="1">
      <c r="A1569" s="76"/>
      <c r="C1569" s="21"/>
      <c r="D1569" s="21"/>
      <c r="E1569" s="21"/>
      <c r="F1569" s="64">
        <f>'RGV1'!$F$54</f>
        <v>0</v>
      </c>
      <c r="G1569" s="64">
        <f>'RGV1'!$G$54</f>
        <v>0</v>
      </c>
      <c r="H1569" s="64">
        <f>'RGV1'!$H$54</f>
        <v>0</v>
      </c>
      <c r="I1569" s="64">
        <f>'RGV1'!$I$54</f>
        <v>0</v>
      </c>
      <c r="J1569" s="64">
        <f>'RGV1'!$J$54</f>
        <v>0</v>
      </c>
      <c r="K1569" s="64">
        <f>'RGV1'!$K$54</f>
        <v>0</v>
      </c>
      <c r="L1569" s="65">
        <f>'RGV1'!$L$54</f>
        <v>0</v>
      </c>
      <c r="N1569" s="97"/>
      <c r="P1569" s="98"/>
      <c r="Q1569" s="93"/>
      <c r="R1569" s="93"/>
      <c r="S1569" s="93"/>
      <c r="T1569" s="94"/>
      <c r="U1569" s="95"/>
      <c r="V1569" s="99"/>
      <c r="W1569" s="93"/>
      <c r="X1569" s="101"/>
      <c r="Y1569" s="92"/>
      <c r="Z1569" s="100"/>
      <c r="AB1569" s="24"/>
    </row>
    <row r="1570" spans="1:28" ht="15.75" hidden="1" customHeight="1" outlineLevel="1">
      <c r="A1570" s="76"/>
      <c r="C1570" s="21"/>
      <c r="D1570" s="21"/>
      <c r="E1570" s="21"/>
      <c r="F1570" s="64">
        <f>DAL!$F$54</f>
        <v>0</v>
      </c>
      <c r="G1570" s="64">
        <f>DAL!$G$54</f>
        <v>0</v>
      </c>
      <c r="H1570" s="64">
        <f>DAL!$H$54</f>
        <v>0</v>
      </c>
      <c r="I1570" s="64">
        <f>DAL!$I$54</f>
        <v>0</v>
      </c>
      <c r="J1570" s="64">
        <f>DAL!$J$54</f>
        <v>0</v>
      </c>
      <c r="K1570" s="64">
        <f>DAL!$K$54</f>
        <v>0</v>
      </c>
      <c r="L1570" s="65">
        <f>DAL!$L$54</f>
        <v>0</v>
      </c>
      <c r="N1570" s="97"/>
      <c r="P1570" s="98"/>
      <c r="Q1570" s="93"/>
      <c r="R1570" s="93"/>
      <c r="S1570" s="93"/>
      <c r="T1570" s="94"/>
      <c r="U1570" s="95"/>
      <c r="V1570" s="99"/>
      <c r="W1570" s="93"/>
      <c r="X1570" s="101"/>
      <c r="Y1570" s="92"/>
      <c r="Z1570" s="100"/>
      <c r="AB1570" s="24"/>
    </row>
    <row r="1571" spans="1:28" ht="15.75" hidden="1" customHeight="1" outlineLevel="1">
      <c r="A1571" s="76"/>
      <c r="C1571" s="21"/>
      <c r="D1571" s="21"/>
      <c r="E1571" s="21"/>
      <c r="F1571" s="64">
        <f>'E-P'!$F$54</f>
        <v>0</v>
      </c>
      <c r="G1571" s="64">
        <f>'E-P'!$G$54</f>
        <v>0</v>
      </c>
      <c r="H1571" s="64">
        <f>'E-P'!$H$54</f>
        <v>0</v>
      </c>
      <c r="I1571" s="64">
        <f>'E-P'!$I$54</f>
        <v>0</v>
      </c>
      <c r="J1571" s="64">
        <f>'E-P'!$J$54</f>
        <v>0</v>
      </c>
      <c r="K1571" s="64">
        <f>'E-P'!$K$54</f>
        <v>0</v>
      </c>
      <c r="L1571" s="65">
        <f>'E-P'!$L$54</f>
        <v>0</v>
      </c>
      <c r="N1571" s="97"/>
      <c r="P1571" s="98"/>
      <c r="Q1571" s="93"/>
      <c r="R1571" s="93"/>
      <c r="S1571" s="93"/>
      <c r="T1571" s="94"/>
      <c r="U1571" s="95"/>
      <c r="V1571" s="99"/>
      <c r="W1571" s="93"/>
      <c r="X1571" s="101"/>
      <c r="Y1571" s="92"/>
      <c r="Z1571" s="100"/>
      <c r="AB1571" s="24"/>
    </row>
    <row r="1572" spans="1:28" ht="15.75" hidden="1" customHeight="1" outlineLevel="1">
      <c r="A1572" s="76"/>
      <c r="C1572" s="21"/>
      <c r="D1572" s="21"/>
      <c r="E1572" s="21"/>
      <c r="F1572" s="64">
        <f>LU!$F$54</f>
        <v>0</v>
      </c>
      <c r="G1572" s="64">
        <f>LU!$G$54</f>
        <v>0</v>
      </c>
      <c r="H1572" s="64">
        <f>LU!$H$54</f>
        <v>0</v>
      </c>
      <c r="I1572" s="64">
        <f>LU!$I$54</f>
        <v>0</v>
      </c>
      <c r="J1572" s="64">
        <f>LU!$J$54</f>
        <v>0</v>
      </c>
      <c r="K1572" s="64">
        <f>LU!$K$54</f>
        <v>0</v>
      </c>
      <c r="L1572" s="65">
        <f>LU!$L$54</f>
        <v>0</v>
      </c>
      <c r="N1572" s="97"/>
      <c r="P1572" s="98"/>
      <c r="Q1572" s="93"/>
      <c r="R1572" s="93"/>
      <c r="S1572" s="93"/>
      <c r="T1572" s="94"/>
      <c r="U1572" s="95"/>
      <c r="V1572" s="99"/>
      <c r="W1572" s="93"/>
      <c r="X1572" s="101"/>
      <c r="Y1572" s="92"/>
      <c r="Z1572" s="100"/>
      <c r="AB1572" s="24"/>
    </row>
    <row r="1573" spans="1:28" ht="15.75" hidden="1" customHeight="1" outlineLevel="1">
      <c r="A1573" s="76"/>
      <c r="C1573" s="21"/>
      <c r="D1573" s="21"/>
      <c r="E1573" s="21"/>
      <c r="F1573" s="64">
        <f>MidWST!$F$54</f>
        <v>0</v>
      </c>
      <c r="G1573" s="64">
        <f>MidWST!$G$54</f>
        <v>0</v>
      </c>
      <c r="H1573" s="64">
        <f>MidWST!$H$54</f>
        <v>0</v>
      </c>
      <c r="I1573" s="64">
        <f>MidWST!$I$54</f>
        <v>0</v>
      </c>
      <c r="J1573" s="64">
        <f>MidWST!$J$54</f>
        <v>0</v>
      </c>
      <c r="K1573" s="64">
        <f>MidWST!$K$54</f>
        <v>0</v>
      </c>
      <c r="L1573" s="65">
        <f>MidWST!$L$54</f>
        <v>0</v>
      </c>
      <c r="N1573" s="97"/>
      <c r="P1573" s="98"/>
      <c r="Q1573" s="93"/>
      <c r="R1573" s="93"/>
      <c r="S1573" s="93"/>
      <c r="T1573" s="94"/>
      <c r="U1573" s="95"/>
      <c r="V1573" s="99"/>
      <c r="W1573" s="93"/>
      <c r="X1573" s="101"/>
      <c r="Y1573" s="92"/>
      <c r="Z1573" s="100"/>
      <c r="AB1573" s="24"/>
    </row>
    <row r="1574" spans="1:28" ht="15.75" hidden="1" customHeight="1" outlineLevel="1">
      <c r="A1574" s="76"/>
      <c r="C1574" s="21"/>
      <c r="D1574" s="21"/>
      <c r="E1574" s="21"/>
      <c r="F1574" s="64">
        <f>'P-B'!$F$54</f>
        <v>0</v>
      </c>
      <c r="G1574" s="64">
        <f>'P-B'!$G$54</f>
        <v>0</v>
      </c>
      <c r="H1574" s="64">
        <f>'P-B'!$H$54</f>
        <v>0</v>
      </c>
      <c r="I1574" s="64">
        <f>'P-B'!$I$54</f>
        <v>0</v>
      </c>
      <c r="J1574" s="64">
        <f>'P-B'!$J$54</f>
        <v>0</v>
      </c>
      <c r="K1574" s="64">
        <f>'P-B'!$K$54</f>
        <v>0</v>
      </c>
      <c r="L1574" s="65">
        <f>'P-B'!$L$54</f>
        <v>0</v>
      </c>
      <c r="N1574" s="97"/>
      <c r="P1574" s="98"/>
      <c r="Q1574" s="93"/>
      <c r="R1574" s="93"/>
      <c r="S1574" s="93"/>
      <c r="T1574" s="94"/>
      <c r="U1574" s="95"/>
      <c r="V1574" s="99"/>
      <c r="W1574" s="93"/>
      <c r="X1574" s="101"/>
      <c r="Y1574" s="92"/>
      <c r="Z1574" s="100"/>
      <c r="AB1574" s="24"/>
    </row>
    <row r="1575" spans="1:28" ht="15.75" hidden="1" customHeight="1" outlineLevel="1">
      <c r="A1575" s="76"/>
      <c r="C1575" s="21"/>
      <c r="D1575" s="21"/>
      <c r="E1575" s="21"/>
      <c r="F1575" s="64">
        <f>PVAMU!$F$54</f>
        <v>0</v>
      </c>
      <c r="G1575" s="64">
        <f>PVAMU!$G$54</f>
        <v>0</v>
      </c>
      <c r="H1575" s="64">
        <f>PVAMU!$H$54</f>
        <v>0</v>
      </c>
      <c r="I1575" s="64">
        <f>PVAMU!$I$54</f>
        <v>0</v>
      </c>
      <c r="J1575" s="64">
        <f>PVAMU!$J$54</f>
        <v>0</v>
      </c>
      <c r="K1575" s="64">
        <f>PVAMU!$K$54</f>
        <v>0</v>
      </c>
      <c r="L1575" s="65">
        <f>PVAMU!$L$54</f>
        <v>0</v>
      </c>
      <c r="N1575" s="97"/>
      <c r="P1575" s="98"/>
      <c r="Q1575" s="93"/>
      <c r="R1575" s="93"/>
      <c r="S1575" s="93"/>
      <c r="T1575" s="94"/>
      <c r="U1575" s="95"/>
      <c r="V1575" s="99"/>
      <c r="W1575" s="93"/>
      <c r="X1575" s="101"/>
      <c r="Y1575" s="92"/>
      <c r="Z1575" s="100"/>
      <c r="AB1575" s="24"/>
    </row>
    <row r="1576" spans="1:28" ht="15.75" hidden="1" customHeight="1" outlineLevel="1">
      <c r="A1576" s="76"/>
      <c r="C1576" s="21"/>
      <c r="D1576" s="21"/>
      <c r="E1576" s="21"/>
      <c r="F1576" s="64">
        <f>'S-A'!$F$54</f>
        <v>0</v>
      </c>
      <c r="G1576" s="64">
        <f>'S-A'!$G$54</f>
        <v>0</v>
      </c>
      <c r="H1576" s="64">
        <f>'S-A'!$H$54</f>
        <v>0</v>
      </c>
      <c r="I1576" s="64">
        <f>'S-A'!$I$54</f>
        <v>0</v>
      </c>
      <c r="J1576" s="64">
        <f>'S-A'!$J$54</f>
        <v>0</v>
      </c>
      <c r="K1576" s="64">
        <f>'S-A'!$K$54</f>
        <v>0</v>
      </c>
      <c r="L1576" s="65">
        <f>'S-A'!$L$54</f>
        <v>0</v>
      </c>
      <c r="N1576" s="97"/>
      <c r="P1576" s="98"/>
      <c r="Q1576" s="93"/>
      <c r="R1576" s="93"/>
      <c r="S1576" s="93"/>
      <c r="T1576" s="94"/>
      <c r="U1576" s="95"/>
      <c r="V1576" s="99"/>
      <c r="W1576" s="93"/>
      <c r="X1576" s="101"/>
      <c r="Y1576" s="92"/>
      <c r="Z1576" s="100"/>
      <c r="AB1576" s="24"/>
    </row>
    <row r="1577" spans="1:28" ht="15.75" hidden="1" customHeight="1" outlineLevel="1">
      <c r="A1577" s="76"/>
      <c r="C1577" s="21"/>
      <c r="D1577" s="21"/>
      <c r="E1577" s="21"/>
      <c r="F1577" s="64">
        <f>SFA!$F$54</f>
        <v>0</v>
      </c>
      <c r="G1577" s="64">
        <f>SFA!$G$54</f>
        <v>0</v>
      </c>
      <c r="H1577" s="64">
        <f>SFA!$H$54</f>
        <v>0</v>
      </c>
      <c r="I1577" s="64">
        <f>SFA!$I$54</f>
        <v>0</v>
      </c>
      <c r="J1577" s="64">
        <f>SFA!$J$54</f>
        <v>0</v>
      </c>
      <c r="K1577" s="64">
        <f>SFA!$K$54</f>
        <v>0</v>
      </c>
      <c r="L1577" s="65">
        <f>SFA!$L$54</f>
        <v>0</v>
      </c>
      <c r="N1577" s="97"/>
      <c r="P1577" s="98"/>
      <c r="Q1577" s="93"/>
      <c r="R1577" s="93"/>
      <c r="S1577" s="93"/>
      <c r="T1577" s="94"/>
      <c r="U1577" s="95"/>
      <c r="V1577" s="99"/>
      <c r="W1577" s="93"/>
      <c r="X1577" s="101"/>
      <c r="Y1577" s="92"/>
      <c r="Z1577" s="100"/>
      <c r="AB1577" s="24"/>
    </row>
    <row r="1578" spans="1:28" ht="15.75" hidden="1" customHeight="1" outlineLevel="1">
      <c r="A1578" s="76"/>
      <c r="C1578" s="21"/>
      <c r="D1578" s="21"/>
      <c r="E1578" s="21"/>
      <c r="F1578" s="64">
        <f>SHSU!$F$54</f>
        <v>0</v>
      </c>
      <c r="G1578" s="64">
        <f>SHSU!$G$54</f>
        <v>0</v>
      </c>
      <c r="H1578" s="64">
        <f>SHSU!$H$54</f>
        <v>0</v>
      </c>
      <c r="I1578" s="64">
        <f>SHSU!$I$54</f>
        <v>0</v>
      </c>
      <c r="J1578" s="64">
        <f>SHSU!$J$54</f>
        <v>0</v>
      </c>
      <c r="K1578" s="64">
        <f>SHSU!$K$54</f>
        <v>0</v>
      </c>
      <c r="L1578" s="65">
        <f>SHSU!$L$54</f>
        <v>0</v>
      </c>
      <c r="N1578" s="97"/>
      <c r="P1578" s="98"/>
      <c r="Q1578" s="93"/>
      <c r="R1578" s="93"/>
      <c r="S1578" s="93"/>
      <c r="T1578" s="94"/>
      <c r="U1578" s="95"/>
      <c r="V1578" s="99"/>
      <c r="W1578" s="93"/>
      <c r="X1578" s="101"/>
      <c r="Y1578" s="92"/>
      <c r="Z1578" s="100"/>
      <c r="AB1578" s="24"/>
    </row>
    <row r="1579" spans="1:28" ht="15.75" hidden="1" customHeight="1" outlineLevel="1">
      <c r="A1579" s="76"/>
      <c r="C1579" s="21"/>
      <c r="D1579" s="21"/>
      <c r="E1579" s="21"/>
      <c r="F1579" s="64">
        <f>SRSU!$F$54</f>
        <v>0</v>
      </c>
      <c r="G1579" s="64">
        <f>SRSU!$G$54</f>
        <v>0</v>
      </c>
      <c r="H1579" s="64">
        <f>SRSU!$H$54</f>
        <v>0</v>
      </c>
      <c r="I1579" s="64">
        <f>SRSU!$I$54</f>
        <v>0</v>
      </c>
      <c r="J1579" s="64">
        <f>SRSU!$J$54</f>
        <v>0</v>
      </c>
      <c r="K1579" s="64">
        <f>SRSU!$K$54</f>
        <v>0</v>
      </c>
      <c r="L1579" s="65">
        <f>SRSU!$L$54</f>
        <v>0</v>
      </c>
      <c r="N1579" s="97"/>
      <c r="P1579" s="98"/>
      <c r="Q1579" s="93"/>
      <c r="R1579" s="93"/>
      <c r="S1579" s="93"/>
      <c r="T1579" s="94"/>
      <c r="U1579" s="95"/>
      <c r="V1579" s="99"/>
      <c r="W1579" s="93"/>
      <c r="X1579" s="101"/>
      <c r="Y1579" s="92"/>
      <c r="Z1579" s="100"/>
      <c r="AB1579" s="24"/>
    </row>
    <row r="1580" spans="1:28" ht="15.75" hidden="1" customHeight="1" outlineLevel="1">
      <c r="A1580" s="76"/>
      <c r="C1580" s="21"/>
      <c r="D1580" s="21"/>
      <c r="E1580" s="21"/>
      <c r="F1580" s="64">
        <f>TAMIU!$F$54</f>
        <v>0</v>
      </c>
      <c r="G1580" s="64">
        <f>TAMIU!$G$54</f>
        <v>0</v>
      </c>
      <c r="H1580" s="64">
        <f>TAMIU!$H$54</f>
        <v>0</v>
      </c>
      <c r="I1580" s="64">
        <f>TAMIU!$I$54</f>
        <v>0</v>
      </c>
      <c r="J1580" s="64">
        <f>TAMIU!$J$54</f>
        <v>0</v>
      </c>
      <c r="K1580" s="64">
        <f>TAMIU!$K$54</f>
        <v>0</v>
      </c>
      <c r="L1580" s="65">
        <f>TAMIU!$L$54</f>
        <v>0</v>
      </c>
      <c r="N1580" s="97"/>
      <c r="P1580" s="98"/>
      <c r="Q1580" s="93"/>
      <c r="R1580" s="93"/>
      <c r="S1580" s="93"/>
      <c r="T1580" s="94"/>
      <c r="U1580" s="95"/>
      <c r="V1580" s="99"/>
      <c r="W1580" s="93"/>
      <c r="X1580" s="101"/>
      <c r="Y1580" s="92"/>
      <c r="Z1580" s="100"/>
      <c r="AB1580" s="24"/>
    </row>
    <row r="1581" spans="1:28" ht="15.75" hidden="1" customHeight="1" outlineLevel="1">
      <c r="A1581" s="76"/>
      <c r="C1581" s="21"/>
      <c r="D1581" s="21"/>
      <c r="E1581" s="21"/>
      <c r="F1581" s="64">
        <f>TAMUC!$F$54</f>
        <v>0</v>
      </c>
      <c r="G1581" s="64">
        <f>TAMUC!$G$54</f>
        <v>0</v>
      </c>
      <c r="H1581" s="64">
        <f>TAMUC!$H$54</f>
        <v>0</v>
      </c>
      <c r="I1581" s="64">
        <f>TAMUC!$I$54</f>
        <v>0</v>
      </c>
      <c r="J1581" s="64">
        <f>TAMUC!$J$54</f>
        <v>0</v>
      </c>
      <c r="K1581" s="64">
        <f>TAMUC!$K$54</f>
        <v>0</v>
      </c>
      <c r="L1581" s="65">
        <f>TAMUC!$L$54</f>
        <v>0</v>
      </c>
      <c r="N1581" s="97"/>
      <c r="P1581" s="98"/>
      <c r="Q1581" s="93"/>
      <c r="R1581" s="93"/>
      <c r="S1581" s="93"/>
      <c r="T1581" s="94"/>
      <c r="U1581" s="95"/>
      <c r="V1581" s="99"/>
      <c r="W1581" s="93"/>
      <c r="X1581" s="101"/>
      <c r="Y1581" s="92"/>
      <c r="Z1581" s="100"/>
      <c r="AB1581" s="24"/>
    </row>
    <row r="1582" spans="1:28" ht="15.75" hidden="1" customHeight="1" outlineLevel="1">
      <c r="A1582" s="76"/>
      <c r="C1582" s="21"/>
      <c r="D1582" s="21"/>
      <c r="E1582" s="21"/>
      <c r="F1582" s="64">
        <f>TAMUCC!$F$54</f>
        <v>0</v>
      </c>
      <c r="G1582" s="64">
        <f>TAMUCC!$G$54</f>
        <v>0</v>
      </c>
      <c r="H1582" s="64">
        <f>TAMUCC!$H$54</f>
        <v>0</v>
      </c>
      <c r="I1582" s="64">
        <f>TAMUCC!$I$54</f>
        <v>0</v>
      </c>
      <c r="J1582" s="64">
        <f>TAMUCC!$J$54</f>
        <v>0</v>
      </c>
      <c r="K1582" s="64">
        <f>TAMUCC!$K$54</f>
        <v>0</v>
      </c>
      <c r="L1582" s="65">
        <f>TAMUCC!$L$54</f>
        <v>0</v>
      </c>
      <c r="N1582" s="97"/>
      <c r="P1582" s="98"/>
      <c r="Q1582" s="93"/>
      <c r="R1582" s="93"/>
      <c r="S1582" s="93"/>
      <c r="T1582" s="94"/>
      <c r="U1582" s="95"/>
      <c r="V1582" s="99"/>
      <c r="W1582" s="93"/>
      <c r="X1582" s="101"/>
      <c r="Y1582" s="92"/>
      <c r="Z1582" s="100"/>
      <c r="AB1582" s="24"/>
    </row>
    <row r="1583" spans="1:28" ht="15.75" hidden="1" customHeight="1" outlineLevel="1">
      <c r="A1583" s="76"/>
      <c r="C1583" s="21"/>
      <c r="D1583" s="21"/>
      <c r="E1583" s="21"/>
      <c r="F1583" s="64">
        <f>TAMUComb!$F$54</f>
        <v>356247</v>
      </c>
      <c r="G1583" s="64">
        <f>TAMUComb!$G$54</f>
        <v>0</v>
      </c>
      <c r="H1583" s="64">
        <f>TAMUComb!$H$54</f>
        <v>0</v>
      </c>
      <c r="I1583" s="64">
        <f>TAMUComb!$I$54</f>
        <v>0</v>
      </c>
      <c r="J1583" s="64">
        <f>TAMUComb!$J$54</f>
        <v>60557</v>
      </c>
      <c r="K1583" s="64">
        <f>TAMUComb!$K$54</f>
        <v>5249</v>
      </c>
      <c r="L1583" s="65">
        <f>TAMUComb!$L$54</f>
        <v>422053</v>
      </c>
      <c r="N1583" s="97"/>
      <c r="P1583" s="98"/>
      <c r="Q1583" s="93"/>
      <c r="R1583" s="93"/>
      <c r="S1583" s="93"/>
      <c r="T1583" s="94"/>
      <c r="U1583" s="95"/>
      <c r="V1583" s="99"/>
      <c r="W1583" s="93"/>
      <c r="X1583" s="101"/>
      <c r="Y1583" s="92"/>
      <c r="Z1583" s="100"/>
      <c r="AB1583" s="24"/>
    </row>
    <row r="1584" spans="1:28" ht="15.75" hidden="1" customHeight="1" outlineLevel="1">
      <c r="A1584" s="76"/>
      <c r="C1584" s="21"/>
      <c r="D1584" s="21"/>
      <c r="E1584" s="21"/>
      <c r="F1584" s="64">
        <f>TAMUCT!$F$54</f>
        <v>0</v>
      </c>
      <c r="G1584" s="64">
        <f>TAMUCT!$G$54</f>
        <v>0</v>
      </c>
      <c r="H1584" s="64">
        <f>TAMUCT!$H$54</f>
        <v>0</v>
      </c>
      <c r="I1584" s="64">
        <f>TAMUCT!$I$54</f>
        <v>0</v>
      </c>
      <c r="J1584" s="64">
        <f>TAMUCT!$J$54</f>
        <v>0</v>
      </c>
      <c r="K1584" s="64">
        <f>TAMUCT!$K$54</f>
        <v>0</v>
      </c>
      <c r="L1584" s="65">
        <f>TAMUCT!$L$54</f>
        <v>0</v>
      </c>
      <c r="N1584" s="97"/>
      <c r="P1584" s="98"/>
      <c r="Q1584" s="93"/>
      <c r="R1584" s="93"/>
      <c r="S1584" s="93"/>
      <c r="T1584" s="94"/>
      <c r="U1584" s="95"/>
      <c r="V1584" s="99"/>
      <c r="W1584" s="93"/>
      <c r="X1584" s="101"/>
      <c r="Y1584" s="92"/>
      <c r="Z1584" s="100"/>
      <c r="AB1584" s="24"/>
    </row>
    <row r="1585" spans="1:28" ht="15.75" hidden="1" customHeight="1" outlineLevel="1">
      <c r="A1585" s="76"/>
      <c r="C1585" s="21"/>
      <c r="D1585" s="21"/>
      <c r="E1585" s="21"/>
      <c r="F1585" s="64">
        <f>TAMUG!$F$54</f>
        <v>0</v>
      </c>
      <c r="G1585" s="64">
        <f>TAMUG!$G$54</f>
        <v>0</v>
      </c>
      <c r="H1585" s="64">
        <f>TAMUG!$H$54</f>
        <v>0</v>
      </c>
      <c r="I1585" s="64">
        <f>TAMUG!$I$54</f>
        <v>0</v>
      </c>
      <c r="J1585" s="64">
        <f>TAMUG!$J$54</f>
        <v>0</v>
      </c>
      <c r="K1585" s="64">
        <f>TAMUG!$K$54</f>
        <v>0</v>
      </c>
      <c r="L1585" s="65">
        <f>TAMUG!$L$54</f>
        <v>0</v>
      </c>
      <c r="N1585" s="97"/>
      <c r="P1585" s="98"/>
      <c r="Q1585" s="93"/>
      <c r="R1585" s="93"/>
      <c r="S1585" s="93"/>
      <c r="T1585" s="94"/>
      <c r="U1585" s="95"/>
      <c r="V1585" s="99"/>
      <c r="W1585" s="93"/>
      <c r="X1585" s="101"/>
      <c r="Y1585" s="92"/>
      <c r="Z1585" s="100"/>
      <c r="AB1585" s="24"/>
    </row>
    <row r="1586" spans="1:28" ht="15.75" hidden="1" customHeight="1" outlineLevel="1">
      <c r="A1586" s="76"/>
      <c r="C1586" s="21"/>
      <c r="D1586" s="21"/>
      <c r="E1586" s="21"/>
      <c r="F1586" s="64">
        <f>TAMUK!$F$54</f>
        <v>0</v>
      </c>
      <c r="G1586" s="64">
        <f>TAMUK!$G$54</f>
        <v>0</v>
      </c>
      <c r="H1586" s="64">
        <f>TAMUK!$H$54</f>
        <v>0</v>
      </c>
      <c r="I1586" s="64">
        <f>TAMUK!$I$54</f>
        <v>0</v>
      </c>
      <c r="J1586" s="64">
        <f>TAMUK!$J$54</f>
        <v>0</v>
      </c>
      <c r="K1586" s="64">
        <f>TAMUK!$K$54</f>
        <v>0</v>
      </c>
      <c r="L1586" s="65">
        <f>TAMUK!$L$54</f>
        <v>0</v>
      </c>
      <c r="N1586" s="97"/>
      <c r="P1586" s="98"/>
      <c r="Q1586" s="93"/>
      <c r="R1586" s="93"/>
      <c r="S1586" s="93"/>
      <c r="T1586" s="94"/>
      <c r="U1586" s="95"/>
      <c r="V1586" s="99"/>
      <c r="W1586" s="93"/>
      <c r="X1586" s="101"/>
      <c r="Y1586" s="92"/>
      <c r="Z1586" s="100"/>
      <c r="AB1586" s="24"/>
    </row>
    <row r="1587" spans="1:28" ht="15.75" hidden="1" customHeight="1" outlineLevel="1">
      <c r="A1587" s="76"/>
      <c r="C1587" s="21"/>
      <c r="D1587" s="21"/>
      <c r="E1587" s="21"/>
      <c r="F1587" s="64">
        <f>TAMUSA!$F$54</f>
        <v>0</v>
      </c>
      <c r="G1587" s="64">
        <f>TAMUSA!$G$54</f>
        <v>0</v>
      </c>
      <c r="H1587" s="64">
        <f>TAMUSA!$H$54</f>
        <v>0</v>
      </c>
      <c r="I1587" s="64">
        <f>TAMUSA!$I$54</f>
        <v>0</v>
      </c>
      <c r="J1587" s="64">
        <f>TAMUSA!$J$54</f>
        <v>0</v>
      </c>
      <c r="K1587" s="64">
        <f>TAMUSA!$K$54</f>
        <v>0</v>
      </c>
      <c r="L1587" s="65">
        <f>TAMUSA!$L$54</f>
        <v>0</v>
      </c>
      <c r="N1587" s="97"/>
      <c r="P1587" s="98"/>
      <c r="Q1587" s="93"/>
      <c r="R1587" s="93"/>
      <c r="S1587" s="93"/>
      <c r="T1587" s="94"/>
      <c r="U1587" s="95"/>
      <c r="V1587" s="99"/>
      <c r="W1587" s="93"/>
      <c r="X1587" s="101"/>
      <c r="Y1587" s="92"/>
      <c r="Z1587" s="100"/>
      <c r="AB1587" s="24"/>
    </row>
    <row r="1588" spans="1:28" ht="15.75" hidden="1" customHeight="1" outlineLevel="1">
      <c r="A1588" s="76"/>
      <c r="C1588" s="21"/>
      <c r="D1588" s="21"/>
      <c r="E1588" s="21"/>
      <c r="F1588" s="64">
        <f>TAMUT!$F$54</f>
        <v>0</v>
      </c>
      <c r="G1588" s="64">
        <f>TAMUT!$G$54</f>
        <v>0</v>
      </c>
      <c r="H1588" s="64">
        <f>TAMUT!$H$54</f>
        <v>0</v>
      </c>
      <c r="I1588" s="64">
        <f>TAMUT!$I$54</f>
        <v>0</v>
      </c>
      <c r="J1588" s="64">
        <f>TAMUT!$J$54</f>
        <v>0</v>
      </c>
      <c r="K1588" s="64">
        <f>TAMUT!$K$54</f>
        <v>0</v>
      </c>
      <c r="L1588" s="65">
        <f>TAMUT!$L$54</f>
        <v>0</v>
      </c>
      <c r="N1588" s="97"/>
      <c r="P1588" s="98"/>
      <c r="Q1588" s="93"/>
      <c r="R1588" s="93"/>
      <c r="S1588" s="93"/>
      <c r="T1588" s="94"/>
      <c r="U1588" s="95"/>
      <c r="V1588" s="99"/>
      <c r="W1588" s="93"/>
      <c r="X1588" s="101"/>
      <c r="Y1588" s="92"/>
      <c r="Z1588" s="100"/>
      <c r="AB1588" s="24"/>
    </row>
    <row r="1589" spans="1:28" ht="15.75" hidden="1" customHeight="1" outlineLevel="1">
      <c r="A1589" s="76"/>
      <c r="C1589" s="21"/>
      <c r="D1589" s="21"/>
      <c r="E1589" s="21"/>
      <c r="F1589" s="64">
        <f>TARLST!$F$54</f>
        <v>0</v>
      </c>
      <c r="G1589" s="64">
        <f>TARLST!$G$54</f>
        <v>0</v>
      </c>
      <c r="H1589" s="64">
        <f>TARLST!$H$54</f>
        <v>0</v>
      </c>
      <c r="I1589" s="64">
        <f>TARLST!$I$54</f>
        <v>0</v>
      </c>
      <c r="J1589" s="64">
        <f>TARLST!$J$54</f>
        <v>0</v>
      </c>
      <c r="K1589" s="64">
        <f>TARLST!$K$54</f>
        <v>0</v>
      </c>
      <c r="L1589" s="65">
        <f>TARLST!$L$54</f>
        <v>0</v>
      </c>
      <c r="N1589" s="97"/>
      <c r="P1589" s="98"/>
      <c r="Q1589" s="93"/>
      <c r="R1589" s="93"/>
      <c r="S1589" s="93"/>
      <c r="T1589" s="94"/>
      <c r="U1589" s="95"/>
      <c r="V1589" s="99"/>
      <c r="W1589" s="93"/>
      <c r="X1589" s="101"/>
      <c r="Y1589" s="92"/>
      <c r="Z1589" s="100"/>
      <c r="AB1589" s="24"/>
    </row>
    <row r="1590" spans="1:28" ht="15.75" hidden="1" customHeight="1" outlineLevel="1">
      <c r="A1590" s="76"/>
      <c r="C1590" s="21"/>
      <c r="D1590" s="21"/>
      <c r="E1590" s="21"/>
      <c r="F1590" s="64">
        <f>TSU!$F$54</f>
        <v>0</v>
      </c>
      <c r="G1590" s="64">
        <f>TSU!$G$54</f>
        <v>0</v>
      </c>
      <c r="H1590" s="64">
        <f>TSU!$H$54</f>
        <v>0</v>
      </c>
      <c r="I1590" s="64">
        <f>TSU!$I$54</f>
        <v>0</v>
      </c>
      <c r="J1590" s="64">
        <f>TSU!$J$54</f>
        <v>0</v>
      </c>
      <c r="K1590" s="64">
        <f>TSU!$K$54</f>
        <v>0</v>
      </c>
      <c r="L1590" s="65">
        <f>TSU!$L$54</f>
        <v>0</v>
      </c>
      <c r="N1590" s="97"/>
      <c r="P1590" s="98"/>
      <c r="Q1590" s="93"/>
      <c r="R1590" s="93"/>
      <c r="S1590" s="93"/>
      <c r="T1590" s="94"/>
      <c r="U1590" s="95"/>
      <c r="V1590" s="99"/>
      <c r="W1590" s="93"/>
      <c r="X1590" s="101"/>
      <c r="Y1590" s="92"/>
      <c r="Z1590" s="100"/>
      <c r="AB1590" s="24"/>
    </row>
    <row r="1591" spans="1:28" ht="15.75" hidden="1" customHeight="1" outlineLevel="1">
      <c r="A1591" s="76"/>
      <c r="C1591" s="21"/>
      <c r="D1591" s="21"/>
      <c r="E1591" s="21"/>
      <c r="F1591" s="64">
        <f>TTU!$F$54</f>
        <v>0</v>
      </c>
      <c r="G1591" s="64">
        <f>TTU!$G$54</f>
        <v>0</v>
      </c>
      <c r="H1591" s="64">
        <f>TTU!$H$54</f>
        <v>0</v>
      </c>
      <c r="I1591" s="64">
        <f>TTU!$I$54</f>
        <v>0</v>
      </c>
      <c r="J1591" s="64">
        <f>TTU!$J$54</f>
        <v>0</v>
      </c>
      <c r="K1591" s="64">
        <f>TTU!$K$54</f>
        <v>0</v>
      </c>
      <c r="L1591" s="65">
        <f>TTU!$L$54</f>
        <v>0</v>
      </c>
      <c r="N1591" s="97"/>
      <c r="P1591" s="98"/>
      <c r="Q1591" s="93"/>
      <c r="R1591" s="93"/>
      <c r="S1591" s="93"/>
      <c r="T1591" s="94"/>
      <c r="U1591" s="95"/>
      <c r="V1591" s="99"/>
      <c r="W1591" s="93"/>
      <c r="X1591" s="101"/>
      <c r="Y1591" s="92"/>
      <c r="Z1591" s="100"/>
      <c r="AB1591" s="24"/>
    </row>
    <row r="1592" spans="1:28" ht="15.75" hidden="1" customHeight="1" outlineLevel="1">
      <c r="A1592" s="76"/>
      <c r="C1592" s="21"/>
      <c r="D1592" s="21"/>
      <c r="E1592" s="21"/>
      <c r="F1592" s="64">
        <f>TWU!$F$54</f>
        <v>0</v>
      </c>
      <c r="G1592" s="64">
        <f>TWU!$G$54</f>
        <v>0</v>
      </c>
      <c r="H1592" s="64">
        <f>TWU!$H$54</f>
        <v>0</v>
      </c>
      <c r="I1592" s="64">
        <f>TWU!$I$54</f>
        <v>0</v>
      </c>
      <c r="J1592" s="64">
        <f>TWU!$J$54</f>
        <v>0</v>
      </c>
      <c r="K1592" s="64">
        <f>TWU!$K$54</f>
        <v>0</v>
      </c>
      <c r="L1592" s="65">
        <f>TWU!$L$54</f>
        <v>0</v>
      </c>
      <c r="N1592" s="97"/>
      <c r="P1592" s="98"/>
      <c r="Q1592" s="93"/>
      <c r="R1592" s="93"/>
      <c r="S1592" s="93"/>
      <c r="T1592" s="94"/>
      <c r="U1592" s="95"/>
      <c r="V1592" s="99"/>
      <c r="W1592" s="93"/>
      <c r="X1592" s="101"/>
      <c r="Y1592" s="92"/>
      <c r="Z1592" s="100"/>
      <c r="AB1592" s="24"/>
    </row>
    <row r="1593" spans="1:28" ht="15.75" hidden="1" customHeight="1" outlineLevel="1">
      <c r="A1593" s="76"/>
      <c r="C1593" s="21"/>
      <c r="D1593" s="21"/>
      <c r="E1593" s="21"/>
      <c r="F1593" s="64">
        <f>TXST!$F$54</f>
        <v>0</v>
      </c>
      <c r="G1593" s="64">
        <f>TXST!$G$54</f>
        <v>0</v>
      </c>
      <c r="H1593" s="64">
        <f>TXST!$H$54</f>
        <v>0</v>
      </c>
      <c r="I1593" s="64">
        <f>TXST!$I$54</f>
        <v>0</v>
      </c>
      <c r="J1593" s="64">
        <f>TXST!$J$54</f>
        <v>0</v>
      </c>
      <c r="K1593" s="64">
        <f>TXST!$K$54</f>
        <v>0</v>
      </c>
      <c r="L1593" s="65">
        <f>TXST!$L$54</f>
        <v>0</v>
      </c>
      <c r="N1593" s="97"/>
      <c r="P1593" s="98"/>
      <c r="Q1593" s="93"/>
      <c r="R1593" s="93"/>
      <c r="S1593" s="93"/>
      <c r="T1593" s="94"/>
      <c r="U1593" s="95"/>
      <c r="V1593" s="99"/>
      <c r="W1593" s="93"/>
      <c r="X1593" s="101"/>
      <c r="Y1593" s="92"/>
      <c r="Z1593" s="100"/>
      <c r="AB1593" s="24"/>
    </row>
    <row r="1594" spans="1:28" ht="15.75" hidden="1" customHeight="1" outlineLevel="1">
      <c r="A1594" s="76"/>
      <c r="C1594" s="21"/>
      <c r="D1594" s="21"/>
      <c r="E1594" s="21"/>
      <c r="F1594" s="64">
        <f>TYL!$F$54</f>
        <v>0</v>
      </c>
      <c r="G1594" s="64">
        <f>TYL!$G$54</f>
        <v>0</v>
      </c>
      <c r="H1594" s="64">
        <f>TYL!$H$54</f>
        <v>0</v>
      </c>
      <c r="I1594" s="64">
        <f>TYL!$I$54</f>
        <v>0</v>
      </c>
      <c r="J1594" s="64">
        <f>TYL!$J$54</f>
        <v>0</v>
      </c>
      <c r="K1594" s="64">
        <f>TYL!$K$54</f>
        <v>0</v>
      </c>
      <c r="L1594" s="65">
        <f>TYL!$L$54</f>
        <v>0</v>
      </c>
      <c r="N1594" s="97"/>
      <c r="P1594" s="98"/>
      <c r="Q1594" s="93"/>
      <c r="R1594" s="93"/>
      <c r="S1594" s="93"/>
      <c r="T1594" s="94"/>
      <c r="U1594" s="95"/>
      <c r="V1594" s="99"/>
      <c r="W1594" s="93"/>
      <c r="X1594" s="101"/>
      <c r="Y1594" s="92"/>
      <c r="Z1594" s="100"/>
      <c r="AB1594" s="24"/>
    </row>
    <row r="1595" spans="1:28" ht="15.75" hidden="1" customHeight="1" outlineLevel="1">
      <c r="A1595" s="76"/>
      <c r="C1595" s="21"/>
      <c r="D1595" s="21"/>
      <c r="E1595" s="21"/>
      <c r="F1595" s="64">
        <f>UH!$F$54</f>
        <v>0</v>
      </c>
      <c r="G1595" s="64">
        <f>UH!$G$54</f>
        <v>0</v>
      </c>
      <c r="H1595" s="64">
        <f>UH!$H$54</f>
        <v>0</v>
      </c>
      <c r="I1595" s="64">
        <f>UH!$I$54</f>
        <v>0</v>
      </c>
      <c r="J1595" s="64">
        <f>UH!$J$54</f>
        <v>0</v>
      </c>
      <c r="K1595" s="64">
        <f>UH!$K$54</f>
        <v>0</v>
      </c>
      <c r="L1595" s="65">
        <f>UH!$L$54</f>
        <v>0</v>
      </c>
      <c r="N1595" s="97"/>
      <c r="P1595" s="98"/>
      <c r="Q1595" s="93"/>
      <c r="R1595" s="93"/>
      <c r="S1595" s="93"/>
      <c r="T1595" s="94"/>
      <c r="U1595" s="95"/>
      <c r="V1595" s="99"/>
      <c r="W1595" s="93"/>
      <c r="X1595" s="101"/>
      <c r="Y1595" s="92"/>
      <c r="Z1595" s="100"/>
      <c r="AB1595" s="24"/>
    </row>
    <row r="1596" spans="1:28" ht="15.75" hidden="1" customHeight="1" outlineLevel="1">
      <c r="A1596" s="76"/>
      <c r="C1596" s="21"/>
      <c r="D1596" s="21"/>
      <c r="E1596" s="21"/>
      <c r="F1596" s="64">
        <f>UHCL!$F$54</f>
        <v>0</v>
      </c>
      <c r="G1596" s="64">
        <f>UHCL!$G$54</f>
        <v>0</v>
      </c>
      <c r="H1596" s="64">
        <f>UHCL!$H$54</f>
        <v>0</v>
      </c>
      <c r="I1596" s="64">
        <f>UHCL!$I$54</f>
        <v>0</v>
      </c>
      <c r="J1596" s="64">
        <f>UHCL!$J$54</f>
        <v>0</v>
      </c>
      <c r="K1596" s="64">
        <f>UHCL!$K$54</f>
        <v>0</v>
      </c>
      <c r="L1596" s="65">
        <f>UHCL!$L$54</f>
        <v>0</v>
      </c>
      <c r="N1596" s="97"/>
      <c r="P1596" s="98"/>
      <c r="Q1596" s="93"/>
      <c r="R1596" s="93"/>
      <c r="S1596" s="93"/>
      <c r="T1596" s="94"/>
      <c r="U1596" s="95"/>
      <c r="V1596" s="99"/>
      <c r="W1596" s="93"/>
      <c r="X1596" s="101"/>
      <c r="Y1596" s="92"/>
      <c r="Z1596" s="100"/>
      <c r="AB1596" s="24"/>
    </row>
    <row r="1597" spans="1:28" ht="15.75" hidden="1" customHeight="1" outlineLevel="1">
      <c r="A1597" s="76"/>
      <c r="C1597" s="21"/>
      <c r="D1597" s="21"/>
      <c r="E1597" s="21"/>
      <c r="F1597" s="64">
        <f>UHD!$F$54</f>
        <v>0</v>
      </c>
      <c r="G1597" s="64">
        <f>UHD!$G$54</f>
        <v>0</v>
      </c>
      <c r="H1597" s="64">
        <f>UHD!$H$54</f>
        <v>0</v>
      </c>
      <c r="I1597" s="64">
        <f>UHD!$I$54</f>
        <v>0</v>
      </c>
      <c r="J1597" s="64">
        <f>UHD!$J$54</f>
        <v>0</v>
      </c>
      <c r="K1597" s="64">
        <f>UHD!$K$54</f>
        <v>0</v>
      </c>
      <c r="L1597" s="65">
        <f>UHD!$L$54</f>
        <v>0</v>
      </c>
      <c r="N1597" s="97"/>
      <c r="P1597" s="98"/>
      <c r="Q1597" s="93"/>
      <c r="R1597" s="93"/>
      <c r="S1597" s="93"/>
      <c r="T1597" s="94"/>
      <c r="U1597" s="95"/>
      <c r="V1597" s="99"/>
      <c r="W1597" s="93"/>
      <c r="X1597" s="101"/>
      <c r="Y1597" s="92"/>
      <c r="Z1597" s="100"/>
      <c r="AB1597" s="24"/>
    </row>
    <row r="1598" spans="1:28" ht="15.75" hidden="1" customHeight="1" outlineLevel="1">
      <c r="A1598" s="76"/>
      <c r="C1598" s="21"/>
      <c r="D1598" s="21"/>
      <c r="E1598" s="21"/>
      <c r="F1598" s="64">
        <f>UHV!$F$54</f>
        <v>0</v>
      </c>
      <c r="G1598" s="64">
        <f>UHV!$G$54</f>
        <v>0</v>
      </c>
      <c r="H1598" s="64">
        <f>UHV!$H$54</f>
        <v>0</v>
      </c>
      <c r="I1598" s="64">
        <f>UHV!$I$54</f>
        <v>0</v>
      </c>
      <c r="J1598" s="64">
        <f>UHV!$J$54</f>
        <v>0</v>
      </c>
      <c r="K1598" s="64">
        <f>UHV!$K$54</f>
        <v>0</v>
      </c>
      <c r="L1598" s="65">
        <f>UHV!$L$54</f>
        <v>0</v>
      </c>
      <c r="N1598" s="97"/>
      <c r="P1598" s="98"/>
      <c r="Q1598" s="93"/>
      <c r="R1598" s="93"/>
      <c r="S1598" s="93"/>
      <c r="T1598" s="94"/>
      <c r="U1598" s="95"/>
      <c r="V1598" s="99"/>
      <c r="W1598" s="93"/>
      <c r="X1598" s="101"/>
      <c r="Y1598" s="92"/>
      <c r="Z1598" s="100"/>
      <c r="AB1598" s="24"/>
    </row>
    <row r="1599" spans="1:28" ht="15.75" hidden="1" customHeight="1" outlineLevel="1">
      <c r="A1599" s="76"/>
      <c r="C1599" s="21"/>
      <c r="D1599" s="21"/>
      <c r="E1599" s="21"/>
      <c r="F1599" s="64">
        <f>UNT!$F$54</f>
        <v>0</v>
      </c>
      <c r="G1599" s="64">
        <f>UNT!$G$54</f>
        <v>0</v>
      </c>
      <c r="H1599" s="64">
        <f>UNT!$H$54</f>
        <v>0</v>
      </c>
      <c r="I1599" s="64">
        <f>UNT!$I$54</f>
        <v>0</v>
      </c>
      <c r="J1599" s="64">
        <f>UNT!$J$54</f>
        <v>0</v>
      </c>
      <c r="K1599" s="64">
        <f>UNT!$K$54</f>
        <v>0</v>
      </c>
      <c r="L1599" s="65">
        <f>UNT!$L$54</f>
        <v>0</v>
      </c>
      <c r="N1599" s="97"/>
      <c r="P1599" s="98"/>
      <c r="Q1599" s="93"/>
      <c r="R1599" s="93"/>
      <c r="S1599" s="93"/>
      <c r="T1599" s="94"/>
      <c r="U1599" s="95"/>
      <c r="V1599" s="99"/>
      <c r="W1599" s="93"/>
      <c r="X1599" s="101"/>
      <c r="Y1599" s="92"/>
      <c r="Z1599" s="100"/>
      <c r="AB1599" s="24"/>
    </row>
    <row r="1600" spans="1:28" ht="15.75" hidden="1" customHeight="1" outlineLevel="1">
      <c r="A1600" s="76"/>
      <c r="C1600" s="21"/>
      <c r="D1600" s="21"/>
      <c r="E1600" s="21"/>
      <c r="F1600" s="64">
        <f>UNTD!$F$54</f>
        <v>0</v>
      </c>
      <c r="G1600" s="64">
        <f>UNTD!$G$54</f>
        <v>0</v>
      </c>
      <c r="H1600" s="64">
        <f>UNTD!$H$54</f>
        <v>0</v>
      </c>
      <c r="I1600" s="64">
        <f>UNTD!$I$54</f>
        <v>0</v>
      </c>
      <c r="J1600" s="64">
        <f>UNTD!$J$54</f>
        <v>0</v>
      </c>
      <c r="K1600" s="64">
        <f>UNTD!$K$54</f>
        <v>0</v>
      </c>
      <c r="L1600" s="65">
        <f>UNTD!$L$54</f>
        <v>0</v>
      </c>
      <c r="N1600" s="97"/>
      <c r="P1600" s="98"/>
      <c r="Q1600" s="93"/>
      <c r="R1600" s="93"/>
      <c r="S1600" s="93"/>
      <c r="T1600" s="94"/>
      <c r="U1600" s="95"/>
      <c r="V1600" s="99"/>
      <c r="W1600" s="93"/>
      <c r="X1600" s="101"/>
      <c r="Y1600" s="92"/>
      <c r="Z1600" s="100"/>
      <c r="AB1600" s="24"/>
    </row>
    <row r="1601" spans="1:28" ht="15.75" hidden="1" customHeight="1" outlineLevel="1">
      <c r="A1601" s="76"/>
      <c r="C1601" s="21"/>
      <c r="D1601" s="21"/>
      <c r="E1601" s="21"/>
      <c r="F1601" s="64">
        <f>WTAMU!$F$54</f>
        <v>0</v>
      </c>
      <c r="G1601" s="64">
        <f>WTAMU!$G$54</f>
        <v>0</v>
      </c>
      <c r="H1601" s="64">
        <f>WTAMU!$H$54</f>
        <v>0</v>
      </c>
      <c r="I1601" s="64">
        <f>WTAMU!$I$54</f>
        <v>0</v>
      </c>
      <c r="J1601" s="64">
        <f>WTAMU!$J$54</f>
        <v>0</v>
      </c>
      <c r="K1601" s="64">
        <f>WTAMU!$K$54</f>
        <v>0</v>
      </c>
      <c r="L1601" s="65">
        <f>WTAMU!$L$54</f>
        <v>0</v>
      </c>
      <c r="N1601" s="97"/>
      <c r="P1601" s="98"/>
      <c r="Q1601" s="93"/>
      <c r="R1601" s="93"/>
      <c r="S1601" s="93"/>
      <c r="T1601" s="94"/>
      <c r="U1601" s="95"/>
      <c r="V1601" s="99"/>
      <c r="W1601" s="93"/>
      <c r="X1601" s="101"/>
      <c r="Y1601" s="92"/>
      <c r="Z1601" s="100"/>
      <c r="AB1601" s="24"/>
    </row>
    <row r="1602" spans="1:28" s="79" customFormat="1" ht="15.75" customHeight="1" collapsed="1">
      <c r="A1602" s="76"/>
      <c r="B1602" s="102" t="s">
        <v>554</v>
      </c>
      <c r="C1602" s="78"/>
      <c r="D1602" s="78"/>
      <c r="E1602" s="20"/>
      <c r="F1602" s="64">
        <f t="shared" ref="F1602:L1602" si="30">SUM(F1566:F1601)</f>
        <v>741121</v>
      </c>
      <c r="G1602" s="64">
        <f t="shared" si="30"/>
        <v>0</v>
      </c>
      <c r="H1602" s="64">
        <f t="shared" si="30"/>
        <v>0</v>
      </c>
      <c r="I1602" s="64">
        <f t="shared" si="30"/>
        <v>0</v>
      </c>
      <c r="J1602" s="64">
        <f t="shared" si="30"/>
        <v>60557</v>
      </c>
      <c r="K1602" s="64">
        <f t="shared" si="30"/>
        <v>101826</v>
      </c>
      <c r="L1602" s="65">
        <f t="shared" si="30"/>
        <v>903504</v>
      </c>
      <c r="N1602" s="103"/>
      <c r="P1602" s="104"/>
      <c r="Q1602" s="105"/>
      <c r="R1602" s="105"/>
      <c r="S1602" s="105"/>
      <c r="T1602" s="106"/>
      <c r="U1602" s="107"/>
      <c r="V1602" s="108"/>
      <c r="W1602" s="105"/>
      <c r="X1602" s="109"/>
      <c r="Y1602" s="110"/>
      <c r="Z1602" s="111"/>
      <c r="AB1602" s="83"/>
    </row>
    <row r="1603" spans="1:28" s="79" customFormat="1" ht="15.75" hidden="1" customHeight="1" outlineLevel="1">
      <c r="A1603" s="76"/>
      <c r="B1603" s="102"/>
      <c r="C1603" s="78"/>
      <c r="D1603" s="78"/>
      <c r="E1603" s="20"/>
      <c r="F1603" s="64">
        <f>ARL!$F$55</f>
        <v>0</v>
      </c>
      <c r="G1603" s="64">
        <f>ARL!$G$55</f>
        <v>0</v>
      </c>
      <c r="H1603" s="64">
        <f>ARL!$H$55</f>
        <v>0</v>
      </c>
      <c r="I1603" s="64">
        <f>ARL!$I$55</f>
        <v>0</v>
      </c>
      <c r="J1603" s="64">
        <f>ARL!$J$55</f>
        <v>0</v>
      </c>
      <c r="K1603" s="64">
        <f>ARL!$K$55</f>
        <v>0</v>
      </c>
      <c r="L1603" s="65">
        <f>ARL!$L$55</f>
        <v>0</v>
      </c>
      <c r="N1603" s="103"/>
      <c r="P1603" s="104"/>
      <c r="Q1603" s="105"/>
      <c r="R1603" s="105"/>
      <c r="S1603" s="105"/>
      <c r="T1603" s="106"/>
      <c r="U1603" s="107"/>
      <c r="V1603" s="108"/>
      <c r="W1603" s="105"/>
      <c r="X1603" s="109"/>
      <c r="Y1603" s="110"/>
      <c r="Z1603" s="111"/>
      <c r="AB1603" s="83"/>
    </row>
    <row r="1604" spans="1:28" s="79" customFormat="1" ht="15.75" hidden="1" customHeight="1" outlineLevel="1">
      <c r="A1604" s="76"/>
      <c r="B1604" s="102"/>
      <c r="C1604" s="78"/>
      <c r="D1604" s="78"/>
      <c r="E1604" s="20"/>
      <c r="F1604" s="64">
        <f>ASU!$F$55</f>
        <v>0</v>
      </c>
      <c r="G1604" s="64">
        <f>ASU!$G$55</f>
        <v>0</v>
      </c>
      <c r="H1604" s="64">
        <f>ASU!$H$55</f>
        <v>0</v>
      </c>
      <c r="I1604" s="64">
        <f>ASU!$I$55</f>
        <v>0</v>
      </c>
      <c r="J1604" s="64">
        <f>ASU!$J$55</f>
        <v>0</v>
      </c>
      <c r="K1604" s="64">
        <f>ASU!$K$55</f>
        <v>0</v>
      </c>
      <c r="L1604" s="65">
        <f>ASU!$L$55</f>
        <v>0</v>
      </c>
      <c r="N1604" s="103"/>
      <c r="P1604" s="104"/>
      <c r="Q1604" s="105"/>
      <c r="R1604" s="105"/>
      <c r="S1604" s="105"/>
      <c r="T1604" s="106"/>
      <c r="U1604" s="107"/>
      <c r="V1604" s="108"/>
      <c r="W1604" s="105"/>
      <c r="X1604" s="109"/>
      <c r="Y1604" s="110"/>
      <c r="Z1604" s="111"/>
      <c r="AB1604" s="83"/>
    </row>
    <row r="1605" spans="1:28" s="79" customFormat="1" ht="15.75" hidden="1" customHeight="1" outlineLevel="1">
      <c r="A1605" s="76"/>
      <c r="B1605" s="102"/>
      <c r="C1605" s="78"/>
      <c r="D1605" s="78"/>
      <c r="E1605" s="20"/>
      <c r="F1605" s="64">
        <f>'AUS1'!$F$55</f>
        <v>0</v>
      </c>
      <c r="G1605" s="64">
        <f>'AUS1'!$G$55</f>
        <v>0</v>
      </c>
      <c r="H1605" s="64">
        <f>'AUS1'!$H$55</f>
        <v>0</v>
      </c>
      <c r="I1605" s="64">
        <f>'AUS1'!$I$55</f>
        <v>0</v>
      </c>
      <c r="J1605" s="64">
        <f>'AUS1'!$J$55</f>
        <v>0</v>
      </c>
      <c r="K1605" s="64">
        <f>'AUS1'!$K$55</f>
        <v>0</v>
      </c>
      <c r="L1605" s="65">
        <f>'AUS1'!$L$55</f>
        <v>0</v>
      </c>
      <c r="N1605" s="103"/>
      <c r="P1605" s="104"/>
      <c r="Q1605" s="105"/>
      <c r="R1605" s="105"/>
      <c r="S1605" s="105"/>
      <c r="T1605" s="106"/>
      <c r="U1605" s="107"/>
      <c r="V1605" s="108"/>
      <c r="W1605" s="105"/>
      <c r="X1605" s="109"/>
      <c r="Y1605" s="110"/>
      <c r="Z1605" s="111"/>
      <c r="AB1605" s="83"/>
    </row>
    <row r="1606" spans="1:28" s="79" customFormat="1" ht="15.75" hidden="1" customHeight="1" outlineLevel="1">
      <c r="A1606" s="76"/>
      <c r="B1606" s="102"/>
      <c r="C1606" s="78"/>
      <c r="D1606" s="78"/>
      <c r="E1606" s="20"/>
      <c r="F1606" s="64">
        <f>'RGV1'!$F$55</f>
        <v>0</v>
      </c>
      <c r="G1606" s="64">
        <f>'RGV1'!$G$55</f>
        <v>0</v>
      </c>
      <c r="H1606" s="64">
        <f>'RGV1'!$H$55</f>
        <v>0</v>
      </c>
      <c r="I1606" s="64">
        <f>'RGV1'!$I$55</f>
        <v>0</v>
      </c>
      <c r="J1606" s="64">
        <f>'RGV1'!$J$55</f>
        <v>0</v>
      </c>
      <c r="K1606" s="64">
        <f>'RGV1'!$K$55</f>
        <v>0</v>
      </c>
      <c r="L1606" s="65">
        <f>'RGV1'!$L$55</f>
        <v>0</v>
      </c>
      <c r="N1606" s="103"/>
      <c r="P1606" s="104"/>
      <c r="Q1606" s="105"/>
      <c r="R1606" s="105"/>
      <c r="S1606" s="105"/>
      <c r="T1606" s="106"/>
      <c r="U1606" s="107"/>
      <c r="V1606" s="108"/>
      <c r="W1606" s="105"/>
      <c r="X1606" s="109"/>
      <c r="Y1606" s="110"/>
      <c r="Z1606" s="111"/>
      <c r="AB1606" s="83"/>
    </row>
    <row r="1607" spans="1:28" s="79" customFormat="1" ht="15.75" hidden="1" customHeight="1" outlineLevel="1">
      <c r="A1607" s="76"/>
      <c r="B1607" s="102"/>
      <c r="C1607" s="78"/>
      <c r="D1607" s="78"/>
      <c r="E1607" s="20"/>
      <c r="F1607" s="64">
        <f>DAL!$F$55</f>
        <v>0</v>
      </c>
      <c r="G1607" s="64">
        <f>DAL!$G$55</f>
        <v>0</v>
      </c>
      <c r="H1607" s="64">
        <f>DAL!$H$55</f>
        <v>0</v>
      </c>
      <c r="I1607" s="64">
        <f>DAL!$I$55</f>
        <v>0</v>
      </c>
      <c r="J1607" s="64">
        <f>DAL!$J$55</f>
        <v>0</v>
      </c>
      <c r="K1607" s="64">
        <f>DAL!$K$55</f>
        <v>0</v>
      </c>
      <c r="L1607" s="65">
        <f>DAL!$L$55</f>
        <v>0</v>
      </c>
      <c r="N1607" s="103"/>
      <c r="P1607" s="104"/>
      <c r="Q1607" s="105"/>
      <c r="R1607" s="105"/>
      <c r="S1607" s="105"/>
      <c r="T1607" s="106"/>
      <c r="U1607" s="107"/>
      <c r="V1607" s="108"/>
      <c r="W1607" s="105"/>
      <c r="X1607" s="109"/>
      <c r="Y1607" s="110"/>
      <c r="Z1607" s="111"/>
      <c r="AB1607" s="83"/>
    </row>
    <row r="1608" spans="1:28" s="79" customFormat="1" ht="15.75" hidden="1" customHeight="1" outlineLevel="1">
      <c r="A1608" s="76"/>
      <c r="B1608" s="102"/>
      <c r="C1608" s="78"/>
      <c r="D1608" s="78"/>
      <c r="E1608" s="20"/>
      <c r="F1608" s="64">
        <f>'E-P'!$F$55</f>
        <v>0</v>
      </c>
      <c r="G1608" s="64">
        <f>'E-P'!$G$55</f>
        <v>0</v>
      </c>
      <c r="H1608" s="64">
        <f>'E-P'!$H$55</f>
        <v>0</v>
      </c>
      <c r="I1608" s="64">
        <f>'E-P'!$I$55</f>
        <v>0</v>
      </c>
      <c r="J1608" s="64">
        <f>'E-P'!$J$55</f>
        <v>0</v>
      </c>
      <c r="K1608" s="64">
        <f>'E-P'!$K$55</f>
        <v>0</v>
      </c>
      <c r="L1608" s="65">
        <f>'E-P'!$L$55</f>
        <v>0</v>
      </c>
      <c r="N1608" s="103"/>
      <c r="P1608" s="104"/>
      <c r="Q1608" s="105"/>
      <c r="R1608" s="105"/>
      <c r="S1608" s="105"/>
      <c r="T1608" s="106"/>
      <c r="U1608" s="107"/>
      <c r="V1608" s="108"/>
      <c r="W1608" s="105"/>
      <c r="X1608" s="109"/>
      <c r="Y1608" s="110"/>
      <c r="Z1608" s="111"/>
      <c r="AB1608" s="83"/>
    </row>
    <row r="1609" spans="1:28" s="79" customFormat="1" ht="15.75" hidden="1" customHeight="1" outlineLevel="1">
      <c r="A1609" s="76"/>
      <c r="B1609" s="102"/>
      <c r="C1609" s="78"/>
      <c r="D1609" s="78"/>
      <c r="E1609" s="20"/>
      <c r="F1609" s="64">
        <f>LU!$F$55</f>
        <v>0</v>
      </c>
      <c r="G1609" s="64">
        <f>LU!$G$55</f>
        <v>0</v>
      </c>
      <c r="H1609" s="64">
        <f>LU!$H$55</f>
        <v>0</v>
      </c>
      <c r="I1609" s="64">
        <f>LU!$I$55</f>
        <v>0</v>
      </c>
      <c r="J1609" s="64">
        <f>LU!$J$55</f>
        <v>0</v>
      </c>
      <c r="K1609" s="64">
        <f>LU!$K$55</f>
        <v>0</v>
      </c>
      <c r="L1609" s="65">
        <f>LU!$L$55</f>
        <v>0</v>
      </c>
      <c r="N1609" s="103"/>
      <c r="P1609" s="104"/>
      <c r="Q1609" s="105"/>
      <c r="R1609" s="105"/>
      <c r="S1609" s="105"/>
      <c r="T1609" s="106"/>
      <c r="U1609" s="107"/>
      <c r="V1609" s="108"/>
      <c r="W1609" s="105"/>
      <c r="X1609" s="109"/>
      <c r="Y1609" s="110"/>
      <c r="Z1609" s="111"/>
      <c r="AB1609" s="83"/>
    </row>
    <row r="1610" spans="1:28" s="79" customFormat="1" ht="15.75" hidden="1" customHeight="1" outlineLevel="1">
      <c r="A1610" s="76"/>
      <c r="B1610" s="102"/>
      <c r="C1610" s="78"/>
      <c r="D1610" s="78"/>
      <c r="E1610" s="20"/>
      <c r="F1610" s="64">
        <f>MidWST!$F$55</f>
        <v>0</v>
      </c>
      <c r="G1610" s="64">
        <f>MidWST!$G$55</f>
        <v>0</v>
      </c>
      <c r="H1610" s="64">
        <f>MidWST!$H$55</f>
        <v>0</v>
      </c>
      <c r="I1610" s="64">
        <f>MidWST!$I$55</f>
        <v>0</v>
      </c>
      <c r="J1610" s="64">
        <f>MidWST!$J$55</f>
        <v>0</v>
      </c>
      <c r="K1610" s="64">
        <f>MidWST!$K$55</f>
        <v>0</v>
      </c>
      <c r="L1610" s="65">
        <f>MidWST!$L$55</f>
        <v>0</v>
      </c>
      <c r="N1610" s="103"/>
      <c r="P1610" s="104"/>
      <c r="Q1610" s="105"/>
      <c r="R1610" s="105"/>
      <c r="S1610" s="105"/>
      <c r="T1610" s="106"/>
      <c r="U1610" s="107"/>
      <c r="V1610" s="108"/>
      <c r="W1610" s="105"/>
      <c r="X1610" s="109"/>
      <c r="Y1610" s="110"/>
      <c r="Z1610" s="111"/>
      <c r="AB1610" s="83"/>
    </row>
    <row r="1611" spans="1:28" s="79" customFormat="1" ht="15.75" hidden="1" customHeight="1" outlineLevel="1">
      <c r="A1611" s="76"/>
      <c r="B1611" s="102"/>
      <c r="C1611" s="78"/>
      <c r="D1611" s="78"/>
      <c r="E1611" s="20"/>
      <c r="F1611" s="64">
        <f>'P-B'!$F$55</f>
        <v>0</v>
      </c>
      <c r="G1611" s="64">
        <f>'P-B'!$G$55</f>
        <v>0</v>
      </c>
      <c r="H1611" s="64">
        <f>'P-B'!$H$55</f>
        <v>0</v>
      </c>
      <c r="I1611" s="64">
        <f>'P-B'!$I$55</f>
        <v>0</v>
      </c>
      <c r="J1611" s="64">
        <f>'P-B'!$J$55</f>
        <v>0</v>
      </c>
      <c r="K1611" s="64">
        <f>'P-B'!$K$55</f>
        <v>0</v>
      </c>
      <c r="L1611" s="65">
        <f>'P-B'!$L$55</f>
        <v>0</v>
      </c>
      <c r="N1611" s="103"/>
      <c r="P1611" s="104"/>
      <c r="Q1611" s="105"/>
      <c r="R1611" s="105"/>
      <c r="S1611" s="105"/>
      <c r="T1611" s="106"/>
      <c r="U1611" s="107"/>
      <c r="V1611" s="108"/>
      <c r="W1611" s="105"/>
      <c r="X1611" s="109"/>
      <c r="Y1611" s="110"/>
      <c r="Z1611" s="111"/>
      <c r="AB1611" s="83"/>
    </row>
    <row r="1612" spans="1:28" s="79" customFormat="1" ht="15.75" hidden="1" customHeight="1" outlineLevel="1">
      <c r="A1612" s="76"/>
      <c r="B1612" s="102"/>
      <c r="C1612" s="78"/>
      <c r="D1612" s="78"/>
      <c r="E1612" s="20"/>
      <c r="F1612" s="64">
        <f>PVAMU!$F$55</f>
        <v>0</v>
      </c>
      <c r="G1612" s="64">
        <f>PVAMU!$G$55</f>
        <v>0</v>
      </c>
      <c r="H1612" s="64">
        <f>PVAMU!$H$55</f>
        <v>0</v>
      </c>
      <c r="I1612" s="64">
        <f>PVAMU!$I$55</f>
        <v>0</v>
      </c>
      <c r="J1612" s="64">
        <f>PVAMU!$J$55</f>
        <v>0</v>
      </c>
      <c r="K1612" s="64">
        <f>PVAMU!$K$55</f>
        <v>0</v>
      </c>
      <c r="L1612" s="65">
        <f>PVAMU!$L$55</f>
        <v>0</v>
      </c>
      <c r="N1612" s="103"/>
      <c r="P1612" s="104"/>
      <c r="Q1612" s="105"/>
      <c r="R1612" s="105"/>
      <c r="S1612" s="105"/>
      <c r="T1612" s="106"/>
      <c r="U1612" s="107"/>
      <c r="V1612" s="108"/>
      <c r="W1612" s="105"/>
      <c r="X1612" s="109"/>
      <c r="Y1612" s="110"/>
      <c r="Z1612" s="111"/>
      <c r="AB1612" s="83"/>
    </row>
    <row r="1613" spans="1:28" s="79" customFormat="1" ht="15.75" hidden="1" customHeight="1" outlineLevel="1">
      <c r="A1613" s="76"/>
      <c r="B1613" s="102"/>
      <c r="C1613" s="78"/>
      <c r="D1613" s="78"/>
      <c r="E1613" s="20"/>
      <c r="F1613" s="64">
        <f>'S-A'!$F$55</f>
        <v>0</v>
      </c>
      <c r="G1613" s="64">
        <f>'S-A'!$G$55</f>
        <v>0</v>
      </c>
      <c r="H1613" s="64">
        <f>'S-A'!$H$55</f>
        <v>0</v>
      </c>
      <c r="I1613" s="64">
        <f>'S-A'!$I$55</f>
        <v>0</v>
      </c>
      <c r="J1613" s="64">
        <f>'S-A'!$J$55</f>
        <v>0</v>
      </c>
      <c r="K1613" s="64">
        <f>'S-A'!$K$55</f>
        <v>0</v>
      </c>
      <c r="L1613" s="65">
        <f>'S-A'!$L$55</f>
        <v>0</v>
      </c>
      <c r="N1613" s="103"/>
      <c r="P1613" s="104"/>
      <c r="Q1613" s="105"/>
      <c r="R1613" s="105"/>
      <c r="S1613" s="105"/>
      <c r="T1613" s="106"/>
      <c r="U1613" s="107"/>
      <c r="V1613" s="108"/>
      <c r="W1613" s="105"/>
      <c r="X1613" s="109"/>
      <c r="Y1613" s="110"/>
      <c r="Z1613" s="111"/>
      <c r="AB1613" s="83"/>
    </row>
    <row r="1614" spans="1:28" s="79" customFormat="1" ht="15.75" hidden="1" customHeight="1" outlineLevel="1">
      <c r="A1614" s="76"/>
      <c r="B1614" s="102"/>
      <c r="C1614" s="78"/>
      <c r="D1614" s="78"/>
      <c r="E1614" s="20"/>
      <c r="F1614" s="64">
        <f>SFA!$F$55</f>
        <v>0</v>
      </c>
      <c r="G1614" s="64">
        <f>SFA!$G$55</f>
        <v>0</v>
      </c>
      <c r="H1614" s="64">
        <f>SFA!$H$55</f>
        <v>0</v>
      </c>
      <c r="I1614" s="64">
        <f>SFA!$I$55</f>
        <v>0</v>
      </c>
      <c r="J1614" s="64">
        <f>SFA!$J$55</f>
        <v>0</v>
      </c>
      <c r="K1614" s="64">
        <f>SFA!$K$55</f>
        <v>0</v>
      </c>
      <c r="L1614" s="65">
        <f>SFA!$L$55</f>
        <v>0</v>
      </c>
      <c r="N1614" s="103"/>
      <c r="P1614" s="104"/>
      <c r="Q1614" s="105"/>
      <c r="R1614" s="105"/>
      <c r="S1614" s="105"/>
      <c r="T1614" s="106"/>
      <c r="U1614" s="107"/>
      <c r="V1614" s="108"/>
      <c r="W1614" s="105"/>
      <c r="X1614" s="109"/>
      <c r="Y1614" s="110"/>
      <c r="Z1614" s="111"/>
      <c r="AB1614" s="83"/>
    </row>
    <row r="1615" spans="1:28" s="79" customFormat="1" ht="15.75" hidden="1" customHeight="1" outlineLevel="1">
      <c r="A1615" s="76"/>
      <c r="B1615" s="102"/>
      <c r="C1615" s="78"/>
      <c r="D1615" s="78"/>
      <c r="E1615" s="20"/>
      <c r="F1615" s="64">
        <f>SHSU!$F$55</f>
        <v>0</v>
      </c>
      <c r="G1615" s="64">
        <f>SHSU!$G$55</f>
        <v>0</v>
      </c>
      <c r="H1615" s="64">
        <f>SHSU!$H$55</f>
        <v>0</v>
      </c>
      <c r="I1615" s="64">
        <f>SHSU!$I$55</f>
        <v>0</v>
      </c>
      <c r="J1615" s="64">
        <f>SHSU!$J$55</f>
        <v>0</v>
      </c>
      <c r="K1615" s="64">
        <f>SHSU!$K$55</f>
        <v>0</v>
      </c>
      <c r="L1615" s="65">
        <f>SHSU!$L$55</f>
        <v>0</v>
      </c>
      <c r="N1615" s="103"/>
      <c r="P1615" s="104"/>
      <c r="Q1615" s="105"/>
      <c r="R1615" s="105"/>
      <c r="S1615" s="105"/>
      <c r="T1615" s="106"/>
      <c r="U1615" s="107"/>
      <c r="V1615" s="108"/>
      <c r="W1615" s="105"/>
      <c r="X1615" s="109"/>
      <c r="Y1615" s="110"/>
      <c r="Z1615" s="111"/>
      <c r="AB1615" s="83"/>
    </row>
    <row r="1616" spans="1:28" s="79" customFormat="1" ht="15.75" hidden="1" customHeight="1" outlineLevel="1">
      <c r="A1616" s="76"/>
      <c r="B1616" s="102"/>
      <c r="C1616" s="78"/>
      <c r="D1616" s="78"/>
      <c r="E1616" s="20"/>
      <c r="F1616" s="64">
        <f>SRSU!$F$55</f>
        <v>0</v>
      </c>
      <c r="G1616" s="64">
        <f>SRSU!$G$55</f>
        <v>0</v>
      </c>
      <c r="H1616" s="64">
        <f>SRSU!$H$55</f>
        <v>0</v>
      </c>
      <c r="I1616" s="64">
        <f>SRSU!$I$55</f>
        <v>0</v>
      </c>
      <c r="J1616" s="64">
        <f>SRSU!$J$55</f>
        <v>0</v>
      </c>
      <c r="K1616" s="64">
        <f>SRSU!$K$55</f>
        <v>0</v>
      </c>
      <c r="L1616" s="65">
        <f>SRSU!$L$55</f>
        <v>0</v>
      </c>
      <c r="N1616" s="103"/>
      <c r="P1616" s="104"/>
      <c r="Q1616" s="105"/>
      <c r="R1616" s="105"/>
      <c r="S1616" s="105"/>
      <c r="T1616" s="106"/>
      <c r="U1616" s="107"/>
      <c r="V1616" s="108"/>
      <c r="W1616" s="105"/>
      <c r="X1616" s="109"/>
      <c r="Y1616" s="110"/>
      <c r="Z1616" s="111"/>
      <c r="AB1616" s="83"/>
    </row>
    <row r="1617" spans="1:28" s="79" customFormat="1" ht="15.75" hidden="1" customHeight="1" outlineLevel="1">
      <c r="A1617" s="76"/>
      <c r="B1617" s="102"/>
      <c r="C1617" s="78"/>
      <c r="D1617" s="78"/>
      <c r="E1617" s="20"/>
      <c r="F1617" s="64">
        <f>TAMIU!$F$55</f>
        <v>0</v>
      </c>
      <c r="G1617" s="64">
        <f>TAMIU!$G$55</f>
        <v>0</v>
      </c>
      <c r="H1617" s="64">
        <f>TAMIU!$H$55</f>
        <v>0</v>
      </c>
      <c r="I1617" s="64">
        <f>TAMIU!$I$55</f>
        <v>0</v>
      </c>
      <c r="J1617" s="64">
        <f>TAMIU!$J$55</f>
        <v>0</v>
      </c>
      <c r="K1617" s="64">
        <f>TAMIU!$K$55</f>
        <v>0</v>
      </c>
      <c r="L1617" s="65">
        <f>TAMIU!$L$55</f>
        <v>0</v>
      </c>
      <c r="N1617" s="103"/>
      <c r="P1617" s="104"/>
      <c r="Q1617" s="105"/>
      <c r="R1617" s="105"/>
      <c r="S1617" s="105"/>
      <c r="T1617" s="106"/>
      <c r="U1617" s="107"/>
      <c r="V1617" s="108"/>
      <c r="W1617" s="105"/>
      <c r="X1617" s="109"/>
      <c r="Y1617" s="110"/>
      <c r="Z1617" s="111"/>
      <c r="AB1617" s="83"/>
    </row>
    <row r="1618" spans="1:28" s="79" customFormat="1" ht="15.75" hidden="1" customHeight="1" outlineLevel="1">
      <c r="A1618" s="76"/>
      <c r="B1618" s="102"/>
      <c r="C1618" s="78"/>
      <c r="D1618" s="78"/>
      <c r="E1618" s="20"/>
      <c r="F1618" s="64">
        <f>TAMUC!$F$55</f>
        <v>0</v>
      </c>
      <c r="G1618" s="64">
        <f>TAMUC!$G$55</f>
        <v>0</v>
      </c>
      <c r="H1618" s="64">
        <f>TAMUC!$H$55</f>
        <v>0</v>
      </c>
      <c r="I1618" s="64">
        <f>TAMUC!$I$55</f>
        <v>0</v>
      </c>
      <c r="J1618" s="64">
        <f>TAMUC!$J$55</f>
        <v>0</v>
      </c>
      <c r="K1618" s="64">
        <f>TAMUC!$K$55</f>
        <v>0</v>
      </c>
      <c r="L1618" s="65">
        <f>TAMUC!$L$55</f>
        <v>0</v>
      </c>
      <c r="N1618" s="103"/>
      <c r="P1618" s="104"/>
      <c r="Q1618" s="105"/>
      <c r="R1618" s="105"/>
      <c r="S1618" s="105"/>
      <c r="T1618" s="106"/>
      <c r="U1618" s="107"/>
      <c r="V1618" s="108"/>
      <c r="W1618" s="105"/>
      <c r="X1618" s="109"/>
      <c r="Y1618" s="110"/>
      <c r="Z1618" s="111"/>
      <c r="AB1618" s="83"/>
    </row>
    <row r="1619" spans="1:28" s="79" customFormat="1" ht="15.75" hidden="1" customHeight="1" outlineLevel="1">
      <c r="A1619" s="76"/>
      <c r="B1619" s="102"/>
      <c r="C1619" s="78"/>
      <c r="D1619" s="78"/>
      <c r="E1619" s="20"/>
      <c r="F1619" s="64">
        <f>TAMUCC!$F$55</f>
        <v>0</v>
      </c>
      <c r="G1619" s="64">
        <f>TAMUCC!$G$55</f>
        <v>0</v>
      </c>
      <c r="H1619" s="64">
        <f>TAMUCC!$H$55</f>
        <v>0</v>
      </c>
      <c r="I1619" s="64">
        <f>TAMUCC!$I$55</f>
        <v>0</v>
      </c>
      <c r="J1619" s="64">
        <f>TAMUCC!$J$55</f>
        <v>0</v>
      </c>
      <c r="K1619" s="64">
        <f>TAMUCC!$K$55</f>
        <v>0</v>
      </c>
      <c r="L1619" s="65">
        <f>TAMUCC!$L$55</f>
        <v>0</v>
      </c>
      <c r="N1619" s="103"/>
      <c r="P1619" s="104"/>
      <c r="Q1619" s="105"/>
      <c r="R1619" s="105"/>
      <c r="S1619" s="105"/>
      <c r="T1619" s="106"/>
      <c r="U1619" s="107"/>
      <c r="V1619" s="108"/>
      <c r="W1619" s="105"/>
      <c r="X1619" s="109"/>
      <c r="Y1619" s="110"/>
      <c r="Z1619" s="111"/>
      <c r="AB1619" s="83"/>
    </row>
    <row r="1620" spans="1:28" s="79" customFormat="1" ht="15.75" hidden="1" customHeight="1" outlineLevel="1">
      <c r="A1620" s="76"/>
      <c r="B1620" s="102"/>
      <c r="C1620" s="78"/>
      <c r="D1620" s="78"/>
      <c r="E1620" s="20"/>
      <c r="F1620" s="64">
        <f>TAMUComb!$F$55</f>
        <v>0</v>
      </c>
      <c r="G1620" s="64">
        <f>TAMUComb!$G$55</f>
        <v>0</v>
      </c>
      <c r="H1620" s="64">
        <f>TAMUComb!$H$55</f>
        <v>0</v>
      </c>
      <c r="I1620" s="64">
        <f>TAMUComb!$I$55</f>
        <v>0</v>
      </c>
      <c r="J1620" s="64">
        <f>TAMUComb!$J$55</f>
        <v>0</v>
      </c>
      <c r="K1620" s="64">
        <f>TAMUComb!$K$55</f>
        <v>0</v>
      </c>
      <c r="L1620" s="65">
        <f>TAMUComb!$L$55</f>
        <v>0</v>
      </c>
      <c r="N1620" s="103"/>
      <c r="P1620" s="104"/>
      <c r="Q1620" s="105"/>
      <c r="R1620" s="105"/>
      <c r="S1620" s="105"/>
      <c r="T1620" s="106"/>
      <c r="U1620" s="107"/>
      <c r="V1620" s="108"/>
      <c r="W1620" s="105"/>
      <c r="X1620" s="109"/>
      <c r="Y1620" s="110"/>
      <c r="Z1620" s="111"/>
      <c r="AB1620" s="83"/>
    </row>
    <row r="1621" spans="1:28" s="79" customFormat="1" ht="15.75" hidden="1" customHeight="1" outlineLevel="1">
      <c r="A1621" s="76"/>
      <c r="B1621" s="102"/>
      <c r="C1621" s="78"/>
      <c r="D1621" s="78"/>
      <c r="E1621" s="20"/>
      <c r="F1621" s="64">
        <f>TAMUCT!$F$55</f>
        <v>0</v>
      </c>
      <c r="G1621" s="64">
        <f>TAMUCT!$G$55</f>
        <v>0</v>
      </c>
      <c r="H1621" s="64">
        <f>TAMUCT!$H$55</f>
        <v>0</v>
      </c>
      <c r="I1621" s="64">
        <f>TAMUCT!$I$55</f>
        <v>0</v>
      </c>
      <c r="J1621" s="64">
        <f>TAMUCT!$J$55</f>
        <v>0</v>
      </c>
      <c r="K1621" s="64">
        <f>TAMUCT!$K$55</f>
        <v>0</v>
      </c>
      <c r="L1621" s="65">
        <f>TAMUCT!$L$55</f>
        <v>0</v>
      </c>
      <c r="N1621" s="103"/>
      <c r="P1621" s="104"/>
      <c r="Q1621" s="105"/>
      <c r="R1621" s="105"/>
      <c r="S1621" s="105"/>
      <c r="T1621" s="106"/>
      <c r="U1621" s="107"/>
      <c r="V1621" s="108"/>
      <c r="W1621" s="105"/>
      <c r="X1621" s="109"/>
      <c r="Y1621" s="110"/>
      <c r="Z1621" s="111"/>
      <c r="AB1621" s="83"/>
    </row>
    <row r="1622" spans="1:28" s="79" customFormat="1" ht="15.75" hidden="1" customHeight="1" outlineLevel="1">
      <c r="A1622" s="76"/>
      <c r="B1622" s="102"/>
      <c r="C1622" s="78"/>
      <c r="D1622" s="78"/>
      <c r="E1622" s="20"/>
      <c r="F1622" s="64">
        <f>TAMUG!$F$55</f>
        <v>0</v>
      </c>
      <c r="G1622" s="64">
        <f>TAMUG!$G$55</f>
        <v>0</v>
      </c>
      <c r="H1622" s="64">
        <f>TAMUG!$H$55</f>
        <v>0</v>
      </c>
      <c r="I1622" s="64">
        <f>TAMUG!$I$55</f>
        <v>0</v>
      </c>
      <c r="J1622" s="64">
        <f>TAMUG!$J$55</f>
        <v>0</v>
      </c>
      <c r="K1622" s="64">
        <f>TAMUG!$K$55</f>
        <v>0</v>
      </c>
      <c r="L1622" s="65">
        <f>TAMUG!$L$55</f>
        <v>0</v>
      </c>
      <c r="N1622" s="103"/>
      <c r="P1622" s="104"/>
      <c r="Q1622" s="105"/>
      <c r="R1622" s="105"/>
      <c r="S1622" s="105"/>
      <c r="T1622" s="106"/>
      <c r="U1622" s="107"/>
      <c r="V1622" s="108"/>
      <c r="W1622" s="105"/>
      <c r="X1622" s="109"/>
      <c r="Y1622" s="110"/>
      <c r="Z1622" s="111"/>
      <c r="AB1622" s="83"/>
    </row>
    <row r="1623" spans="1:28" s="79" customFormat="1" ht="15.75" hidden="1" customHeight="1" outlineLevel="1">
      <c r="A1623" s="76"/>
      <c r="B1623" s="102"/>
      <c r="C1623" s="78"/>
      <c r="D1623" s="78"/>
      <c r="E1623" s="20"/>
      <c r="F1623" s="64">
        <f>TAMUK!$F$55</f>
        <v>0</v>
      </c>
      <c r="G1623" s="64">
        <f>TAMUK!$G$55</f>
        <v>0</v>
      </c>
      <c r="H1623" s="64">
        <f>TAMUK!$H$55</f>
        <v>0</v>
      </c>
      <c r="I1623" s="64">
        <f>TAMUK!$I$55</f>
        <v>0</v>
      </c>
      <c r="J1623" s="64">
        <f>TAMUK!$J$55</f>
        <v>0</v>
      </c>
      <c r="K1623" s="64">
        <f>TAMUK!$K$55</f>
        <v>0</v>
      </c>
      <c r="L1623" s="65">
        <f>TAMUK!$L$55</f>
        <v>0</v>
      </c>
      <c r="N1623" s="103"/>
      <c r="P1623" s="104"/>
      <c r="Q1623" s="105"/>
      <c r="R1623" s="105"/>
      <c r="S1623" s="105"/>
      <c r="T1623" s="106"/>
      <c r="U1623" s="107"/>
      <c r="V1623" s="108"/>
      <c r="W1623" s="105"/>
      <c r="X1623" s="109"/>
      <c r="Y1623" s="110"/>
      <c r="Z1623" s="111"/>
      <c r="AB1623" s="83"/>
    </row>
    <row r="1624" spans="1:28" s="79" customFormat="1" ht="15.75" hidden="1" customHeight="1" outlineLevel="1">
      <c r="A1624" s="76"/>
      <c r="B1624" s="102"/>
      <c r="C1624" s="78"/>
      <c r="D1624" s="78"/>
      <c r="E1624" s="20"/>
      <c r="F1624" s="64">
        <f>TAMUSA!$F$55</f>
        <v>0</v>
      </c>
      <c r="G1624" s="64">
        <f>TAMUSA!$G$55</f>
        <v>0</v>
      </c>
      <c r="H1624" s="64">
        <f>TAMUSA!$H$55</f>
        <v>0</v>
      </c>
      <c r="I1624" s="64">
        <f>TAMUSA!$I$55</f>
        <v>0</v>
      </c>
      <c r="J1624" s="64">
        <f>TAMUSA!$J$55</f>
        <v>0</v>
      </c>
      <c r="K1624" s="64">
        <f>TAMUSA!$K$55</f>
        <v>0</v>
      </c>
      <c r="L1624" s="65">
        <f>TAMUSA!$L$55</f>
        <v>0</v>
      </c>
      <c r="N1624" s="103"/>
      <c r="P1624" s="104"/>
      <c r="Q1624" s="105"/>
      <c r="R1624" s="105"/>
      <c r="S1624" s="105"/>
      <c r="T1624" s="106"/>
      <c r="U1624" s="107"/>
      <c r="V1624" s="108"/>
      <c r="W1624" s="105"/>
      <c r="X1624" s="109"/>
      <c r="Y1624" s="110"/>
      <c r="Z1624" s="111"/>
      <c r="AB1624" s="83"/>
    </row>
    <row r="1625" spans="1:28" s="79" customFormat="1" ht="15.75" hidden="1" customHeight="1" outlineLevel="1">
      <c r="A1625" s="76"/>
      <c r="B1625" s="102"/>
      <c r="C1625" s="78"/>
      <c r="D1625" s="78"/>
      <c r="E1625" s="20"/>
      <c r="F1625" s="64">
        <f>TAMUT!$F$55</f>
        <v>0</v>
      </c>
      <c r="G1625" s="64">
        <f>TAMUT!$G$55</f>
        <v>0</v>
      </c>
      <c r="H1625" s="64">
        <f>TAMUT!$H$55</f>
        <v>0</v>
      </c>
      <c r="I1625" s="64">
        <f>TAMUT!$I$55</f>
        <v>0</v>
      </c>
      <c r="J1625" s="64">
        <f>TAMUT!$J$55</f>
        <v>0</v>
      </c>
      <c r="K1625" s="64">
        <f>TAMUT!$K$55</f>
        <v>0</v>
      </c>
      <c r="L1625" s="65">
        <f>TAMUT!$L$55</f>
        <v>0</v>
      </c>
      <c r="N1625" s="103"/>
      <c r="P1625" s="104"/>
      <c r="Q1625" s="105"/>
      <c r="R1625" s="105"/>
      <c r="S1625" s="105"/>
      <c r="T1625" s="106"/>
      <c r="U1625" s="107"/>
      <c r="V1625" s="108"/>
      <c r="W1625" s="105"/>
      <c r="X1625" s="109"/>
      <c r="Y1625" s="110"/>
      <c r="Z1625" s="111"/>
      <c r="AB1625" s="83"/>
    </row>
    <row r="1626" spans="1:28" s="79" customFormat="1" ht="15.75" hidden="1" customHeight="1" outlineLevel="1">
      <c r="A1626" s="76"/>
      <c r="B1626" s="102"/>
      <c r="C1626" s="78"/>
      <c r="D1626" s="78"/>
      <c r="E1626" s="20"/>
      <c r="F1626" s="64">
        <f>TARLST!$F$55</f>
        <v>0</v>
      </c>
      <c r="G1626" s="64">
        <f>TARLST!$G$55</f>
        <v>0</v>
      </c>
      <c r="H1626" s="64">
        <f>TARLST!$H$55</f>
        <v>0</v>
      </c>
      <c r="I1626" s="64">
        <f>TARLST!$I$55</f>
        <v>0</v>
      </c>
      <c r="J1626" s="64">
        <f>TARLST!$J$55</f>
        <v>0</v>
      </c>
      <c r="K1626" s="64">
        <f>TARLST!$K$55</f>
        <v>0</v>
      </c>
      <c r="L1626" s="65">
        <f>TARLST!$L$55</f>
        <v>0</v>
      </c>
      <c r="N1626" s="103"/>
      <c r="P1626" s="104"/>
      <c r="Q1626" s="105"/>
      <c r="R1626" s="105"/>
      <c r="S1626" s="105"/>
      <c r="T1626" s="106"/>
      <c r="U1626" s="107"/>
      <c r="V1626" s="108"/>
      <c r="W1626" s="105"/>
      <c r="X1626" s="109"/>
      <c r="Y1626" s="110"/>
      <c r="Z1626" s="111"/>
      <c r="AB1626" s="83"/>
    </row>
    <row r="1627" spans="1:28" s="79" customFormat="1" ht="15.75" hidden="1" customHeight="1" outlineLevel="1">
      <c r="A1627" s="76"/>
      <c r="B1627" s="102"/>
      <c r="C1627" s="78"/>
      <c r="D1627" s="78"/>
      <c r="E1627" s="20"/>
      <c r="F1627" s="64">
        <f>TSU!$F$55</f>
        <v>0</v>
      </c>
      <c r="G1627" s="64">
        <f>TSU!$G$55</f>
        <v>0</v>
      </c>
      <c r="H1627" s="64">
        <f>TSU!$H$55</f>
        <v>0</v>
      </c>
      <c r="I1627" s="64">
        <f>TSU!$I$55</f>
        <v>0</v>
      </c>
      <c r="J1627" s="64">
        <f>TSU!$J$55</f>
        <v>0</v>
      </c>
      <c r="K1627" s="64">
        <f>TSU!$K$55</f>
        <v>0</v>
      </c>
      <c r="L1627" s="65">
        <f>TSU!$L$55</f>
        <v>0</v>
      </c>
      <c r="N1627" s="103"/>
      <c r="P1627" s="104"/>
      <c r="Q1627" s="105"/>
      <c r="R1627" s="105"/>
      <c r="S1627" s="105"/>
      <c r="T1627" s="106"/>
      <c r="U1627" s="107"/>
      <c r="V1627" s="108"/>
      <c r="W1627" s="105"/>
      <c r="X1627" s="109"/>
      <c r="Y1627" s="110"/>
      <c r="Z1627" s="111"/>
      <c r="AB1627" s="83"/>
    </row>
    <row r="1628" spans="1:28" s="79" customFormat="1" ht="15.75" hidden="1" customHeight="1" outlineLevel="1">
      <c r="A1628" s="76"/>
      <c r="B1628" s="102"/>
      <c r="C1628" s="78"/>
      <c r="D1628" s="78"/>
      <c r="E1628" s="20"/>
      <c r="F1628" s="64">
        <f>TTU!$F$55</f>
        <v>0</v>
      </c>
      <c r="G1628" s="64">
        <f>TTU!$G$55</f>
        <v>0</v>
      </c>
      <c r="H1628" s="64">
        <f>TTU!$H$55</f>
        <v>0</v>
      </c>
      <c r="I1628" s="64">
        <f>TTU!$I$55</f>
        <v>0</v>
      </c>
      <c r="J1628" s="64">
        <f>TTU!$J$55</f>
        <v>0</v>
      </c>
      <c r="K1628" s="64">
        <f>TTU!$K$55</f>
        <v>0</v>
      </c>
      <c r="L1628" s="65">
        <f>TTU!$L$55</f>
        <v>0</v>
      </c>
      <c r="N1628" s="103"/>
      <c r="P1628" s="104"/>
      <c r="Q1628" s="105"/>
      <c r="R1628" s="105"/>
      <c r="S1628" s="105"/>
      <c r="T1628" s="106"/>
      <c r="U1628" s="107"/>
      <c r="V1628" s="108"/>
      <c r="W1628" s="105"/>
      <c r="X1628" s="109"/>
      <c r="Y1628" s="110"/>
      <c r="Z1628" s="111"/>
      <c r="AB1628" s="83"/>
    </row>
    <row r="1629" spans="1:28" s="79" customFormat="1" ht="15.75" hidden="1" customHeight="1" outlineLevel="1">
      <c r="A1629" s="76"/>
      <c r="B1629" s="102"/>
      <c r="C1629" s="78"/>
      <c r="D1629" s="78"/>
      <c r="E1629" s="20"/>
      <c r="F1629" s="64">
        <f>TWU!$F$55</f>
        <v>0</v>
      </c>
      <c r="G1629" s="64">
        <f>TWU!$G$55</f>
        <v>0</v>
      </c>
      <c r="H1629" s="64">
        <f>TWU!$H$55</f>
        <v>0</v>
      </c>
      <c r="I1629" s="64">
        <f>TWU!$I$55</f>
        <v>0</v>
      </c>
      <c r="J1629" s="64">
        <f>TWU!$J$55</f>
        <v>0</v>
      </c>
      <c r="K1629" s="64">
        <f>TWU!$K$55</f>
        <v>0</v>
      </c>
      <c r="L1629" s="65">
        <f>TWU!$L$55</f>
        <v>0</v>
      </c>
      <c r="N1629" s="103"/>
      <c r="P1629" s="104"/>
      <c r="Q1629" s="105"/>
      <c r="R1629" s="105"/>
      <c r="S1629" s="105"/>
      <c r="T1629" s="106"/>
      <c r="U1629" s="107"/>
      <c r="V1629" s="108"/>
      <c r="W1629" s="105"/>
      <c r="X1629" s="109"/>
      <c r="Y1629" s="110"/>
      <c r="Z1629" s="111"/>
      <c r="AB1629" s="83"/>
    </row>
    <row r="1630" spans="1:28" s="79" customFormat="1" ht="15.75" hidden="1" customHeight="1" outlineLevel="1">
      <c r="A1630" s="76"/>
      <c r="B1630" s="102"/>
      <c r="C1630" s="78"/>
      <c r="D1630" s="78"/>
      <c r="E1630" s="20"/>
      <c r="F1630" s="64">
        <f>TXST!$F$55</f>
        <v>0</v>
      </c>
      <c r="G1630" s="64">
        <f>TXST!$G$55</f>
        <v>0</v>
      </c>
      <c r="H1630" s="64">
        <f>TXST!$H$55</f>
        <v>0</v>
      </c>
      <c r="I1630" s="64">
        <f>TXST!$I$55</f>
        <v>0</v>
      </c>
      <c r="J1630" s="64">
        <f>TXST!$J$55</f>
        <v>0</v>
      </c>
      <c r="K1630" s="64">
        <f>TXST!$K$55</f>
        <v>0</v>
      </c>
      <c r="L1630" s="65">
        <f>TXST!$L$55</f>
        <v>0</v>
      </c>
      <c r="N1630" s="103"/>
      <c r="P1630" s="104"/>
      <c r="Q1630" s="105"/>
      <c r="R1630" s="105"/>
      <c r="S1630" s="105"/>
      <c r="T1630" s="106"/>
      <c r="U1630" s="107"/>
      <c r="V1630" s="108"/>
      <c r="W1630" s="105"/>
      <c r="X1630" s="109"/>
      <c r="Y1630" s="110"/>
      <c r="Z1630" s="111"/>
      <c r="AB1630" s="83"/>
    </row>
    <row r="1631" spans="1:28" s="79" customFormat="1" ht="15.75" hidden="1" customHeight="1" outlineLevel="1">
      <c r="A1631" s="76"/>
      <c r="B1631" s="102"/>
      <c r="C1631" s="78"/>
      <c r="D1631" s="78"/>
      <c r="E1631" s="20"/>
      <c r="F1631" s="64">
        <f>TYL!$F$55</f>
        <v>0</v>
      </c>
      <c r="G1631" s="64">
        <f>TYL!$G$55</f>
        <v>0</v>
      </c>
      <c r="H1631" s="64">
        <f>TYL!$H$55</f>
        <v>0</v>
      </c>
      <c r="I1631" s="64">
        <f>TYL!$I$55</f>
        <v>0</v>
      </c>
      <c r="J1631" s="64">
        <f>TYL!$J$55</f>
        <v>0</v>
      </c>
      <c r="K1631" s="64">
        <f>TYL!$K$55</f>
        <v>0</v>
      </c>
      <c r="L1631" s="65">
        <f>TYL!$L$55</f>
        <v>0</v>
      </c>
      <c r="N1631" s="103"/>
      <c r="P1631" s="104"/>
      <c r="Q1631" s="105"/>
      <c r="R1631" s="105"/>
      <c r="S1631" s="105"/>
      <c r="T1631" s="106"/>
      <c r="U1631" s="107"/>
      <c r="V1631" s="108"/>
      <c r="W1631" s="105"/>
      <c r="X1631" s="109"/>
      <c r="Y1631" s="110"/>
      <c r="Z1631" s="111"/>
      <c r="AB1631" s="83"/>
    </row>
    <row r="1632" spans="1:28" s="79" customFormat="1" ht="15.75" hidden="1" customHeight="1" outlineLevel="1">
      <c r="A1632" s="76"/>
      <c r="B1632" s="102"/>
      <c r="C1632" s="78"/>
      <c r="D1632" s="78"/>
      <c r="E1632" s="20"/>
      <c r="F1632" s="64">
        <f>UH!$F$55</f>
        <v>0</v>
      </c>
      <c r="G1632" s="64">
        <f>UH!$G$55</f>
        <v>0</v>
      </c>
      <c r="H1632" s="64">
        <f>UH!$H$55</f>
        <v>0</v>
      </c>
      <c r="I1632" s="64">
        <f>UH!$I$55</f>
        <v>0</v>
      </c>
      <c r="J1632" s="64">
        <f>UH!$J$55</f>
        <v>0</v>
      </c>
      <c r="K1632" s="64">
        <f>UH!$K$55</f>
        <v>0</v>
      </c>
      <c r="L1632" s="65">
        <f>UH!$L$55</f>
        <v>0</v>
      </c>
      <c r="N1632" s="103"/>
      <c r="P1632" s="104"/>
      <c r="Q1632" s="105"/>
      <c r="R1632" s="105"/>
      <c r="S1632" s="105"/>
      <c r="T1632" s="106"/>
      <c r="U1632" s="107"/>
      <c r="V1632" s="108"/>
      <c r="W1632" s="105"/>
      <c r="X1632" s="109"/>
      <c r="Y1632" s="110"/>
      <c r="Z1632" s="111"/>
      <c r="AB1632" s="83"/>
    </row>
    <row r="1633" spans="1:28" s="79" customFormat="1" ht="15.75" hidden="1" customHeight="1" outlineLevel="1">
      <c r="A1633" s="76"/>
      <c r="B1633" s="102"/>
      <c r="C1633" s="78"/>
      <c r="D1633" s="78"/>
      <c r="E1633" s="20"/>
      <c r="F1633" s="64">
        <f>UHCL!$F$55</f>
        <v>0</v>
      </c>
      <c r="G1633" s="64">
        <f>UHCL!$G$55</f>
        <v>0</v>
      </c>
      <c r="H1633" s="64">
        <f>UHCL!$H$55</f>
        <v>0</v>
      </c>
      <c r="I1633" s="64">
        <f>UHCL!$I$55</f>
        <v>0</v>
      </c>
      <c r="J1633" s="64">
        <f>UHCL!$J$55</f>
        <v>0</v>
      </c>
      <c r="K1633" s="64">
        <f>UHCL!$K$55</f>
        <v>0</v>
      </c>
      <c r="L1633" s="65">
        <f>UHCL!$L$55</f>
        <v>0</v>
      </c>
      <c r="N1633" s="103"/>
      <c r="P1633" s="104"/>
      <c r="Q1633" s="105"/>
      <c r="R1633" s="105"/>
      <c r="S1633" s="105"/>
      <c r="T1633" s="106"/>
      <c r="U1633" s="107"/>
      <c r="V1633" s="108"/>
      <c r="W1633" s="105"/>
      <c r="X1633" s="109"/>
      <c r="Y1633" s="110"/>
      <c r="Z1633" s="111"/>
      <c r="AB1633" s="83"/>
    </row>
    <row r="1634" spans="1:28" s="79" customFormat="1" ht="15.75" hidden="1" customHeight="1" outlineLevel="1">
      <c r="A1634" s="76"/>
      <c r="B1634" s="102"/>
      <c r="C1634" s="78"/>
      <c r="D1634" s="78"/>
      <c r="E1634" s="20"/>
      <c r="F1634" s="64">
        <f>UHD!$F$55</f>
        <v>0</v>
      </c>
      <c r="G1634" s="64">
        <f>UHD!$G$55</f>
        <v>0</v>
      </c>
      <c r="H1634" s="64">
        <f>UHD!$H$55</f>
        <v>0</v>
      </c>
      <c r="I1634" s="64">
        <f>UHD!$I$55</f>
        <v>0</v>
      </c>
      <c r="J1634" s="64">
        <f>UHD!$J$55</f>
        <v>0</v>
      </c>
      <c r="K1634" s="64">
        <f>UHD!$K$55</f>
        <v>0</v>
      </c>
      <c r="L1634" s="65">
        <f>UHD!$L$55</f>
        <v>0</v>
      </c>
      <c r="N1634" s="103"/>
      <c r="P1634" s="104"/>
      <c r="Q1634" s="105"/>
      <c r="R1634" s="105"/>
      <c r="S1634" s="105"/>
      <c r="T1634" s="106"/>
      <c r="U1634" s="107"/>
      <c r="V1634" s="108"/>
      <c r="W1634" s="105"/>
      <c r="X1634" s="109"/>
      <c r="Y1634" s="110"/>
      <c r="Z1634" s="111"/>
      <c r="AB1634" s="83"/>
    </row>
    <row r="1635" spans="1:28" s="79" customFormat="1" ht="15.75" hidden="1" customHeight="1" outlineLevel="1">
      <c r="A1635" s="76"/>
      <c r="B1635" s="102"/>
      <c r="C1635" s="78"/>
      <c r="D1635" s="78"/>
      <c r="E1635" s="20"/>
      <c r="F1635" s="64">
        <f>UHV!$F$55</f>
        <v>0</v>
      </c>
      <c r="G1635" s="64">
        <f>UHV!$G$55</f>
        <v>0</v>
      </c>
      <c r="H1635" s="64">
        <f>UHV!$H$55</f>
        <v>0</v>
      </c>
      <c r="I1635" s="64">
        <f>UHV!$I$55</f>
        <v>0</v>
      </c>
      <c r="J1635" s="64">
        <f>UHV!$J$55</f>
        <v>0</v>
      </c>
      <c r="K1635" s="64">
        <f>UHV!$K$55</f>
        <v>0</v>
      </c>
      <c r="L1635" s="65">
        <f>UHV!$L$55</f>
        <v>0</v>
      </c>
      <c r="N1635" s="103"/>
      <c r="P1635" s="104"/>
      <c r="Q1635" s="105"/>
      <c r="R1635" s="105"/>
      <c r="S1635" s="105"/>
      <c r="T1635" s="106"/>
      <c r="U1635" s="107"/>
      <c r="V1635" s="108"/>
      <c r="W1635" s="105"/>
      <c r="X1635" s="109"/>
      <c r="Y1635" s="110"/>
      <c r="Z1635" s="111"/>
      <c r="AB1635" s="83"/>
    </row>
    <row r="1636" spans="1:28" s="79" customFormat="1" ht="15.75" hidden="1" customHeight="1" outlineLevel="1">
      <c r="A1636" s="76"/>
      <c r="B1636" s="102"/>
      <c r="C1636" s="78"/>
      <c r="D1636" s="78"/>
      <c r="E1636" s="20"/>
      <c r="F1636" s="64">
        <f>UNT!$F$55</f>
        <v>0</v>
      </c>
      <c r="G1636" s="64">
        <f>UNT!$G$55</f>
        <v>0</v>
      </c>
      <c r="H1636" s="64">
        <f>UNT!$H$55</f>
        <v>0</v>
      </c>
      <c r="I1636" s="64">
        <f>UNT!$I$55</f>
        <v>0</v>
      </c>
      <c r="J1636" s="64">
        <f>UNT!$J$55</f>
        <v>0</v>
      </c>
      <c r="K1636" s="64">
        <f>UNT!$K$55</f>
        <v>0</v>
      </c>
      <c r="L1636" s="65">
        <f>UNT!$L$55</f>
        <v>0</v>
      </c>
      <c r="N1636" s="103"/>
      <c r="P1636" s="104"/>
      <c r="Q1636" s="105"/>
      <c r="R1636" s="105"/>
      <c r="S1636" s="105"/>
      <c r="T1636" s="106"/>
      <c r="U1636" s="107"/>
      <c r="V1636" s="108"/>
      <c r="W1636" s="105"/>
      <c r="X1636" s="109"/>
      <c r="Y1636" s="110"/>
      <c r="Z1636" s="111"/>
      <c r="AB1636" s="83"/>
    </row>
    <row r="1637" spans="1:28" s="79" customFormat="1" ht="15.75" hidden="1" customHeight="1" outlineLevel="1">
      <c r="A1637" s="76"/>
      <c r="B1637" s="102"/>
      <c r="C1637" s="78"/>
      <c r="D1637" s="78"/>
      <c r="E1637" s="20"/>
      <c r="F1637" s="64">
        <f>UNTD!$F$55</f>
        <v>0</v>
      </c>
      <c r="G1637" s="64">
        <f>UNTD!$G$55</f>
        <v>0</v>
      </c>
      <c r="H1637" s="64">
        <f>UNTD!$H$55</f>
        <v>0</v>
      </c>
      <c r="I1637" s="64">
        <f>UNTD!$I$55</f>
        <v>0</v>
      </c>
      <c r="J1637" s="64">
        <f>UNTD!$J$55</f>
        <v>0</v>
      </c>
      <c r="K1637" s="64">
        <f>UNTD!$K$55</f>
        <v>0</v>
      </c>
      <c r="L1637" s="65">
        <f>UNTD!$L$55</f>
        <v>0</v>
      </c>
      <c r="N1637" s="103"/>
      <c r="P1637" s="104"/>
      <c r="Q1637" s="105"/>
      <c r="R1637" s="105"/>
      <c r="S1637" s="105"/>
      <c r="T1637" s="106"/>
      <c r="U1637" s="107"/>
      <c r="V1637" s="108"/>
      <c r="W1637" s="105"/>
      <c r="X1637" s="109"/>
      <c r="Y1637" s="110"/>
      <c r="Z1637" s="111"/>
      <c r="AB1637" s="83"/>
    </row>
    <row r="1638" spans="1:28" s="79" customFormat="1" ht="15.75" hidden="1" customHeight="1" outlineLevel="1">
      <c r="A1638" s="76"/>
      <c r="B1638" s="102"/>
      <c r="C1638" s="78"/>
      <c r="D1638" s="78"/>
      <c r="E1638" s="20"/>
      <c r="F1638" s="64">
        <f>WTAMU!$F$55</f>
        <v>0</v>
      </c>
      <c r="G1638" s="64">
        <f>WTAMU!$G$55</f>
        <v>0</v>
      </c>
      <c r="H1638" s="64">
        <f>WTAMU!$H$55</f>
        <v>0</v>
      </c>
      <c r="I1638" s="64">
        <f>WTAMU!$I$55</f>
        <v>0</v>
      </c>
      <c r="J1638" s="64">
        <f>WTAMU!$J$55</f>
        <v>0</v>
      </c>
      <c r="K1638" s="64">
        <f>WTAMU!$K$55</f>
        <v>0</v>
      </c>
      <c r="L1638" s="65">
        <f>WTAMU!$L$55</f>
        <v>0</v>
      </c>
      <c r="N1638" s="103"/>
      <c r="P1638" s="104"/>
      <c r="Q1638" s="105"/>
      <c r="R1638" s="105"/>
      <c r="S1638" s="105"/>
      <c r="T1638" s="106"/>
      <c r="U1638" s="107"/>
      <c r="V1638" s="108"/>
      <c r="W1638" s="105"/>
      <c r="X1638" s="109"/>
      <c r="Y1638" s="110"/>
      <c r="Z1638" s="111"/>
      <c r="AB1638" s="83"/>
    </row>
    <row r="1639" spans="1:28" s="79" customFormat="1" ht="15.75" customHeight="1" collapsed="1">
      <c r="A1639" s="76"/>
      <c r="B1639" s="102" t="s">
        <v>555</v>
      </c>
      <c r="C1639" s="78"/>
      <c r="D1639" s="78"/>
      <c r="E1639" s="20"/>
      <c r="F1639" s="64">
        <f t="shared" ref="F1639:L1639" si="31">SUM(F1603:F1638)</f>
        <v>0</v>
      </c>
      <c r="G1639" s="64">
        <f t="shared" si="31"/>
        <v>0</v>
      </c>
      <c r="H1639" s="64">
        <f t="shared" si="31"/>
        <v>0</v>
      </c>
      <c r="I1639" s="64">
        <f t="shared" si="31"/>
        <v>0</v>
      </c>
      <c r="J1639" s="64">
        <f t="shared" si="31"/>
        <v>0</v>
      </c>
      <c r="K1639" s="64">
        <f t="shared" si="31"/>
        <v>0</v>
      </c>
      <c r="L1639" s="65">
        <f t="shared" si="31"/>
        <v>0</v>
      </c>
      <c r="N1639" s="103"/>
      <c r="P1639" s="104"/>
      <c r="Q1639" s="105"/>
      <c r="R1639" s="105"/>
      <c r="S1639" s="105"/>
      <c r="T1639" s="106"/>
      <c r="U1639" s="107"/>
      <c r="V1639" s="108"/>
      <c r="W1639" s="105"/>
      <c r="X1639" s="109"/>
      <c r="Y1639" s="110"/>
      <c r="Z1639" s="111"/>
      <c r="AB1639" s="83"/>
    </row>
    <row r="1640" spans="1:28" s="79" customFormat="1" ht="15.75" hidden="1" customHeight="1" outlineLevel="1">
      <c r="A1640" s="76"/>
      <c r="B1640" s="102"/>
      <c r="C1640" s="78"/>
      <c r="D1640" s="78"/>
      <c r="E1640" s="20"/>
      <c r="F1640" s="64">
        <f>ARL!$F$56</f>
        <v>0</v>
      </c>
      <c r="G1640" s="64">
        <f>ARL!$G$56</f>
        <v>0</v>
      </c>
      <c r="H1640" s="64">
        <f>ARL!$H$56</f>
        <v>0</v>
      </c>
      <c r="I1640" s="64">
        <f>ARL!$I$56</f>
        <v>0</v>
      </c>
      <c r="J1640" s="64">
        <f>ARL!$J$56</f>
        <v>0</v>
      </c>
      <c r="K1640" s="64">
        <f>ARL!$K$56</f>
        <v>0</v>
      </c>
      <c r="L1640" s="65">
        <f>ARL!$L$56</f>
        <v>0</v>
      </c>
      <c r="N1640" s="103"/>
      <c r="P1640" s="104"/>
      <c r="Q1640" s="105"/>
      <c r="R1640" s="105"/>
      <c r="S1640" s="105"/>
      <c r="T1640" s="106"/>
      <c r="U1640" s="107"/>
      <c r="V1640" s="108"/>
      <c r="W1640" s="105"/>
      <c r="X1640" s="109"/>
      <c r="Y1640" s="110"/>
      <c r="Z1640" s="111"/>
      <c r="AB1640" s="83"/>
    </row>
    <row r="1641" spans="1:28" s="79" customFormat="1" ht="15.75" hidden="1" customHeight="1" outlineLevel="1">
      <c r="A1641" s="76"/>
      <c r="B1641" s="102"/>
      <c r="C1641" s="78"/>
      <c r="D1641" s="78"/>
      <c r="E1641" s="20"/>
      <c r="F1641" s="64">
        <f>ASU!$F$56</f>
        <v>0</v>
      </c>
      <c r="G1641" s="64">
        <f>ASU!$G$56</f>
        <v>0</v>
      </c>
      <c r="H1641" s="64">
        <f>ASU!$H$56</f>
        <v>0</v>
      </c>
      <c r="I1641" s="64">
        <f>ASU!$I$56</f>
        <v>0</v>
      </c>
      <c r="J1641" s="64">
        <f>ASU!$J$56</f>
        <v>0</v>
      </c>
      <c r="K1641" s="64">
        <f>ASU!$K$56</f>
        <v>0</v>
      </c>
      <c r="L1641" s="65">
        <f>ASU!$L$56</f>
        <v>0</v>
      </c>
      <c r="N1641" s="103"/>
      <c r="P1641" s="104"/>
      <c r="Q1641" s="105"/>
      <c r="R1641" s="105"/>
      <c r="S1641" s="105"/>
      <c r="T1641" s="106"/>
      <c r="U1641" s="107"/>
      <c r="V1641" s="108"/>
      <c r="W1641" s="105"/>
      <c r="X1641" s="109"/>
      <c r="Y1641" s="110"/>
      <c r="Z1641" s="111"/>
      <c r="AB1641" s="83"/>
    </row>
    <row r="1642" spans="1:28" s="79" customFormat="1" ht="15.75" hidden="1" customHeight="1" outlineLevel="1">
      <c r="A1642" s="76"/>
      <c r="B1642" s="102"/>
      <c r="C1642" s="78"/>
      <c r="D1642" s="78"/>
      <c r="E1642" s="20"/>
      <c r="F1642" s="64">
        <f>'AUS1'!$F$56</f>
        <v>0</v>
      </c>
      <c r="G1642" s="64">
        <f>'AUS1'!$G$56</f>
        <v>0</v>
      </c>
      <c r="H1642" s="64">
        <f>'AUS1'!$H$56</f>
        <v>0</v>
      </c>
      <c r="I1642" s="64">
        <f>'AUS1'!$I$56</f>
        <v>0</v>
      </c>
      <c r="J1642" s="64">
        <f>'AUS1'!$J$56</f>
        <v>0</v>
      </c>
      <c r="K1642" s="64">
        <f>'AUS1'!$K$56</f>
        <v>0</v>
      </c>
      <c r="L1642" s="65">
        <f>'AUS1'!$L$56</f>
        <v>0</v>
      </c>
      <c r="N1642" s="103"/>
      <c r="P1642" s="104"/>
      <c r="Q1642" s="105"/>
      <c r="R1642" s="105"/>
      <c r="S1642" s="105"/>
      <c r="T1642" s="106"/>
      <c r="U1642" s="107"/>
      <c r="V1642" s="108"/>
      <c r="W1642" s="105"/>
      <c r="X1642" s="109"/>
      <c r="Y1642" s="110"/>
      <c r="Z1642" s="111"/>
      <c r="AB1642" s="83"/>
    </row>
    <row r="1643" spans="1:28" s="79" customFormat="1" ht="15.75" hidden="1" customHeight="1" outlineLevel="1">
      <c r="A1643" s="76"/>
      <c r="B1643" s="102"/>
      <c r="C1643" s="78"/>
      <c r="D1643" s="78"/>
      <c r="E1643" s="20"/>
      <c r="F1643" s="64">
        <f>'RGV1'!$F$56</f>
        <v>0</v>
      </c>
      <c r="G1643" s="64">
        <f>'RGV1'!$G$56</f>
        <v>0</v>
      </c>
      <c r="H1643" s="64">
        <f>'RGV1'!$H$56</f>
        <v>0</v>
      </c>
      <c r="I1643" s="64">
        <f>'RGV1'!$I$56</f>
        <v>0</v>
      </c>
      <c r="J1643" s="64">
        <f>'RGV1'!$J$56</f>
        <v>0</v>
      </c>
      <c r="K1643" s="64">
        <f>'RGV1'!$K$56</f>
        <v>0</v>
      </c>
      <c r="L1643" s="65">
        <f>'RGV1'!$L$56</f>
        <v>0</v>
      </c>
      <c r="N1643" s="103"/>
      <c r="P1643" s="104"/>
      <c r="Q1643" s="105"/>
      <c r="R1643" s="105"/>
      <c r="S1643" s="105"/>
      <c r="T1643" s="106"/>
      <c r="U1643" s="107"/>
      <c r="V1643" s="108"/>
      <c r="W1643" s="105"/>
      <c r="X1643" s="109"/>
      <c r="Y1643" s="110"/>
      <c r="Z1643" s="111"/>
      <c r="AB1643" s="83"/>
    </row>
    <row r="1644" spans="1:28" s="79" customFormat="1" ht="15.75" hidden="1" customHeight="1" outlineLevel="1">
      <c r="A1644" s="76"/>
      <c r="B1644" s="102"/>
      <c r="C1644" s="78"/>
      <c r="D1644" s="78"/>
      <c r="E1644" s="20"/>
      <c r="F1644" s="64">
        <f>DAL!$F$56</f>
        <v>0</v>
      </c>
      <c r="G1644" s="64">
        <f>DAL!$G$56</f>
        <v>0</v>
      </c>
      <c r="H1644" s="64">
        <f>DAL!$H$56</f>
        <v>0</v>
      </c>
      <c r="I1644" s="64">
        <f>DAL!$I$56</f>
        <v>0</v>
      </c>
      <c r="J1644" s="64">
        <f>DAL!$J$56</f>
        <v>0</v>
      </c>
      <c r="K1644" s="64">
        <f>DAL!$K$56</f>
        <v>0</v>
      </c>
      <c r="L1644" s="65">
        <f>DAL!$L$56</f>
        <v>0</v>
      </c>
      <c r="N1644" s="103"/>
      <c r="P1644" s="104"/>
      <c r="Q1644" s="105"/>
      <c r="R1644" s="105"/>
      <c r="S1644" s="105"/>
      <c r="T1644" s="106"/>
      <c r="U1644" s="107"/>
      <c r="V1644" s="108"/>
      <c r="W1644" s="105"/>
      <c r="X1644" s="109"/>
      <c r="Y1644" s="110"/>
      <c r="Z1644" s="111"/>
      <c r="AB1644" s="83"/>
    </row>
    <row r="1645" spans="1:28" s="79" customFormat="1" ht="15.75" hidden="1" customHeight="1" outlineLevel="1">
      <c r="A1645" s="76"/>
      <c r="B1645" s="102"/>
      <c r="C1645" s="78"/>
      <c r="D1645" s="78"/>
      <c r="E1645" s="20"/>
      <c r="F1645" s="64">
        <f>'E-P'!$F$56</f>
        <v>0</v>
      </c>
      <c r="G1645" s="64">
        <f>'E-P'!$G$56</f>
        <v>0</v>
      </c>
      <c r="H1645" s="64">
        <f>'E-P'!$H$56</f>
        <v>0</v>
      </c>
      <c r="I1645" s="64">
        <f>'E-P'!$I$56</f>
        <v>0</v>
      </c>
      <c r="J1645" s="64">
        <f>'E-P'!$J$56</f>
        <v>0</v>
      </c>
      <c r="K1645" s="64">
        <f>'E-P'!$K$56</f>
        <v>0</v>
      </c>
      <c r="L1645" s="65">
        <f>'E-P'!$L$56</f>
        <v>0</v>
      </c>
      <c r="N1645" s="103"/>
      <c r="P1645" s="104"/>
      <c r="Q1645" s="105"/>
      <c r="R1645" s="105"/>
      <c r="S1645" s="105"/>
      <c r="T1645" s="106"/>
      <c r="U1645" s="107"/>
      <c r="V1645" s="108"/>
      <c r="W1645" s="105"/>
      <c r="X1645" s="109"/>
      <c r="Y1645" s="110"/>
      <c r="Z1645" s="111"/>
      <c r="AB1645" s="83"/>
    </row>
    <row r="1646" spans="1:28" s="79" customFormat="1" ht="15.75" hidden="1" customHeight="1" outlineLevel="1">
      <c r="A1646" s="76"/>
      <c r="B1646" s="102"/>
      <c r="C1646" s="78"/>
      <c r="D1646" s="78"/>
      <c r="E1646" s="20"/>
      <c r="F1646" s="64">
        <f>LU!$F$56</f>
        <v>0</v>
      </c>
      <c r="G1646" s="64">
        <f>LU!$G$56</f>
        <v>0</v>
      </c>
      <c r="H1646" s="64">
        <f>LU!$H$56</f>
        <v>0</v>
      </c>
      <c r="I1646" s="64">
        <f>LU!$I$56</f>
        <v>0</v>
      </c>
      <c r="J1646" s="64">
        <f>LU!$J$56</f>
        <v>0</v>
      </c>
      <c r="K1646" s="64">
        <f>LU!$K$56</f>
        <v>0</v>
      </c>
      <c r="L1646" s="65">
        <f>LU!$L$56</f>
        <v>0</v>
      </c>
      <c r="N1646" s="103"/>
      <c r="P1646" s="104"/>
      <c r="Q1646" s="105"/>
      <c r="R1646" s="105"/>
      <c r="S1646" s="105"/>
      <c r="T1646" s="106"/>
      <c r="U1646" s="107"/>
      <c r="V1646" s="108"/>
      <c r="W1646" s="105"/>
      <c r="X1646" s="109"/>
      <c r="Y1646" s="110"/>
      <c r="Z1646" s="111"/>
      <c r="AB1646" s="83"/>
    </row>
    <row r="1647" spans="1:28" s="79" customFormat="1" ht="15.75" hidden="1" customHeight="1" outlineLevel="1">
      <c r="A1647" s="76"/>
      <c r="B1647" s="102"/>
      <c r="C1647" s="78"/>
      <c r="D1647" s="78"/>
      <c r="E1647" s="20"/>
      <c r="F1647" s="64">
        <f>MidWST!$F$56</f>
        <v>0</v>
      </c>
      <c r="G1647" s="64">
        <f>MidWST!$G$56</f>
        <v>0</v>
      </c>
      <c r="H1647" s="64">
        <f>MidWST!$H$56</f>
        <v>0</v>
      </c>
      <c r="I1647" s="64">
        <f>MidWST!$I$56</f>
        <v>0</v>
      </c>
      <c r="J1647" s="64">
        <f>MidWST!$J$56</f>
        <v>0</v>
      </c>
      <c r="K1647" s="64">
        <f>MidWST!$K$56</f>
        <v>0</v>
      </c>
      <c r="L1647" s="65">
        <f>MidWST!$L$56</f>
        <v>0</v>
      </c>
      <c r="N1647" s="103"/>
      <c r="P1647" s="104"/>
      <c r="Q1647" s="105"/>
      <c r="R1647" s="105"/>
      <c r="S1647" s="105"/>
      <c r="T1647" s="106"/>
      <c r="U1647" s="107"/>
      <c r="V1647" s="108"/>
      <c r="W1647" s="105"/>
      <c r="X1647" s="109"/>
      <c r="Y1647" s="110"/>
      <c r="Z1647" s="111"/>
      <c r="AB1647" s="83"/>
    </row>
    <row r="1648" spans="1:28" s="79" customFormat="1" ht="15.75" hidden="1" customHeight="1" outlineLevel="1">
      <c r="A1648" s="76"/>
      <c r="B1648" s="102"/>
      <c r="C1648" s="78"/>
      <c r="D1648" s="78"/>
      <c r="E1648" s="20"/>
      <c r="F1648" s="64">
        <f>'P-B'!$F$56</f>
        <v>0</v>
      </c>
      <c r="G1648" s="64">
        <f>'P-B'!$G$56</f>
        <v>0</v>
      </c>
      <c r="H1648" s="64">
        <f>'P-B'!$H$56</f>
        <v>0</v>
      </c>
      <c r="I1648" s="64">
        <f>'P-B'!$I$56</f>
        <v>0</v>
      </c>
      <c r="J1648" s="64">
        <f>'P-B'!$J$56</f>
        <v>0</v>
      </c>
      <c r="K1648" s="64">
        <f>'P-B'!$K$56</f>
        <v>0</v>
      </c>
      <c r="L1648" s="65">
        <f>'P-B'!$L$56</f>
        <v>0</v>
      </c>
      <c r="N1648" s="103"/>
      <c r="P1648" s="104"/>
      <c r="Q1648" s="105"/>
      <c r="R1648" s="105"/>
      <c r="S1648" s="105"/>
      <c r="T1648" s="106"/>
      <c r="U1648" s="107"/>
      <c r="V1648" s="108"/>
      <c r="W1648" s="105"/>
      <c r="X1648" s="109"/>
      <c r="Y1648" s="110"/>
      <c r="Z1648" s="111"/>
      <c r="AB1648" s="83"/>
    </row>
    <row r="1649" spans="1:28" s="79" customFormat="1" ht="15.75" hidden="1" customHeight="1" outlineLevel="1">
      <c r="A1649" s="76"/>
      <c r="B1649" s="102"/>
      <c r="C1649" s="78"/>
      <c r="D1649" s="78"/>
      <c r="E1649" s="20"/>
      <c r="F1649" s="64">
        <f>PVAMU!$F$56</f>
        <v>0</v>
      </c>
      <c r="G1649" s="64">
        <f>PVAMU!$G$56</f>
        <v>0</v>
      </c>
      <c r="H1649" s="64">
        <f>PVAMU!$H$56</f>
        <v>0</v>
      </c>
      <c r="I1649" s="64">
        <f>PVAMU!$I$56</f>
        <v>0</v>
      </c>
      <c r="J1649" s="64">
        <f>PVAMU!$J$56</f>
        <v>0</v>
      </c>
      <c r="K1649" s="64">
        <f>PVAMU!$K$56</f>
        <v>0</v>
      </c>
      <c r="L1649" s="65">
        <f>PVAMU!$L$56</f>
        <v>0</v>
      </c>
      <c r="N1649" s="103"/>
      <c r="P1649" s="104"/>
      <c r="Q1649" s="105"/>
      <c r="R1649" s="105"/>
      <c r="S1649" s="105"/>
      <c r="T1649" s="106"/>
      <c r="U1649" s="107"/>
      <c r="V1649" s="108"/>
      <c r="W1649" s="105"/>
      <c r="X1649" s="109"/>
      <c r="Y1649" s="110"/>
      <c r="Z1649" s="111"/>
      <c r="AB1649" s="83"/>
    </row>
    <row r="1650" spans="1:28" s="79" customFormat="1" ht="15.75" hidden="1" customHeight="1" outlineLevel="1">
      <c r="A1650" s="76"/>
      <c r="B1650" s="102"/>
      <c r="C1650" s="78"/>
      <c r="D1650" s="78"/>
      <c r="E1650" s="20"/>
      <c r="F1650" s="64">
        <f>'S-A'!$F$56</f>
        <v>0</v>
      </c>
      <c r="G1650" s="64">
        <f>'S-A'!$G$56</f>
        <v>0</v>
      </c>
      <c r="H1650" s="64">
        <f>'S-A'!$H$56</f>
        <v>0</v>
      </c>
      <c r="I1650" s="64">
        <f>'S-A'!$I$56</f>
        <v>0</v>
      </c>
      <c r="J1650" s="64">
        <f>'S-A'!$J$56</f>
        <v>0</v>
      </c>
      <c r="K1650" s="64">
        <f>'S-A'!$K$56</f>
        <v>0</v>
      </c>
      <c r="L1650" s="65">
        <f>'S-A'!$L$56</f>
        <v>0</v>
      </c>
      <c r="N1650" s="103"/>
      <c r="P1650" s="104"/>
      <c r="Q1650" s="105"/>
      <c r="R1650" s="105"/>
      <c r="S1650" s="105"/>
      <c r="T1650" s="106"/>
      <c r="U1650" s="107"/>
      <c r="V1650" s="108"/>
      <c r="W1650" s="105"/>
      <c r="X1650" s="109"/>
      <c r="Y1650" s="110"/>
      <c r="Z1650" s="111"/>
      <c r="AB1650" s="83"/>
    </row>
    <row r="1651" spans="1:28" s="79" customFormat="1" ht="15.75" hidden="1" customHeight="1" outlineLevel="1">
      <c r="A1651" s="76"/>
      <c r="B1651" s="102"/>
      <c r="C1651" s="78"/>
      <c r="D1651" s="78"/>
      <c r="E1651" s="20"/>
      <c r="F1651" s="64">
        <f>SFA!$F$56</f>
        <v>0</v>
      </c>
      <c r="G1651" s="64">
        <f>SFA!$G$56</f>
        <v>0</v>
      </c>
      <c r="H1651" s="64">
        <f>SFA!$H$56</f>
        <v>0</v>
      </c>
      <c r="I1651" s="64">
        <f>SFA!$I$56</f>
        <v>0</v>
      </c>
      <c r="J1651" s="64">
        <f>SFA!$J$56</f>
        <v>0</v>
      </c>
      <c r="K1651" s="64">
        <f>SFA!$K$56</f>
        <v>0</v>
      </c>
      <c r="L1651" s="65">
        <f>SFA!$L$56</f>
        <v>0</v>
      </c>
      <c r="N1651" s="103"/>
      <c r="P1651" s="104"/>
      <c r="Q1651" s="105"/>
      <c r="R1651" s="105"/>
      <c r="S1651" s="105"/>
      <c r="T1651" s="106"/>
      <c r="U1651" s="107"/>
      <c r="V1651" s="108"/>
      <c r="W1651" s="105"/>
      <c r="X1651" s="109"/>
      <c r="Y1651" s="110"/>
      <c r="Z1651" s="111"/>
      <c r="AB1651" s="83"/>
    </row>
    <row r="1652" spans="1:28" s="79" customFormat="1" ht="15.75" hidden="1" customHeight="1" outlineLevel="1">
      <c r="A1652" s="76"/>
      <c r="B1652" s="102"/>
      <c r="C1652" s="78"/>
      <c r="D1652" s="78"/>
      <c r="E1652" s="20"/>
      <c r="F1652" s="64">
        <f>SHSU!$F$56</f>
        <v>0</v>
      </c>
      <c r="G1652" s="64">
        <f>SHSU!$G$56</f>
        <v>0</v>
      </c>
      <c r="H1652" s="64">
        <f>SHSU!$H$56</f>
        <v>0</v>
      </c>
      <c r="I1652" s="64">
        <f>SHSU!$I$56</f>
        <v>0</v>
      </c>
      <c r="J1652" s="64">
        <f>SHSU!$J$56</f>
        <v>0</v>
      </c>
      <c r="K1652" s="64">
        <f>SHSU!$K$56</f>
        <v>0</v>
      </c>
      <c r="L1652" s="65">
        <f>SHSU!$L$56</f>
        <v>0</v>
      </c>
      <c r="N1652" s="103"/>
      <c r="P1652" s="104"/>
      <c r="Q1652" s="105"/>
      <c r="R1652" s="105"/>
      <c r="S1652" s="105"/>
      <c r="T1652" s="106"/>
      <c r="U1652" s="107"/>
      <c r="V1652" s="108"/>
      <c r="W1652" s="105"/>
      <c r="X1652" s="109"/>
      <c r="Y1652" s="110"/>
      <c r="Z1652" s="111"/>
      <c r="AB1652" s="83"/>
    </row>
    <row r="1653" spans="1:28" s="79" customFormat="1" ht="15.75" hidden="1" customHeight="1" outlineLevel="1">
      <c r="A1653" s="76"/>
      <c r="B1653" s="102"/>
      <c r="C1653" s="78"/>
      <c r="D1653" s="78"/>
      <c r="E1653" s="20"/>
      <c r="F1653" s="64">
        <f>SRSU!$F$56</f>
        <v>0</v>
      </c>
      <c r="G1653" s="64">
        <f>SRSU!$G$56</f>
        <v>0</v>
      </c>
      <c r="H1653" s="64">
        <f>SRSU!$H$56</f>
        <v>0</v>
      </c>
      <c r="I1653" s="64">
        <f>SRSU!$I$56</f>
        <v>0</v>
      </c>
      <c r="J1653" s="64">
        <f>SRSU!$J$56</f>
        <v>0</v>
      </c>
      <c r="K1653" s="64">
        <f>SRSU!$K$56</f>
        <v>0</v>
      </c>
      <c r="L1653" s="65">
        <f>SRSU!$L$56</f>
        <v>0</v>
      </c>
      <c r="N1653" s="103"/>
      <c r="P1653" s="104"/>
      <c r="Q1653" s="105"/>
      <c r="R1653" s="105"/>
      <c r="S1653" s="105"/>
      <c r="T1653" s="106"/>
      <c r="U1653" s="107"/>
      <c r="V1653" s="108"/>
      <c r="W1653" s="105"/>
      <c r="X1653" s="109"/>
      <c r="Y1653" s="110"/>
      <c r="Z1653" s="111"/>
      <c r="AB1653" s="83"/>
    </row>
    <row r="1654" spans="1:28" s="79" customFormat="1" ht="15.75" hidden="1" customHeight="1" outlineLevel="1">
      <c r="A1654" s="76"/>
      <c r="B1654" s="102"/>
      <c r="C1654" s="78"/>
      <c r="D1654" s="78"/>
      <c r="E1654" s="20"/>
      <c r="F1654" s="64">
        <f>TAMIU!$F$56</f>
        <v>0</v>
      </c>
      <c r="G1654" s="64">
        <f>TAMIU!$G$56</f>
        <v>0</v>
      </c>
      <c r="H1654" s="64">
        <f>TAMIU!$H$56</f>
        <v>0</v>
      </c>
      <c r="I1654" s="64">
        <f>TAMIU!$I$56</f>
        <v>0</v>
      </c>
      <c r="J1654" s="64">
        <f>TAMIU!$J$56</f>
        <v>0</v>
      </c>
      <c r="K1654" s="64">
        <f>TAMIU!$K$56</f>
        <v>0</v>
      </c>
      <c r="L1654" s="65">
        <f>TAMIU!$L$56</f>
        <v>0</v>
      </c>
      <c r="N1654" s="103"/>
      <c r="P1654" s="104"/>
      <c r="Q1654" s="105"/>
      <c r="R1654" s="105"/>
      <c r="S1654" s="105"/>
      <c r="T1654" s="106"/>
      <c r="U1654" s="107"/>
      <c r="V1654" s="108"/>
      <c r="W1654" s="105"/>
      <c r="X1654" s="109"/>
      <c r="Y1654" s="110"/>
      <c r="Z1654" s="111"/>
      <c r="AB1654" s="83"/>
    </row>
    <row r="1655" spans="1:28" s="79" customFormat="1" ht="15.75" hidden="1" customHeight="1" outlineLevel="1">
      <c r="A1655" s="76"/>
      <c r="B1655" s="102"/>
      <c r="C1655" s="78"/>
      <c r="D1655" s="78"/>
      <c r="E1655" s="20"/>
      <c r="F1655" s="64">
        <f>TAMUC!$F$56</f>
        <v>0</v>
      </c>
      <c r="G1655" s="64">
        <f>TAMUC!$G$56</f>
        <v>0</v>
      </c>
      <c r="H1655" s="64">
        <f>TAMUC!$H$56</f>
        <v>0</v>
      </c>
      <c r="I1655" s="64">
        <f>TAMUC!$I$56</f>
        <v>0</v>
      </c>
      <c r="J1655" s="64">
        <f>TAMUC!$J$56</f>
        <v>0</v>
      </c>
      <c r="K1655" s="64">
        <f>TAMUC!$K$56</f>
        <v>0</v>
      </c>
      <c r="L1655" s="65">
        <f>TAMUC!$L$56</f>
        <v>0</v>
      </c>
      <c r="N1655" s="103"/>
      <c r="P1655" s="104"/>
      <c r="Q1655" s="105"/>
      <c r="R1655" s="105"/>
      <c r="S1655" s="105"/>
      <c r="T1655" s="106"/>
      <c r="U1655" s="107"/>
      <c r="V1655" s="108"/>
      <c r="W1655" s="105"/>
      <c r="X1655" s="109"/>
      <c r="Y1655" s="110"/>
      <c r="Z1655" s="111"/>
      <c r="AB1655" s="83"/>
    </row>
    <row r="1656" spans="1:28" s="79" customFormat="1" ht="15.75" hidden="1" customHeight="1" outlineLevel="1">
      <c r="A1656" s="76"/>
      <c r="B1656" s="102"/>
      <c r="C1656" s="78"/>
      <c r="D1656" s="78"/>
      <c r="E1656" s="20"/>
      <c r="F1656" s="64">
        <f>TAMUCC!$F$56</f>
        <v>0</v>
      </c>
      <c r="G1656" s="64">
        <f>TAMUCC!$G$56</f>
        <v>0</v>
      </c>
      <c r="H1656" s="64">
        <f>TAMUCC!$H$56</f>
        <v>0</v>
      </c>
      <c r="I1656" s="64">
        <f>TAMUCC!$I$56</f>
        <v>0</v>
      </c>
      <c r="J1656" s="64">
        <f>TAMUCC!$J$56</f>
        <v>0</v>
      </c>
      <c r="K1656" s="64">
        <f>TAMUCC!$K$56</f>
        <v>0</v>
      </c>
      <c r="L1656" s="65">
        <f>TAMUCC!$L$56</f>
        <v>0</v>
      </c>
      <c r="N1656" s="103"/>
      <c r="P1656" s="104"/>
      <c r="Q1656" s="105"/>
      <c r="R1656" s="105"/>
      <c r="S1656" s="105"/>
      <c r="T1656" s="106"/>
      <c r="U1656" s="107"/>
      <c r="V1656" s="108"/>
      <c r="W1656" s="105"/>
      <c r="X1656" s="109"/>
      <c r="Y1656" s="110"/>
      <c r="Z1656" s="111"/>
      <c r="AB1656" s="83"/>
    </row>
    <row r="1657" spans="1:28" s="79" customFormat="1" ht="15.75" hidden="1" customHeight="1" outlineLevel="1">
      <c r="A1657" s="76"/>
      <c r="B1657" s="102"/>
      <c r="C1657" s="78"/>
      <c r="D1657" s="78"/>
      <c r="E1657" s="20"/>
      <c r="F1657" s="64">
        <f>TAMUComb!$F$56</f>
        <v>0</v>
      </c>
      <c r="G1657" s="64">
        <f>TAMUComb!$G$56</f>
        <v>0</v>
      </c>
      <c r="H1657" s="64">
        <f>TAMUComb!$H$56</f>
        <v>0</v>
      </c>
      <c r="I1657" s="64">
        <f>TAMUComb!$I$56</f>
        <v>0</v>
      </c>
      <c r="J1657" s="64">
        <f>TAMUComb!$J$56</f>
        <v>0</v>
      </c>
      <c r="K1657" s="64">
        <f>TAMUComb!$K$56</f>
        <v>0</v>
      </c>
      <c r="L1657" s="65">
        <f>TAMUComb!$L$56</f>
        <v>0</v>
      </c>
      <c r="N1657" s="103"/>
      <c r="P1657" s="104"/>
      <c r="Q1657" s="105"/>
      <c r="R1657" s="105"/>
      <c r="S1657" s="105"/>
      <c r="T1657" s="106"/>
      <c r="U1657" s="107"/>
      <c r="V1657" s="108"/>
      <c r="W1657" s="105"/>
      <c r="X1657" s="109"/>
      <c r="Y1657" s="110"/>
      <c r="Z1657" s="111"/>
      <c r="AB1657" s="83"/>
    </row>
    <row r="1658" spans="1:28" s="79" customFormat="1" ht="15.75" hidden="1" customHeight="1" outlineLevel="1">
      <c r="A1658" s="76"/>
      <c r="B1658" s="102"/>
      <c r="C1658" s="78"/>
      <c r="D1658" s="78"/>
      <c r="E1658" s="20"/>
      <c r="F1658" s="64">
        <f>TAMUCT!$F$56</f>
        <v>0</v>
      </c>
      <c r="G1658" s="64">
        <f>TAMUCT!$G$56</f>
        <v>0</v>
      </c>
      <c r="H1658" s="64">
        <f>TAMUCT!$H$56</f>
        <v>0</v>
      </c>
      <c r="I1658" s="64">
        <f>TAMUCT!$I$56</f>
        <v>0</v>
      </c>
      <c r="J1658" s="64">
        <f>TAMUCT!$J$56</f>
        <v>0</v>
      </c>
      <c r="K1658" s="64">
        <f>TAMUCT!$K$56</f>
        <v>0</v>
      </c>
      <c r="L1658" s="65">
        <f>TAMUCT!$L$56</f>
        <v>0</v>
      </c>
      <c r="N1658" s="103"/>
      <c r="P1658" s="104"/>
      <c r="Q1658" s="105"/>
      <c r="R1658" s="105"/>
      <c r="S1658" s="105"/>
      <c r="T1658" s="106"/>
      <c r="U1658" s="107"/>
      <c r="V1658" s="108"/>
      <c r="W1658" s="105"/>
      <c r="X1658" s="109"/>
      <c r="Y1658" s="110"/>
      <c r="Z1658" s="111"/>
      <c r="AB1658" s="83"/>
    </row>
    <row r="1659" spans="1:28" s="79" customFormat="1" ht="15.75" hidden="1" customHeight="1" outlineLevel="1">
      <c r="A1659" s="76"/>
      <c r="B1659" s="102"/>
      <c r="C1659" s="78"/>
      <c r="D1659" s="78"/>
      <c r="E1659" s="20"/>
      <c r="F1659" s="64">
        <f>TAMUG!$F$56</f>
        <v>0</v>
      </c>
      <c r="G1659" s="64">
        <f>TAMUG!$G$56</f>
        <v>0</v>
      </c>
      <c r="H1659" s="64">
        <f>TAMUG!$H$56</f>
        <v>0</v>
      </c>
      <c r="I1659" s="64">
        <f>TAMUG!$I$56</f>
        <v>0</v>
      </c>
      <c r="J1659" s="64">
        <f>TAMUG!$J$56</f>
        <v>0</v>
      </c>
      <c r="K1659" s="64">
        <f>TAMUG!$K$56</f>
        <v>0</v>
      </c>
      <c r="L1659" s="65">
        <f>TAMUG!$L$56</f>
        <v>0</v>
      </c>
      <c r="N1659" s="103"/>
      <c r="P1659" s="104"/>
      <c r="Q1659" s="105"/>
      <c r="R1659" s="105"/>
      <c r="S1659" s="105"/>
      <c r="T1659" s="106"/>
      <c r="U1659" s="107"/>
      <c r="V1659" s="108"/>
      <c r="W1659" s="105"/>
      <c r="X1659" s="109"/>
      <c r="Y1659" s="110"/>
      <c r="Z1659" s="111"/>
      <c r="AB1659" s="83"/>
    </row>
    <row r="1660" spans="1:28" s="79" customFormat="1" ht="15.75" hidden="1" customHeight="1" outlineLevel="1">
      <c r="A1660" s="76"/>
      <c r="B1660" s="102"/>
      <c r="C1660" s="78"/>
      <c r="D1660" s="78"/>
      <c r="E1660" s="20"/>
      <c r="F1660" s="64">
        <f>TAMUK!$F$56</f>
        <v>0</v>
      </c>
      <c r="G1660" s="64">
        <f>TAMUK!$G$56</f>
        <v>0</v>
      </c>
      <c r="H1660" s="64">
        <f>TAMUK!$H$56</f>
        <v>0</v>
      </c>
      <c r="I1660" s="64">
        <f>TAMUK!$I$56</f>
        <v>0</v>
      </c>
      <c r="J1660" s="64">
        <f>TAMUK!$J$56</f>
        <v>0</v>
      </c>
      <c r="K1660" s="64">
        <f>TAMUK!$K$56</f>
        <v>0</v>
      </c>
      <c r="L1660" s="65">
        <f>TAMUK!$L$56</f>
        <v>0</v>
      </c>
      <c r="N1660" s="103"/>
      <c r="P1660" s="104"/>
      <c r="Q1660" s="105"/>
      <c r="R1660" s="105"/>
      <c r="S1660" s="105"/>
      <c r="T1660" s="106"/>
      <c r="U1660" s="107"/>
      <c r="V1660" s="108"/>
      <c r="W1660" s="105"/>
      <c r="X1660" s="109"/>
      <c r="Y1660" s="110"/>
      <c r="Z1660" s="111"/>
      <c r="AB1660" s="83"/>
    </row>
    <row r="1661" spans="1:28" s="79" customFormat="1" ht="15.75" hidden="1" customHeight="1" outlineLevel="1">
      <c r="A1661" s="76"/>
      <c r="B1661" s="102"/>
      <c r="C1661" s="78"/>
      <c r="D1661" s="78"/>
      <c r="E1661" s="20"/>
      <c r="F1661" s="64">
        <f>TAMUSA!$F$56</f>
        <v>0</v>
      </c>
      <c r="G1661" s="64">
        <f>TAMUSA!$G$56</f>
        <v>0</v>
      </c>
      <c r="H1661" s="64">
        <f>TAMUSA!$H$56</f>
        <v>0</v>
      </c>
      <c r="I1661" s="64">
        <f>TAMUSA!$I$56</f>
        <v>0</v>
      </c>
      <c r="J1661" s="64">
        <f>TAMUSA!$J$56</f>
        <v>0</v>
      </c>
      <c r="K1661" s="64">
        <f>TAMUSA!$K$56</f>
        <v>0</v>
      </c>
      <c r="L1661" s="65">
        <f>TAMUSA!$L$56</f>
        <v>0</v>
      </c>
      <c r="N1661" s="103"/>
      <c r="P1661" s="104"/>
      <c r="Q1661" s="105"/>
      <c r="R1661" s="105"/>
      <c r="S1661" s="105"/>
      <c r="T1661" s="106"/>
      <c r="U1661" s="107"/>
      <c r="V1661" s="108"/>
      <c r="W1661" s="105"/>
      <c r="X1661" s="109"/>
      <c r="Y1661" s="110"/>
      <c r="Z1661" s="111"/>
      <c r="AB1661" s="83"/>
    </row>
    <row r="1662" spans="1:28" s="79" customFormat="1" ht="15.75" hidden="1" customHeight="1" outlineLevel="1">
      <c r="A1662" s="76"/>
      <c r="B1662" s="102"/>
      <c r="C1662" s="78"/>
      <c r="D1662" s="78"/>
      <c r="E1662" s="20"/>
      <c r="F1662" s="64">
        <f>TAMUT!$F$56</f>
        <v>0</v>
      </c>
      <c r="G1662" s="64">
        <f>TAMUT!$G$56</f>
        <v>0</v>
      </c>
      <c r="H1662" s="64">
        <f>TAMUT!$H$56</f>
        <v>0</v>
      </c>
      <c r="I1662" s="64">
        <f>TAMUT!$I$56</f>
        <v>0</v>
      </c>
      <c r="J1662" s="64">
        <f>TAMUT!$J$56</f>
        <v>0</v>
      </c>
      <c r="K1662" s="64">
        <f>TAMUT!$K$56</f>
        <v>0</v>
      </c>
      <c r="L1662" s="65">
        <f>TAMUT!$L$56</f>
        <v>0</v>
      </c>
      <c r="N1662" s="103"/>
      <c r="P1662" s="104"/>
      <c r="Q1662" s="105"/>
      <c r="R1662" s="105"/>
      <c r="S1662" s="105"/>
      <c r="T1662" s="106"/>
      <c r="U1662" s="107"/>
      <c r="V1662" s="108"/>
      <c r="W1662" s="105"/>
      <c r="X1662" s="109"/>
      <c r="Y1662" s="110"/>
      <c r="Z1662" s="111"/>
      <c r="AB1662" s="83"/>
    </row>
    <row r="1663" spans="1:28" s="79" customFormat="1" ht="15.75" hidden="1" customHeight="1" outlineLevel="1">
      <c r="A1663" s="76"/>
      <c r="B1663" s="102"/>
      <c r="C1663" s="78"/>
      <c r="D1663" s="78"/>
      <c r="E1663" s="20"/>
      <c r="F1663" s="64">
        <f>TARLST!$F$56</f>
        <v>0</v>
      </c>
      <c r="G1663" s="64">
        <f>TARLST!$G$56</f>
        <v>0</v>
      </c>
      <c r="H1663" s="64">
        <f>TARLST!$H$56</f>
        <v>0</v>
      </c>
      <c r="I1663" s="64">
        <f>TARLST!$I$56</f>
        <v>0</v>
      </c>
      <c r="J1663" s="64">
        <f>TARLST!$J$56</f>
        <v>0</v>
      </c>
      <c r="K1663" s="64">
        <f>TARLST!$K$56</f>
        <v>0</v>
      </c>
      <c r="L1663" s="65">
        <f>TARLST!$L$56</f>
        <v>0</v>
      </c>
      <c r="N1663" s="103"/>
      <c r="P1663" s="104"/>
      <c r="Q1663" s="105"/>
      <c r="R1663" s="105"/>
      <c r="S1663" s="105"/>
      <c r="T1663" s="106"/>
      <c r="U1663" s="107"/>
      <c r="V1663" s="108"/>
      <c r="W1663" s="105"/>
      <c r="X1663" s="109"/>
      <c r="Y1663" s="110"/>
      <c r="Z1663" s="111"/>
      <c r="AB1663" s="83"/>
    </row>
    <row r="1664" spans="1:28" s="79" customFormat="1" ht="15.75" hidden="1" customHeight="1" outlineLevel="1">
      <c r="A1664" s="76"/>
      <c r="B1664" s="102"/>
      <c r="C1664" s="78"/>
      <c r="D1664" s="78"/>
      <c r="E1664" s="20"/>
      <c r="F1664" s="64">
        <f>TSU!$F$56</f>
        <v>0</v>
      </c>
      <c r="G1664" s="64">
        <f>TSU!$G$56</f>
        <v>0</v>
      </c>
      <c r="H1664" s="64">
        <f>TSU!$H$56</f>
        <v>0</v>
      </c>
      <c r="I1664" s="64">
        <f>TSU!$I$56</f>
        <v>0</v>
      </c>
      <c r="J1664" s="64">
        <f>TSU!$J$56</f>
        <v>0</v>
      </c>
      <c r="K1664" s="64">
        <f>TSU!$K$56</f>
        <v>0</v>
      </c>
      <c r="L1664" s="65">
        <f>TSU!$L$56</f>
        <v>0</v>
      </c>
      <c r="N1664" s="103"/>
      <c r="P1664" s="104"/>
      <c r="Q1664" s="105"/>
      <c r="R1664" s="105"/>
      <c r="S1664" s="105"/>
      <c r="T1664" s="106"/>
      <c r="U1664" s="107"/>
      <c r="V1664" s="108"/>
      <c r="W1664" s="105"/>
      <c r="X1664" s="109"/>
      <c r="Y1664" s="110"/>
      <c r="Z1664" s="111"/>
      <c r="AB1664" s="83"/>
    </row>
    <row r="1665" spans="1:28" s="79" customFormat="1" ht="15.75" hidden="1" customHeight="1" outlineLevel="1">
      <c r="A1665" s="76"/>
      <c r="B1665" s="102"/>
      <c r="C1665" s="78"/>
      <c r="D1665" s="78"/>
      <c r="E1665" s="20"/>
      <c r="F1665" s="64">
        <f>TTU!$F$56</f>
        <v>0</v>
      </c>
      <c r="G1665" s="64">
        <f>TTU!$G$56</f>
        <v>0</v>
      </c>
      <c r="H1665" s="64">
        <f>TTU!$H$56</f>
        <v>0</v>
      </c>
      <c r="I1665" s="64">
        <f>TTU!$I$56</f>
        <v>0</v>
      </c>
      <c r="J1665" s="64">
        <f>TTU!$J$56</f>
        <v>0</v>
      </c>
      <c r="K1665" s="64">
        <f>TTU!$K$56</f>
        <v>0</v>
      </c>
      <c r="L1665" s="65">
        <f>TTU!$L$56</f>
        <v>0</v>
      </c>
      <c r="N1665" s="103"/>
      <c r="P1665" s="104"/>
      <c r="Q1665" s="105"/>
      <c r="R1665" s="105"/>
      <c r="S1665" s="105"/>
      <c r="T1665" s="106"/>
      <c r="U1665" s="107"/>
      <c r="V1665" s="108"/>
      <c r="W1665" s="105"/>
      <c r="X1665" s="109"/>
      <c r="Y1665" s="110"/>
      <c r="Z1665" s="111"/>
      <c r="AB1665" s="83"/>
    </row>
    <row r="1666" spans="1:28" s="79" customFormat="1" ht="15.75" hidden="1" customHeight="1" outlineLevel="1">
      <c r="A1666" s="76"/>
      <c r="B1666" s="102"/>
      <c r="C1666" s="78"/>
      <c r="D1666" s="78"/>
      <c r="E1666" s="20"/>
      <c r="F1666" s="64">
        <f>TWU!$F$56</f>
        <v>0</v>
      </c>
      <c r="G1666" s="64">
        <f>TWU!$G$56</f>
        <v>0</v>
      </c>
      <c r="H1666" s="64">
        <f>TWU!$H$56</f>
        <v>0</v>
      </c>
      <c r="I1666" s="64">
        <f>TWU!$I$56</f>
        <v>0</v>
      </c>
      <c r="J1666" s="64">
        <f>TWU!$J$56</f>
        <v>0</v>
      </c>
      <c r="K1666" s="64">
        <f>TWU!$K$56</f>
        <v>0</v>
      </c>
      <c r="L1666" s="65">
        <f>TWU!$L$56</f>
        <v>0</v>
      </c>
      <c r="N1666" s="103"/>
      <c r="P1666" s="104"/>
      <c r="Q1666" s="105"/>
      <c r="R1666" s="105"/>
      <c r="S1666" s="105"/>
      <c r="T1666" s="106"/>
      <c r="U1666" s="107"/>
      <c r="V1666" s="108"/>
      <c r="W1666" s="105"/>
      <c r="X1666" s="109"/>
      <c r="Y1666" s="110"/>
      <c r="Z1666" s="111"/>
      <c r="AB1666" s="83"/>
    </row>
    <row r="1667" spans="1:28" s="79" customFormat="1" ht="15.75" hidden="1" customHeight="1" outlineLevel="1">
      <c r="A1667" s="76"/>
      <c r="B1667" s="102"/>
      <c r="C1667" s="78"/>
      <c r="D1667" s="78"/>
      <c r="E1667" s="20"/>
      <c r="F1667" s="64">
        <f>TXST!$F$56</f>
        <v>0</v>
      </c>
      <c r="G1667" s="64">
        <f>TXST!$G$56</f>
        <v>0</v>
      </c>
      <c r="H1667" s="64">
        <f>TXST!$H$56</f>
        <v>0</v>
      </c>
      <c r="I1667" s="64">
        <f>TXST!$I$56</f>
        <v>0</v>
      </c>
      <c r="J1667" s="64">
        <f>TXST!$J$56</f>
        <v>0</v>
      </c>
      <c r="K1667" s="64">
        <f>TXST!$K$56</f>
        <v>0</v>
      </c>
      <c r="L1667" s="65">
        <f>TXST!$L$56</f>
        <v>0</v>
      </c>
      <c r="N1667" s="103"/>
      <c r="P1667" s="104"/>
      <c r="Q1667" s="105"/>
      <c r="R1667" s="105"/>
      <c r="S1667" s="105"/>
      <c r="T1667" s="106"/>
      <c r="U1667" s="107"/>
      <c r="V1667" s="108"/>
      <c r="W1667" s="105"/>
      <c r="X1667" s="109"/>
      <c r="Y1667" s="110"/>
      <c r="Z1667" s="111"/>
      <c r="AB1667" s="83"/>
    </row>
    <row r="1668" spans="1:28" s="79" customFormat="1" ht="15.75" hidden="1" customHeight="1" outlineLevel="1">
      <c r="A1668" s="76"/>
      <c r="B1668" s="102"/>
      <c r="C1668" s="78"/>
      <c r="D1668" s="78"/>
      <c r="E1668" s="20"/>
      <c r="F1668" s="64">
        <f>TYL!$F$56</f>
        <v>0</v>
      </c>
      <c r="G1668" s="64">
        <f>TYL!$G$56</f>
        <v>0</v>
      </c>
      <c r="H1668" s="64">
        <f>TYL!$H$56</f>
        <v>0</v>
      </c>
      <c r="I1668" s="64">
        <f>TYL!$I$56</f>
        <v>0</v>
      </c>
      <c r="J1668" s="64">
        <f>TYL!$J$56</f>
        <v>0</v>
      </c>
      <c r="K1668" s="64">
        <f>TYL!$K$56</f>
        <v>0</v>
      </c>
      <c r="L1668" s="65">
        <f>TYL!$L$56</f>
        <v>0</v>
      </c>
      <c r="N1668" s="103"/>
      <c r="P1668" s="104"/>
      <c r="Q1668" s="105"/>
      <c r="R1668" s="105"/>
      <c r="S1668" s="105"/>
      <c r="T1668" s="106"/>
      <c r="U1668" s="107"/>
      <c r="V1668" s="108"/>
      <c r="W1668" s="105"/>
      <c r="X1668" s="109"/>
      <c r="Y1668" s="110"/>
      <c r="Z1668" s="111"/>
      <c r="AB1668" s="83"/>
    </row>
    <row r="1669" spans="1:28" s="79" customFormat="1" ht="15.75" hidden="1" customHeight="1" outlineLevel="1">
      <c r="A1669" s="76"/>
      <c r="B1669" s="102"/>
      <c r="C1669" s="78"/>
      <c r="D1669" s="78"/>
      <c r="E1669" s="20"/>
      <c r="F1669" s="64">
        <f>UH!$F$56</f>
        <v>0</v>
      </c>
      <c r="G1669" s="64">
        <f>UH!$G$56</f>
        <v>0</v>
      </c>
      <c r="H1669" s="64">
        <f>UH!$H$56</f>
        <v>0</v>
      </c>
      <c r="I1669" s="64">
        <f>UH!$I$56</f>
        <v>0</v>
      </c>
      <c r="J1669" s="64">
        <f>UH!$J$56</f>
        <v>0</v>
      </c>
      <c r="K1669" s="64">
        <f>UH!$K$56</f>
        <v>0</v>
      </c>
      <c r="L1669" s="65">
        <f>UH!$L$56</f>
        <v>0</v>
      </c>
      <c r="N1669" s="103"/>
      <c r="P1669" s="104"/>
      <c r="Q1669" s="105"/>
      <c r="R1669" s="105"/>
      <c r="S1669" s="105"/>
      <c r="T1669" s="106"/>
      <c r="U1669" s="107"/>
      <c r="V1669" s="108"/>
      <c r="W1669" s="105"/>
      <c r="X1669" s="109"/>
      <c r="Y1669" s="110"/>
      <c r="Z1669" s="111"/>
      <c r="AB1669" s="83"/>
    </row>
    <row r="1670" spans="1:28" s="79" customFormat="1" ht="15.75" hidden="1" customHeight="1" outlineLevel="1">
      <c r="A1670" s="76"/>
      <c r="B1670" s="102"/>
      <c r="C1670" s="78"/>
      <c r="D1670" s="78"/>
      <c r="E1670" s="20"/>
      <c r="F1670" s="64">
        <f>UHCL!$F$56</f>
        <v>0</v>
      </c>
      <c r="G1670" s="64">
        <f>UHCL!$G$56</f>
        <v>0</v>
      </c>
      <c r="H1670" s="64">
        <f>UHCL!$H$56</f>
        <v>0</v>
      </c>
      <c r="I1670" s="64">
        <f>UHCL!$I$56</f>
        <v>0</v>
      </c>
      <c r="J1670" s="64">
        <f>UHCL!$J$56</f>
        <v>0</v>
      </c>
      <c r="K1670" s="64">
        <f>UHCL!$K$56</f>
        <v>0</v>
      </c>
      <c r="L1670" s="65">
        <f>UHCL!$L$56</f>
        <v>0</v>
      </c>
      <c r="N1670" s="103"/>
      <c r="P1670" s="104"/>
      <c r="Q1670" s="105"/>
      <c r="R1670" s="105"/>
      <c r="S1670" s="105"/>
      <c r="T1670" s="106"/>
      <c r="U1670" s="107"/>
      <c r="V1670" s="108"/>
      <c r="W1670" s="105"/>
      <c r="X1670" s="109"/>
      <c r="Y1670" s="110"/>
      <c r="Z1670" s="111"/>
      <c r="AB1670" s="83"/>
    </row>
    <row r="1671" spans="1:28" s="79" customFormat="1" ht="15.75" hidden="1" customHeight="1" outlineLevel="1">
      <c r="A1671" s="76"/>
      <c r="B1671" s="102"/>
      <c r="C1671" s="78"/>
      <c r="D1671" s="78"/>
      <c r="E1671" s="20"/>
      <c r="F1671" s="64">
        <f>UHD!$F$56</f>
        <v>0</v>
      </c>
      <c r="G1671" s="64">
        <f>UHD!$G$56</f>
        <v>0</v>
      </c>
      <c r="H1671" s="64">
        <f>UHD!$H$56</f>
        <v>0</v>
      </c>
      <c r="I1671" s="64">
        <f>UHD!$I$56</f>
        <v>0</v>
      </c>
      <c r="J1671" s="64">
        <f>UHD!$J$56</f>
        <v>0</v>
      </c>
      <c r="K1671" s="64">
        <f>UHD!$K$56</f>
        <v>0</v>
      </c>
      <c r="L1671" s="65">
        <f>UHD!$L$56</f>
        <v>0</v>
      </c>
      <c r="N1671" s="103"/>
      <c r="P1671" s="104"/>
      <c r="Q1671" s="105"/>
      <c r="R1671" s="105"/>
      <c r="S1671" s="105"/>
      <c r="T1671" s="106"/>
      <c r="U1671" s="107"/>
      <c r="V1671" s="108"/>
      <c r="W1671" s="105"/>
      <c r="X1671" s="109"/>
      <c r="Y1671" s="110"/>
      <c r="Z1671" s="111"/>
      <c r="AB1671" s="83"/>
    </row>
    <row r="1672" spans="1:28" s="79" customFormat="1" ht="15.75" hidden="1" customHeight="1" outlineLevel="1">
      <c r="A1672" s="76"/>
      <c r="B1672" s="102"/>
      <c r="C1672" s="78"/>
      <c r="D1672" s="78"/>
      <c r="E1672" s="20"/>
      <c r="F1672" s="64">
        <f>UHV!$F$56</f>
        <v>0</v>
      </c>
      <c r="G1672" s="64">
        <f>UHV!$G$56</f>
        <v>0</v>
      </c>
      <c r="H1672" s="64">
        <f>UHV!$H$56</f>
        <v>0</v>
      </c>
      <c r="I1672" s="64">
        <f>UHV!$I$56</f>
        <v>0</v>
      </c>
      <c r="J1672" s="64">
        <f>UHV!$J$56</f>
        <v>0</v>
      </c>
      <c r="K1672" s="64">
        <f>UHV!$K$56</f>
        <v>0</v>
      </c>
      <c r="L1672" s="65">
        <f>UHV!$L$56</f>
        <v>0</v>
      </c>
      <c r="N1672" s="103"/>
      <c r="P1672" s="104"/>
      <c r="Q1672" s="105"/>
      <c r="R1672" s="105"/>
      <c r="S1672" s="105"/>
      <c r="T1672" s="106"/>
      <c r="U1672" s="107"/>
      <c r="V1672" s="108"/>
      <c r="W1672" s="105"/>
      <c r="X1672" s="109"/>
      <c r="Y1672" s="110"/>
      <c r="Z1672" s="111"/>
      <c r="AB1672" s="83"/>
    </row>
    <row r="1673" spans="1:28" s="79" customFormat="1" ht="15.75" hidden="1" customHeight="1" outlineLevel="1">
      <c r="A1673" s="76"/>
      <c r="B1673" s="102"/>
      <c r="C1673" s="78"/>
      <c r="D1673" s="78"/>
      <c r="E1673" s="20"/>
      <c r="F1673" s="64">
        <f>UNT!$F$56</f>
        <v>0</v>
      </c>
      <c r="G1673" s="64">
        <f>UNT!$G$56</f>
        <v>0</v>
      </c>
      <c r="H1673" s="64">
        <f>UNT!$H$56</f>
        <v>0</v>
      </c>
      <c r="I1673" s="64">
        <f>UNT!$I$56</f>
        <v>0</v>
      </c>
      <c r="J1673" s="64">
        <f>UNT!$J$56</f>
        <v>0</v>
      </c>
      <c r="K1673" s="64">
        <f>UNT!$K$56</f>
        <v>0</v>
      </c>
      <c r="L1673" s="65">
        <f>UNT!$L$56</f>
        <v>0</v>
      </c>
      <c r="N1673" s="103"/>
      <c r="P1673" s="104"/>
      <c r="Q1673" s="105"/>
      <c r="R1673" s="105"/>
      <c r="S1673" s="105"/>
      <c r="T1673" s="106"/>
      <c r="U1673" s="107"/>
      <c r="V1673" s="108"/>
      <c r="W1673" s="105"/>
      <c r="X1673" s="109"/>
      <c r="Y1673" s="110"/>
      <c r="Z1673" s="111"/>
      <c r="AB1673" s="83"/>
    </row>
    <row r="1674" spans="1:28" s="79" customFormat="1" ht="15.75" hidden="1" customHeight="1" outlineLevel="1">
      <c r="A1674" s="76"/>
      <c r="B1674" s="102"/>
      <c r="C1674" s="78"/>
      <c r="D1674" s="78"/>
      <c r="E1674" s="20"/>
      <c r="F1674" s="64">
        <f>UNTD!$F$56</f>
        <v>0</v>
      </c>
      <c r="G1674" s="64">
        <f>UNTD!$G$56</f>
        <v>0</v>
      </c>
      <c r="H1674" s="64">
        <f>UNTD!$H$56</f>
        <v>0</v>
      </c>
      <c r="I1674" s="64">
        <f>UNTD!$I$56</f>
        <v>0</v>
      </c>
      <c r="J1674" s="64">
        <f>UNTD!$J$56</f>
        <v>0</v>
      </c>
      <c r="K1674" s="64">
        <f>UNTD!$K$56</f>
        <v>0</v>
      </c>
      <c r="L1674" s="65">
        <f>UNTD!$L$56</f>
        <v>0</v>
      </c>
      <c r="N1674" s="103"/>
      <c r="P1674" s="104"/>
      <c r="Q1674" s="105"/>
      <c r="R1674" s="105"/>
      <c r="S1674" s="105"/>
      <c r="T1674" s="106"/>
      <c r="U1674" s="107"/>
      <c r="V1674" s="108"/>
      <c r="W1674" s="105"/>
      <c r="X1674" s="109"/>
      <c r="Y1674" s="110"/>
      <c r="Z1674" s="111"/>
      <c r="AB1674" s="83"/>
    </row>
    <row r="1675" spans="1:28" s="79" customFormat="1" ht="15.75" hidden="1" customHeight="1" outlineLevel="1">
      <c r="A1675" s="76"/>
      <c r="B1675" s="102"/>
      <c r="C1675" s="78"/>
      <c r="D1675" s="78"/>
      <c r="E1675" s="20"/>
      <c r="F1675" s="64">
        <f>WTAMU!$F$56</f>
        <v>0</v>
      </c>
      <c r="G1675" s="64">
        <f>WTAMU!$G$56</f>
        <v>0</v>
      </c>
      <c r="H1675" s="64">
        <f>WTAMU!$H$56</f>
        <v>0</v>
      </c>
      <c r="I1675" s="64">
        <f>WTAMU!$I$56</f>
        <v>0</v>
      </c>
      <c r="J1675" s="64">
        <f>WTAMU!$J$56</f>
        <v>0</v>
      </c>
      <c r="K1675" s="64">
        <f>WTAMU!$K$56</f>
        <v>0</v>
      </c>
      <c r="L1675" s="65">
        <f>WTAMU!$L$56</f>
        <v>0</v>
      </c>
      <c r="N1675" s="103"/>
      <c r="P1675" s="104"/>
      <c r="Q1675" s="105"/>
      <c r="R1675" s="105"/>
      <c r="S1675" s="105"/>
      <c r="T1675" s="106"/>
      <c r="U1675" s="107"/>
      <c r="V1675" s="108"/>
      <c r="W1675" s="105"/>
      <c r="X1675" s="109"/>
      <c r="Y1675" s="110"/>
      <c r="Z1675" s="111"/>
      <c r="AB1675" s="83"/>
    </row>
    <row r="1676" spans="1:28" s="79" customFormat="1" ht="15.75" customHeight="1" collapsed="1">
      <c r="A1676" s="76"/>
      <c r="B1676" s="102" t="s">
        <v>55</v>
      </c>
      <c r="C1676" s="78"/>
      <c r="D1676" s="78"/>
      <c r="E1676" s="20"/>
      <c r="F1676" s="64">
        <f t="shared" ref="F1676:L1676" si="32">SUM(F1640:F1675)</f>
        <v>0</v>
      </c>
      <c r="G1676" s="64">
        <f t="shared" si="32"/>
        <v>0</v>
      </c>
      <c r="H1676" s="64">
        <f t="shared" si="32"/>
        <v>0</v>
      </c>
      <c r="I1676" s="64">
        <f t="shared" si="32"/>
        <v>0</v>
      </c>
      <c r="J1676" s="64">
        <f t="shared" si="32"/>
        <v>0</v>
      </c>
      <c r="K1676" s="64">
        <f t="shared" si="32"/>
        <v>0</v>
      </c>
      <c r="L1676" s="65">
        <f t="shared" si="32"/>
        <v>0</v>
      </c>
      <c r="N1676" s="103"/>
      <c r="P1676" s="104"/>
      <c r="Q1676" s="105"/>
      <c r="R1676" s="105"/>
      <c r="S1676" s="105"/>
      <c r="T1676" s="106"/>
      <c r="U1676" s="107"/>
      <c r="V1676" s="108"/>
      <c r="W1676" s="105"/>
      <c r="X1676" s="109"/>
      <c r="Y1676" s="110"/>
      <c r="Z1676" s="111"/>
      <c r="AB1676" s="83"/>
    </row>
    <row r="1677" spans="1:28" s="79" customFormat="1" ht="15.75" hidden="1" customHeight="1" outlineLevel="1">
      <c r="A1677" s="76"/>
      <c r="B1677" s="102"/>
      <c r="C1677" s="78"/>
      <c r="D1677" s="78"/>
      <c r="E1677" s="20"/>
      <c r="F1677" s="64">
        <f>ARL!$F$57</f>
        <v>0</v>
      </c>
      <c r="G1677" s="64">
        <f>ARL!$G$57</f>
        <v>0</v>
      </c>
      <c r="H1677" s="64">
        <f>ARL!$H$57</f>
        <v>0</v>
      </c>
      <c r="I1677" s="64">
        <f>ARL!$I$57</f>
        <v>0</v>
      </c>
      <c r="J1677" s="64">
        <f>ARL!$J$57</f>
        <v>0</v>
      </c>
      <c r="K1677" s="64">
        <f>ARL!$K$57</f>
        <v>0</v>
      </c>
      <c r="L1677" s="65">
        <f>ARL!$L$57</f>
        <v>0</v>
      </c>
      <c r="N1677" s="103"/>
      <c r="P1677" s="104"/>
      <c r="Q1677" s="105"/>
      <c r="R1677" s="105"/>
      <c r="S1677" s="105"/>
      <c r="T1677" s="106"/>
      <c r="U1677" s="107"/>
      <c r="V1677" s="108"/>
      <c r="W1677" s="105"/>
      <c r="X1677" s="109"/>
      <c r="Y1677" s="110"/>
      <c r="Z1677" s="111"/>
      <c r="AB1677" s="83"/>
    </row>
    <row r="1678" spans="1:28" s="79" customFormat="1" ht="15.75" hidden="1" customHeight="1" outlineLevel="1">
      <c r="A1678" s="76"/>
      <c r="B1678" s="102"/>
      <c r="C1678" s="78"/>
      <c r="D1678" s="78"/>
      <c r="E1678" s="20"/>
      <c r="F1678" s="64">
        <f>ASU!$F$57</f>
        <v>0</v>
      </c>
      <c r="G1678" s="64">
        <f>ASU!$G$57</f>
        <v>0</v>
      </c>
      <c r="H1678" s="64">
        <f>ASU!$H$57</f>
        <v>0</v>
      </c>
      <c r="I1678" s="64">
        <f>ASU!$I$57</f>
        <v>0</v>
      </c>
      <c r="J1678" s="64">
        <f>ASU!$J$57</f>
        <v>0</v>
      </c>
      <c r="K1678" s="64">
        <f>ASU!$K$57</f>
        <v>0</v>
      </c>
      <c r="L1678" s="65">
        <f>ASU!$L$57</f>
        <v>0</v>
      </c>
      <c r="N1678" s="103"/>
      <c r="P1678" s="104"/>
      <c r="Q1678" s="105"/>
      <c r="R1678" s="105"/>
      <c r="S1678" s="105"/>
      <c r="T1678" s="106"/>
      <c r="U1678" s="107"/>
      <c r="V1678" s="108"/>
      <c r="W1678" s="105"/>
      <c r="X1678" s="109"/>
      <c r="Y1678" s="110"/>
      <c r="Z1678" s="111"/>
      <c r="AB1678" s="83"/>
    </row>
    <row r="1679" spans="1:28" s="79" customFormat="1" ht="15.75" hidden="1" customHeight="1" outlineLevel="1">
      <c r="A1679" s="76"/>
      <c r="B1679" s="102"/>
      <c r="C1679" s="78"/>
      <c r="D1679" s="78"/>
      <c r="E1679" s="20"/>
      <c r="F1679" s="64">
        <f>'AUS1'!$F$57</f>
        <v>0</v>
      </c>
      <c r="G1679" s="64">
        <f>'AUS1'!$G$57</f>
        <v>0</v>
      </c>
      <c r="H1679" s="64">
        <f>'AUS1'!$H$57</f>
        <v>0</v>
      </c>
      <c r="I1679" s="64">
        <f>'AUS1'!$I$57</f>
        <v>0</v>
      </c>
      <c r="J1679" s="64">
        <f>'AUS1'!$J$57</f>
        <v>0</v>
      </c>
      <c r="K1679" s="64">
        <f>'AUS1'!$K$57</f>
        <v>0</v>
      </c>
      <c r="L1679" s="65">
        <f>'AUS1'!$L$57</f>
        <v>0</v>
      </c>
      <c r="N1679" s="103"/>
      <c r="P1679" s="104"/>
      <c r="Q1679" s="105"/>
      <c r="R1679" s="105"/>
      <c r="S1679" s="105"/>
      <c r="T1679" s="106"/>
      <c r="U1679" s="107"/>
      <c r="V1679" s="108"/>
      <c r="W1679" s="105"/>
      <c r="X1679" s="109"/>
      <c r="Y1679" s="110"/>
      <c r="Z1679" s="111"/>
      <c r="AB1679" s="83"/>
    </row>
    <row r="1680" spans="1:28" s="79" customFormat="1" ht="15.75" hidden="1" customHeight="1" outlineLevel="1">
      <c r="A1680" s="76"/>
      <c r="B1680" s="102"/>
      <c r="C1680" s="78"/>
      <c r="D1680" s="78"/>
      <c r="E1680" s="20"/>
      <c r="F1680" s="64">
        <f>'RGV1'!$F$57</f>
        <v>0</v>
      </c>
      <c r="G1680" s="64">
        <f>'RGV1'!$G$57</f>
        <v>0</v>
      </c>
      <c r="H1680" s="64">
        <f>'RGV1'!$H$57</f>
        <v>0</v>
      </c>
      <c r="I1680" s="64">
        <f>'RGV1'!$I$57</f>
        <v>0</v>
      </c>
      <c r="J1680" s="64">
        <f>'RGV1'!$J$57</f>
        <v>0</v>
      </c>
      <c r="K1680" s="64">
        <f>'RGV1'!$K$57</f>
        <v>0</v>
      </c>
      <c r="L1680" s="65">
        <f>'RGV1'!$L$57</f>
        <v>0</v>
      </c>
      <c r="N1680" s="103"/>
      <c r="P1680" s="104"/>
      <c r="Q1680" s="105"/>
      <c r="R1680" s="105"/>
      <c r="S1680" s="105"/>
      <c r="T1680" s="106"/>
      <c r="U1680" s="107"/>
      <c r="V1680" s="108"/>
      <c r="W1680" s="105"/>
      <c r="X1680" s="109"/>
      <c r="Y1680" s="110"/>
      <c r="Z1680" s="111"/>
      <c r="AB1680" s="83"/>
    </row>
    <row r="1681" spans="1:28" s="79" customFormat="1" ht="15.75" hidden="1" customHeight="1" outlineLevel="1">
      <c r="A1681" s="76"/>
      <c r="B1681" s="102"/>
      <c r="C1681" s="78"/>
      <c r="D1681" s="78"/>
      <c r="E1681" s="20"/>
      <c r="F1681" s="64">
        <f>DAL!$F$57</f>
        <v>0</v>
      </c>
      <c r="G1681" s="64">
        <f>DAL!$G$57</f>
        <v>0</v>
      </c>
      <c r="H1681" s="64">
        <f>DAL!$H$57</f>
        <v>0</v>
      </c>
      <c r="I1681" s="64">
        <f>DAL!$I$57</f>
        <v>0</v>
      </c>
      <c r="J1681" s="64">
        <f>DAL!$J$57</f>
        <v>0</v>
      </c>
      <c r="K1681" s="64">
        <f>DAL!$K$57</f>
        <v>0</v>
      </c>
      <c r="L1681" s="65">
        <f>DAL!$L$57</f>
        <v>0</v>
      </c>
      <c r="N1681" s="103"/>
      <c r="P1681" s="104"/>
      <c r="Q1681" s="105"/>
      <c r="R1681" s="105"/>
      <c r="S1681" s="105"/>
      <c r="T1681" s="106"/>
      <c r="U1681" s="107"/>
      <c r="V1681" s="108"/>
      <c r="W1681" s="105"/>
      <c r="X1681" s="109"/>
      <c r="Y1681" s="110"/>
      <c r="Z1681" s="111"/>
      <c r="AB1681" s="83"/>
    </row>
    <row r="1682" spans="1:28" s="79" customFormat="1" ht="15.75" hidden="1" customHeight="1" outlineLevel="1">
      <c r="A1682" s="76"/>
      <c r="B1682" s="102"/>
      <c r="C1682" s="78"/>
      <c r="D1682" s="78"/>
      <c r="E1682" s="20"/>
      <c r="F1682" s="64">
        <f>'E-P'!$F$57</f>
        <v>0</v>
      </c>
      <c r="G1682" s="64">
        <f>'E-P'!$G$57</f>
        <v>0</v>
      </c>
      <c r="H1682" s="64">
        <f>'E-P'!$H$57</f>
        <v>0</v>
      </c>
      <c r="I1682" s="64">
        <f>'E-P'!$I$57</f>
        <v>0</v>
      </c>
      <c r="J1682" s="64">
        <f>'E-P'!$J$57</f>
        <v>0</v>
      </c>
      <c r="K1682" s="64">
        <f>'E-P'!$K$57</f>
        <v>0</v>
      </c>
      <c r="L1682" s="65">
        <f>'E-P'!$L$57</f>
        <v>0</v>
      </c>
      <c r="N1682" s="103"/>
      <c r="P1682" s="104"/>
      <c r="Q1682" s="105"/>
      <c r="R1682" s="105"/>
      <c r="S1682" s="105"/>
      <c r="T1682" s="106"/>
      <c r="U1682" s="107"/>
      <c r="V1682" s="108"/>
      <c r="W1682" s="105"/>
      <c r="X1682" s="109"/>
      <c r="Y1682" s="110"/>
      <c r="Z1682" s="111"/>
      <c r="AB1682" s="83"/>
    </row>
    <row r="1683" spans="1:28" s="79" customFormat="1" ht="15.75" hidden="1" customHeight="1" outlineLevel="1">
      <c r="A1683" s="76"/>
      <c r="B1683" s="102"/>
      <c r="C1683" s="78"/>
      <c r="D1683" s="78"/>
      <c r="E1683" s="20"/>
      <c r="F1683" s="64">
        <f>LU!$F$57</f>
        <v>0</v>
      </c>
      <c r="G1683" s="64">
        <f>LU!$G$57</f>
        <v>0</v>
      </c>
      <c r="H1683" s="64">
        <f>LU!$H$57</f>
        <v>0</v>
      </c>
      <c r="I1683" s="64">
        <f>LU!$I$57</f>
        <v>0</v>
      </c>
      <c r="J1683" s="64">
        <f>LU!$J$57</f>
        <v>0</v>
      </c>
      <c r="K1683" s="64">
        <f>LU!$K$57</f>
        <v>0</v>
      </c>
      <c r="L1683" s="65">
        <f>LU!$L$57</f>
        <v>0</v>
      </c>
      <c r="N1683" s="103"/>
      <c r="P1683" s="104"/>
      <c r="Q1683" s="105"/>
      <c r="R1683" s="105"/>
      <c r="S1683" s="105"/>
      <c r="T1683" s="106"/>
      <c r="U1683" s="107"/>
      <c r="V1683" s="108"/>
      <c r="W1683" s="105"/>
      <c r="X1683" s="109"/>
      <c r="Y1683" s="110"/>
      <c r="Z1683" s="111"/>
      <c r="AB1683" s="83"/>
    </row>
    <row r="1684" spans="1:28" s="79" customFormat="1" ht="15.75" hidden="1" customHeight="1" outlineLevel="1">
      <c r="A1684" s="76"/>
      <c r="B1684" s="102"/>
      <c r="C1684" s="78"/>
      <c r="D1684" s="78"/>
      <c r="E1684" s="20"/>
      <c r="F1684" s="64">
        <f>MidWST!$F$57</f>
        <v>0</v>
      </c>
      <c r="G1684" s="64">
        <f>MidWST!$G$57</f>
        <v>0</v>
      </c>
      <c r="H1684" s="64">
        <f>MidWST!$H$57</f>
        <v>0</v>
      </c>
      <c r="I1684" s="64">
        <f>MidWST!$I$57</f>
        <v>0</v>
      </c>
      <c r="J1684" s="64">
        <f>MidWST!$J$57</f>
        <v>0</v>
      </c>
      <c r="K1684" s="64">
        <f>MidWST!$K$57</f>
        <v>0</v>
      </c>
      <c r="L1684" s="65">
        <f>MidWST!$L$57</f>
        <v>0</v>
      </c>
      <c r="N1684" s="103"/>
      <c r="P1684" s="104"/>
      <c r="Q1684" s="105"/>
      <c r="R1684" s="105"/>
      <c r="S1684" s="105"/>
      <c r="T1684" s="106"/>
      <c r="U1684" s="107"/>
      <c r="V1684" s="108"/>
      <c r="W1684" s="105"/>
      <c r="X1684" s="109"/>
      <c r="Y1684" s="110"/>
      <c r="Z1684" s="111"/>
      <c r="AB1684" s="83"/>
    </row>
    <row r="1685" spans="1:28" s="79" customFormat="1" ht="15.75" hidden="1" customHeight="1" outlineLevel="1">
      <c r="A1685" s="76"/>
      <c r="B1685" s="102"/>
      <c r="C1685" s="78"/>
      <c r="D1685" s="78"/>
      <c r="E1685" s="20"/>
      <c r="F1685" s="64">
        <f>'P-B'!$F$57</f>
        <v>0</v>
      </c>
      <c r="G1685" s="64">
        <f>'P-B'!$G$57</f>
        <v>0</v>
      </c>
      <c r="H1685" s="64">
        <f>'P-B'!$H$57</f>
        <v>0</v>
      </c>
      <c r="I1685" s="64">
        <f>'P-B'!$I$57</f>
        <v>0</v>
      </c>
      <c r="J1685" s="64">
        <f>'P-B'!$J$57</f>
        <v>0</v>
      </c>
      <c r="K1685" s="64">
        <f>'P-B'!$K$57</f>
        <v>0</v>
      </c>
      <c r="L1685" s="65">
        <f>'P-B'!$L$57</f>
        <v>0</v>
      </c>
      <c r="N1685" s="103"/>
      <c r="P1685" s="104"/>
      <c r="Q1685" s="105"/>
      <c r="R1685" s="105"/>
      <c r="S1685" s="105"/>
      <c r="T1685" s="106"/>
      <c r="U1685" s="107"/>
      <c r="V1685" s="108"/>
      <c r="W1685" s="105"/>
      <c r="X1685" s="109"/>
      <c r="Y1685" s="110"/>
      <c r="Z1685" s="111"/>
      <c r="AB1685" s="83"/>
    </row>
    <row r="1686" spans="1:28" s="79" customFormat="1" ht="15.75" hidden="1" customHeight="1" outlineLevel="1">
      <c r="A1686" s="76"/>
      <c r="B1686" s="102"/>
      <c r="C1686" s="78"/>
      <c r="D1686" s="78"/>
      <c r="E1686" s="20"/>
      <c r="F1686" s="64">
        <f>PVAMU!$F$57</f>
        <v>0</v>
      </c>
      <c r="G1686" s="64">
        <f>PVAMU!$G$57</f>
        <v>0</v>
      </c>
      <c r="H1686" s="64">
        <f>PVAMU!$H$57</f>
        <v>0</v>
      </c>
      <c r="I1686" s="64">
        <f>PVAMU!$I$57</f>
        <v>0</v>
      </c>
      <c r="J1686" s="64">
        <f>PVAMU!$J$57</f>
        <v>0</v>
      </c>
      <c r="K1686" s="64">
        <f>PVAMU!$K$57</f>
        <v>0</v>
      </c>
      <c r="L1686" s="65">
        <f>PVAMU!$L$57</f>
        <v>0</v>
      </c>
      <c r="N1686" s="103"/>
      <c r="P1686" s="104"/>
      <c r="Q1686" s="105"/>
      <c r="R1686" s="105"/>
      <c r="S1686" s="105"/>
      <c r="T1686" s="106"/>
      <c r="U1686" s="107"/>
      <c r="V1686" s="108"/>
      <c r="W1686" s="105"/>
      <c r="X1686" s="109"/>
      <c r="Y1686" s="110"/>
      <c r="Z1686" s="111"/>
      <c r="AB1686" s="83"/>
    </row>
    <row r="1687" spans="1:28" s="79" customFormat="1" ht="15.75" hidden="1" customHeight="1" outlineLevel="1">
      <c r="A1687" s="76"/>
      <c r="B1687" s="102"/>
      <c r="C1687" s="78"/>
      <c r="D1687" s="78"/>
      <c r="E1687" s="20"/>
      <c r="F1687" s="64">
        <f>'S-A'!$F$57</f>
        <v>0</v>
      </c>
      <c r="G1687" s="64">
        <f>'S-A'!$G$57</f>
        <v>0</v>
      </c>
      <c r="H1687" s="64">
        <f>'S-A'!$H$57</f>
        <v>0</v>
      </c>
      <c r="I1687" s="64">
        <f>'S-A'!$I$57</f>
        <v>0</v>
      </c>
      <c r="J1687" s="64">
        <f>'S-A'!$J$57</f>
        <v>0</v>
      </c>
      <c r="K1687" s="64">
        <f>'S-A'!$K$57</f>
        <v>0</v>
      </c>
      <c r="L1687" s="65">
        <f>'S-A'!$L$57</f>
        <v>0</v>
      </c>
      <c r="N1687" s="103"/>
      <c r="P1687" s="104"/>
      <c r="Q1687" s="105"/>
      <c r="R1687" s="105"/>
      <c r="S1687" s="105"/>
      <c r="T1687" s="106"/>
      <c r="U1687" s="107"/>
      <c r="V1687" s="108"/>
      <c r="W1687" s="105"/>
      <c r="X1687" s="109"/>
      <c r="Y1687" s="110"/>
      <c r="Z1687" s="111"/>
      <c r="AB1687" s="83"/>
    </row>
    <row r="1688" spans="1:28" s="79" customFormat="1" ht="15.75" hidden="1" customHeight="1" outlineLevel="1">
      <c r="A1688" s="76"/>
      <c r="B1688" s="102"/>
      <c r="C1688" s="78"/>
      <c r="D1688" s="78"/>
      <c r="E1688" s="20"/>
      <c r="F1688" s="64">
        <f>SFA!$F$57</f>
        <v>0</v>
      </c>
      <c r="G1688" s="64">
        <f>SFA!$G$57</f>
        <v>0</v>
      </c>
      <c r="H1688" s="64">
        <f>SFA!$H$57</f>
        <v>0</v>
      </c>
      <c r="I1688" s="64">
        <f>SFA!$I$57</f>
        <v>0</v>
      </c>
      <c r="J1688" s="64">
        <f>SFA!$J$57</f>
        <v>0</v>
      </c>
      <c r="K1688" s="64">
        <f>SFA!$K$57</f>
        <v>0</v>
      </c>
      <c r="L1688" s="65">
        <f>SFA!$L$57</f>
        <v>0</v>
      </c>
      <c r="N1688" s="103"/>
      <c r="P1688" s="104"/>
      <c r="Q1688" s="105"/>
      <c r="R1688" s="105"/>
      <c r="S1688" s="105"/>
      <c r="T1688" s="106"/>
      <c r="U1688" s="107"/>
      <c r="V1688" s="108"/>
      <c r="W1688" s="105"/>
      <c r="X1688" s="109"/>
      <c r="Y1688" s="110"/>
      <c r="Z1688" s="111"/>
      <c r="AB1688" s="83"/>
    </row>
    <row r="1689" spans="1:28" s="79" customFormat="1" ht="15.75" hidden="1" customHeight="1" outlineLevel="1">
      <c r="A1689" s="76"/>
      <c r="B1689" s="102"/>
      <c r="C1689" s="78"/>
      <c r="D1689" s="78"/>
      <c r="E1689" s="20"/>
      <c r="F1689" s="64">
        <f>SHSU!$F$57</f>
        <v>0</v>
      </c>
      <c r="G1689" s="64">
        <f>SHSU!$G$57</f>
        <v>0</v>
      </c>
      <c r="H1689" s="64">
        <f>SHSU!$H$57</f>
        <v>0</v>
      </c>
      <c r="I1689" s="64">
        <f>SHSU!$I$57</f>
        <v>0</v>
      </c>
      <c r="J1689" s="64">
        <f>SHSU!$J$57</f>
        <v>0</v>
      </c>
      <c r="K1689" s="64">
        <f>SHSU!$K$57</f>
        <v>0</v>
      </c>
      <c r="L1689" s="65">
        <f>SHSU!$L$57</f>
        <v>0</v>
      </c>
      <c r="N1689" s="103"/>
      <c r="P1689" s="104"/>
      <c r="Q1689" s="105"/>
      <c r="R1689" s="105"/>
      <c r="S1689" s="105"/>
      <c r="T1689" s="106"/>
      <c r="U1689" s="107"/>
      <c r="V1689" s="108"/>
      <c r="W1689" s="105"/>
      <c r="X1689" s="109"/>
      <c r="Y1689" s="110"/>
      <c r="Z1689" s="111"/>
      <c r="AB1689" s="83"/>
    </row>
    <row r="1690" spans="1:28" s="79" customFormat="1" ht="15.75" hidden="1" customHeight="1" outlineLevel="1">
      <c r="A1690" s="76"/>
      <c r="B1690" s="102"/>
      <c r="C1690" s="78"/>
      <c r="D1690" s="78"/>
      <c r="E1690" s="20"/>
      <c r="F1690" s="64">
        <f>SRSU!$F$57</f>
        <v>0</v>
      </c>
      <c r="G1690" s="64">
        <f>SRSU!$G$57</f>
        <v>0</v>
      </c>
      <c r="H1690" s="64">
        <f>SRSU!$H$57</f>
        <v>0</v>
      </c>
      <c r="I1690" s="64">
        <f>SRSU!$I$57</f>
        <v>0</v>
      </c>
      <c r="J1690" s="64">
        <f>SRSU!$J$57</f>
        <v>0</v>
      </c>
      <c r="K1690" s="64">
        <f>SRSU!$K$57</f>
        <v>0</v>
      </c>
      <c r="L1690" s="65">
        <f>SRSU!$L$57</f>
        <v>0</v>
      </c>
      <c r="N1690" s="103"/>
      <c r="P1690" s="104"/>
      <c r="Q1690" s="105"/>
      <c r="R1690" s="105"/>
      <c r="S1690" s="105"/>
      <c r="T1690" s="106"/>
      <c r="U1690" s="107"/>
      <c r="V1690" s="108"/>
      <c r="W1690" s="105"/>
      <c r="X1690" s="109"/>
      <c r="Y1690" s="110"/>
      <c r="Z1690" s="111"/>
      <c r="AB1690" s="83"/>
    </row>
    <row r="1691" spans="1:28" s="79" customFormat="1" ht="15.75" hidden="1" customHeight="1" outlineLevel="1">
      <c r="A1691" s="76"/>
      <c r="B1691" s="102"/>
      <c r="C1691" s="78"/>
      <c r="D1691" s="78"/>
      <c r="E1691" s="20"/>
      <c r="F1691" s="64">
        <f>TAMIU!$F$57</f>
        <v>0</v>
      </c>
      <c r="G1691" s="64">
        <f>TAMIU!$G$57</f>
        <v>0</v>
      </c>
      <c r="H1691" s="64">
        <f>TAMIU!$H$57</f>
        <v>0</v>
      </c>
      <c r="I1691" s="64">
        <f>TAMIU!$I$57</f>
        <v>0</v>
      </c>
      <c r="J1691" s="64">
        <f>TAMIU!$J$57</f>
        <v>0</v>
      </c>
      <c r="K1691" s="64">
        <f>TAMIU!$K$57</f>
        <v>0</v>
      </c>
      <c r="L1691" s="65">
        <f>TAMIU!$L$57</f>
        <v>0</v>
      </c>
      <c r="N1691" s="103"/>
      <c r="P1691" s="104"/>
      <c r="Q1691" s="105"/>
      <c r="R1691" s="105"/>
      <c r="S1691" s="105"/>
      <c r="T1691" s="106"/>
      <c r="U1691" s="107"/>
      <c r="V1691" s="108"/>
      <c r="W1691" s="105"/>
      <c r="X1691" s="109"/>
      <c r="Y1691" s="110"/>
      <c r="Z1691" s="111"/>
      <c r="AB1691" s="83"/>
    </row>
    <row r="1692" spans="1:28" s="79" customFormat="1" ht="15.75" hidden="1" customHeight="1" outlineLevel="1">
      <c r="A1692" s="76"/>
      <c r="B1692" s="102"/>
      <c r="C1692" s="78"/>
      <c r="D1692" s="78"/>
      <c r="E1692" s="20"/>
      <c r="F1692" s="64">
        <f>TAMUC!$F$57</f>
        <v>0</v>
      </c>
      <c r="G1692" s="64">
        <f>TAMUC!$G$57</f>
        <v>0</v>
      </c>
      <c r="H1692" s="64">
        <f>TAMUC!$H$57</f>
        <v>0</v>
      </c>
      <c r="I1692" s="64">
        <f>TAMUC!$I$57</f>
        <v>0</v>
      </c>
      <c r="J1692" s="64">
        <f>TAMUC!$J$57</f>
        <v>0</v>
      </c>
      <c r="K1692" s="64">
        <f>TAMUC!$K$57</f>
        <v>0</v>
      </c>
      <c r="L1692" s="65">
        <f>TAMUC!$L$57</f>
        <v>0</v>
      </c>
      <c r="N1692" s="103"/>
      <c r="P1692" s="104"/>
      <c r="Q1692" s="105"/>
      <c r="R1692" s="105"/>
      <c r="S1692" s="105"/>
      <c r="T1692" s="106"/>
      <c r="U1692" s="107"/>
      <c r="V1692" s="108"/>
      <c r="W1692" s="105"/>
      <c r="X1692" s="109"/>
      <c r="Y1692" s="110"/>
      <c r="Z1692" s="111"/>
      <c r="AB1692" s="83"/>
    </row>
    <row r="1693" spans="1:28" s="79" customFormat="1" ht="15.75" hidden="1" customHeight="1" outlineLevel="1">
      <c r="A1693" s="76"/>
      <c r="B1693" s="102"/>
      <c r="C1693" s="78"/>
      <c r="D1693" s="78"/>
      <c r="E1693" s="20"/>
      <c r="F1693" s="64">
        <f>TAMUCC!$F$57</f>
        <v>0</v>
      </c>
      <c r="G1693" s="64">
        <f>TAMUCC!$G$57</f>
        <v>0</v>
      </c>
      <c r="H1693" s="64">
        <f>TAMUCC!$H$57</f>
        <v>0</v>
      </c>
      <c r="I1693" s="64">
        <f>TAMUCC!$I$57</f>
        <v>0</v>
      </c>
      <c r="J1693" s="64">
        <f>TAMUCC!$J$57</f>
        <v>0</v>
      </c>
      <c r="K1693" s="64">
        <f>TAMUCC!$K$57</f>
        <v>0</v>
      </c>
      <c r="L1693" s="65">
        <f>TAMUCC!$L$57</f>
        <v>0</v>
      </c>
      <c r="N1693" s="103"/>
      <c r="P1693" s="104"/>
      <c r="Q1693" s="105"/>
      <c r="R1693" s="105"/>
      <c r="S1693" s="105"/>
      <c r="T1693" s="106"/>
      <c r="U1693" s="107"/>
      <c r="V1693" s="108"/>
      <c r="W1693" s="105"/>
      <c r="X1693" s="109"/>
      <c r="Y1693" s="110"/>
      <c r="Z1693" s="111"/>
      <c r="AB1693" s="83"/>
    </row>
    <row r="1694" spans="1:28" s="79" customFormat="1" ht="15.75" hidden="1" customHeight="1" outlineLevel="1">
      <c r="A1694" s="76"/>
      <c r="B1694" s="102"/>
      <c r="C1694" s="78"/>
      <c r="D1694" s="78"/>
      <c r="E1694" s="20"/>
      <c r="F1694" s="64">
        <f>TAMUComb!$F$57</f>
        <v>0</v>
      </c>
      <c r="G1694" s="64">
        <f>TAMUComb!$G$57</f>
        <v>0</v>
      </c>
      <c r="H1694" s="64">
        <f>TAMUComb!$H$57</f>
        <v>0</v>
      </c>
      <c r="I1694" s="64">
        <f>TAMUComb!$I$57</f>
        <v>0</v>
      </c>
      <c r="J1694" s="64">
        <f>TAMUComb!$J$57</f>
        <v>0</v>
      </c>
      <c r="K1694" s="64">
        <f>TAMUComb!$K$57</f>
        <v>0</v>
      </c>
      <c r="L1694" s="65">
        <f>TAMUComb!$L$57</f>
        <v>0</v>
      </c>
      <c r="N1694" s="103"/>
      <c r="P1694" s="104"/>
      <c r="Q1694" s="105"/>
      <c r="R1694" s="105"/>
      <c r="S1694" s="105"/>
      <c r="T1694" s="106"/>
      <c r="U1694" s="107"/>
      <c r="V1694" s="108"/>
      <c r="W1694" s="105"/>
      <c r="X1694" s="109"/>
      <c r="Y1694" s="110"/>
      <c r="Z1694" s="111"/>
      <c r="AB1694" s="83"/>
    </row>
    <row r="1695" spans="1:28" s="79" customFormat="1" ht="15.75" hidden="1" customHeight="1" outlineLevel="1">
      <c r="A1695" s="76"/>
      <c r="B1695" s="102"/>
      <c r="C1695" s="78"/>
      <c r="D1695" s="78"/>
      <c r="E1695" s="20"/>
      <c r="F1695" s="64">
        <f>TAMUCT!$F$57</f>
        <v>0</v>
      </c>
      <c r="G1695" s="64">
        <f>TAMUCT!$G$57</f>
        <v>0</v>
      </c>
      <c r="H1695" s="64">
        <f>TAMUCT!$H$57</f>
        <v>0</v>
      </c>
      <c r="I1695" s="64">
        <f>TAMUCT!$I$57</f>
        <v>0</v>
      </c>
      <c r="J1695" s="64">
        <f>TAMUCT!$J$57</f>
        <v>0</v>
      </c>
      <c r="K1695" s="64">
        <f>TAMUCT!$K$57</f>
        <v>0</v>
      </c>
      <c r="L1695" s="65">
        <f>TAMUCT!$L$57</f>
        <v>0</v>
      </c>
      <c r="N1695" s="103"/>
      <c r="P1695" s="104"/>
      <c r="Q1695" s="105"/>
      <c r="R1695" s="105"/>
      <c r="S1695" s="105"/>
      <c r="T1695" s="106"/>
      <c r="U1695" s="107"/>
      <c r="V1695" s="108"/>
      <c r="W1695" s="105"/>
      <c r="X1695" s="109"/>
      <c r="Y1695" s="110"/>
      <c r="Z1695" s="111"/>
      <c r="AB1695" s="83"/>
    </row>
    <row r="1696" spans="1:28" s="79" customFormat="1" ht="15.75" hidden="1" customHeight="1" outlineLevel="1">
      <c r="A1696" s="76"/>
      <c r="B1696" s="102"/>
      <c r="C1696" s="78"/>
      <c r="D1696" s="78"/>
      <c r="E1696" s="20"/>
      <c r="F1696" s="64">
        <f>TAMUG!$F$57</f>
        <v>0</v>
      </c>
      <c r="G1696" s="64">
        <f>TAMUG!$G$57</f>
        <v>0</v>
      </c>
      <c r="H1696" s="64">
        <f>TAMUG!$H$57</f>
        <v>0</v>
      </c>
      <c r="I1696" s="64">
        <f>TAMUG!$I$57</f>
        <v>0</v>
      </c>
      <c r="J1696" s="64">
        <f>TAMUG!$J$57</f>
        <v>0</v>
      </c>
      <c r="K1696" s="64">
        <f>TAMUG!$K$57</f>
        <v>0</v>
      </c>
      <c r="L1696" s="65">
        <f>TAMUG!$L$57</f>
        <v>0</v>
      </c>
      <c r="N1696" s="103"/>
      <c r="P1696" s="104"/>
      <c r="Q1696" s="105"/>
      <c r="R1696" s="105"/>
      <c r="S1696" s="105"/>
      <c r="T1696" s="106"/>
      <c r="U1696" s="107"/>
      <c r="V1696" s="108"/>
      <c r="W1696" s="105"/>
      <c r="X1696" s="109"/>
      <c r="Y1696" s="110"/>
      <c r="Z1696" s="111"/>
      <c r="AB1696" s="83"/>
    </row>
    <row r="1697" spans="1:28" s="79" customFormat="1" ht="15.75" hidden="1" customHeight="1" outlineLevel="1">
      <c r="A1697" s="76"/>
      <c r="B1697" s="102"/>
      <c r="C1697" s="78"/>
      <c r="D1697" s="78"/>
      <c r="E1697" s="20"/>
      <c r="F1697" s="64">
        <f>TAMUK!$F$57</f>
        <v>0</v>
      </c>
      <c r="G1697" s="64">
        <f>TAMUK!$G$57</f>
        <v>0</v>
      </c>
      <c r="H1697" s="64">
        <f>TAMUK!$H$57</f>
        <v>0</v>
      </c>
      <c r="I1697" s="64">
        <f>TAMUK!$I$57</f>
        <v>0</v>
      </c>
      <c r="J1697" s="64">
        <f>TAMUK!$J$57</f>
        <v>0</v>
      </c>
      <c r="K1697" s="64">
        <f>TAMUK!$K$57</f>
        <v>0</v>
      </c>
      <c r="L1697" s="65">
        <f>TAMUK!$L$57</f>
        <v>0</v>
      </c>
      <c r="N1697" s="103"/>
      <c r="P1697" s="104"/>
      <c r="Q1697" s="105"/>
      <c r="R1697" s="105"/>
      <c r="S1697" s="105"/>
      <c r="T1697" s="106"/>
      <c r="U1697" s="107"/>
      <c r="V1697" s="108"/>
      <c r="W1697" s="105"/>
      <c r="X1697" s="109"/>
      <c r="Y1697" s="110"/>
      <c r="Z1697" s="111"/>
      <c r="AB1697" s="83"/>
    </row>
    <row r="1698" spans="1:28" s="79" customFormat="1" ht="15.75" hidden="1" customHeight="1" outlineLevel="1">
      <c r="A1698" s="76"/>
      <c r="B1698" s="102"/>
      <c r="C1698" s="78"/>
      <c r="D1698" s="78"/>
      <c r="E1698" s="20"/>
      <c r="F1698" s="64">
        <f>TAMUSA!$F$57</f>
        <v>0</v>
      </c>
      <c r="G1698" s="64">
        <f>TAMUSA!$G$57</f>
        <v>0</v>
      </c>
      <c r="H1698" s="64">
        <f>TAMUSA!$H$57</f>
        <v>0</v>
      </c>
      <c r="I1698" s="64">
        <f>TAMUSA!$I$57</f>
        <v>0</v>
      </c>
      <c r="J1698" s="64">
        <f>TAMUSA!$J$57</f>
        <v>0</v>
      </c>
      <c r="K1698" s="64">
        <f>TAMUSA!$K$57</f>
        <v>0</v>
      </c>
      <c r="L1698" s="65">
        <f>TAMUSA!$L$57</f>
        <v>0</v>
      </c>
      <c r="N1698" s="103"/>
      <c r="P1698" s="104"/>
      <c r="Q1698" s="105"/>
      <c r="R1698" s="105"/>
      <c r="S1698" s="105"/>
      <c r="T1698" s="106"/>
      <c r="U1698" s="107"/>
      <c r="V1698" s="108"/>
      <c r="W1698" s="105"/>
      <c r="X1698" s="109"/>
      <c r="Y1698" s="110"/>
      <c r="Z1698" s="111"/>
      <c r="AB1698" s="83"/>
    </row>
    <row r="1699" spans="1:28" s="79" customFormat="1" ht="15.75" hidden="1" customHeight="1" outlineLevel="1">
      <c r="A1699" s="76"/>
      <c r="B1699" s="102"/>
      <c r="C1699" s="78"/>
      <c r="D1699" s="78"/>
      <c r="E1699" s="20"/>
      <c r="F1699" s="64">
        <f>TAMUT!$F$57</f>
        <v>0</v>
      </c>
      <c r="G1699" s="64">
        <f>TAMUT!$G$57</f>
        <v>0</v>
      </c>
      <c r="H1699" s="64">
        <f>TAMUT!$H$57</f>
        <v>0</v>
      </c>
      <c r="I1699" s="64">
        <f>TAMUT!$I$57</f>
        <v>0</v>
      </c>
      <c r="J1699" s="64">
        <f>TAMUT!$J$57</f>
        <v>0</v>
      </c>
      <c r="K1699" s="64">
        <f>TAMUT!$K$57</f>
        <v>0</v>
      </c>
      <c r="L1699" s="65">
        <f>TAMUT!$L$57</f>
        <v>0</v>
      </c>
      <c r="N1699" s="103"/>
      <c r="P1699" s="104"/>
      <c r="Q1699" s="105"/>
      <c r="R1699" s="105"/>
      <c r="S1699" s="105"/>
      <c r="T1699" s="106"/>
      <c r="U1699" s="107"/>
      <c r="V1699" s="108"/>
      <c r="W1699" s="105"/>
      <c r="X1699" s="109"/>
      <c r="Y1699" s="110"/>
      <c r="Z1699" s="111"/>
      <c r="AB1699" s="83"/>
    </row>
    <row r="1700" spans="1:28" s="79" customFormat="1" ht="15.75" hidden="1" customHeight="1" outlineLevel="1">
      <c r="A1700" s="76"/>
      <c r="B1700" s="102"/>
      <c r="C1700" s="78"/>
      <c r="D1700" s="78"/>
      <c r="E1700" s="20"/>
      <c r="F1700" s="64">
        <f>TARLST!$F$57</f>
        <v>0</v>
      </c>
      <c r="G1700" s="64">
        <f>TARLST!$G$57</f>
        <v>0</v>
      </c>
      <c r="H1700" s="64">
        <f>TARLST!$H$57</f>
        <v>0</v>
      </c>
      <c r="I1700" s="64">
        <f>TARLST!$I$57</f>
        <v>0</v>
      </c>
      <c r="J1700" s="64">
        <f>TARLST!$J$57</f>
        <v>0</v>
      </c>
      <c r="K1700" s="64">
        <f>TARLST!$K$57</f>
        <v>0</v>
      </c>
      <c r="L1700" s="65">
        <f>TARLST!$L$57</f>
        <v>0</v>
      </c>
      <c r="N1700" s="103"/>
      <c r="P1700" s="104"/>
      <c r="Q1700" s="105"/>
      <c r="R1700" s="105"/>
      <c r="S1700" s="105"/>
      <c r="T1700" s="106"/>
      <c r="U1700" s="107"/>
      <c r="V1700" s="108"/>
      <c r="W1700" s="105"/>
      <c r="X1700" s="109"/>
      <c r="Y1700" s="110"/>
      <c r="Z1700" s="111"/>
      <c r="AB1700" s="83"/>
    </row>
    <row r="1701" spans="1:28" s="79" customFormat="1" ht="15.75" hidden="1" customHeight="1" outlineLevel="1">
      <c r="A1701" s="76"/>
      <c r="B1701" s="102"/>
      <c r="C1701" s="78"/>
      <c r="D1701" s="78"/>
      <c r="E1701" s="20"/>
      <c r="F1701" s="64">
        <f>TSU!$F$57</f>
        <v>0</v>
      </c>
      <c r="G1701" s="64">
        <f>TSU!$G$57</f>
        <v>0</v>
      </c>
      <c r="H1701" s="64">
        <f>TSU!$H$57</f>
        <v>0</v>
      </c>
      <c r="I1701" s="64">
        <f>TSU!$I$57</f>
        <v>0</v>
      </c>
      <c r="J1701" s="64">
        <f>TSU!$J$57</f>
        <v>0</v>
      </c>
      <c r="K1701" s="64">
        <f>TSU!$K$57</f>
        <v>0</v>
      </c>
      <c r="L1701" s="65">
        <f>TSU!$L$57</f>
        <v>0</v>
      </c>
      <c r="N1701" s="103"/>
      <c r="P1701" s="104"/>
      <c r="Q1701" s="105"/>
      <c r="R1701" s="105"/>
      <c r="S1701" s="105"/>
      <c r="T1701" s="106"/>
      <c r="U1701" s="107"/>
      <c r="V1701" s="108"/>
      <c r="W1701" s="105"/>
      <c r="X1701" s="109"/>
      <c r="Y1701" s="110"/>
      <c r="Z1701" s="111"/>
      <c r="AB1701" s="83"/>
    </row>
    <row r="1702" spans="1:28" s="79" customFormat="1" ht="15.75" hidden="1" customHeight="1" outlineLevel="1">
      <c r="A1702" s="76"/>
      <c r="B1702" s="102"/>
      <c r="C1702" s="78"/>
      <c r="D1702" s="78"/>
      <c r="E1702" s="20"/>
      <c r="F1702" s="64">
        <f>TTU!$F$57</f>
        <v>0</v>
      </c>
      <c r="G1702" s="64">
        <f>TTU!$G$57</f>
        <v>0</v>
      </c>
      <c r="H1702" s="64">
        <f>TTU!$H$57</f>
        <v>0</v>
      </c>
      <c r="I1702" s="64">
        <f>TTU!$I$57</f>
        <v>0</v>
      </c>
      <c r="J1702" s="64">
        <f>TTU!$J$57</f>
        <v>0</v>
      </c>
      <c r="K1702" s="64">
        <f>TTU!$K$57</f>
        <v>0</v>
      </c>
      <c r="L1702" s="65">
        <f>TTU!$L$57</f>
        <v>0</v>
      </c>
      <c r="N1702" s="103"/>
      <c r="P1702" s="104"/>
      <c r="Q1702" s="105"/>
      <c r="R1702" s="105"/>
      <c r="S1702" s="105"/>
      <c r="T1702" s="106"/>
      <c r="U1702" s="107"/>
      <c r="V1702" s="108"/>
      <c r="W1702" s="105"/>
      <c r="X1702" s="109"/>
      <c r="Y1702" s="110"/>
      <c r="Z1702" s="111"/>
      <c r="AB1702" s="83"/>
    </row>
    <row r="1703" spans="1:28" s="79" customFormat="1" ht="15.75" hidden="1" customHeight="1" outlineLevel="1">
      <c r="A1703" s="76"/>
      <c r="B1703" s="102"/>
      <c r="C1703" s="78"/>
      <c r="D1703" s="78"/>
      <c r="E1703" s="20"/>
      <c r="F1703" s="64">
        <f>TWU!$F$57</f>
        <v>0</v>
      </c>
      <c r="G1703" s="64">
        <f>TWU!$G$57</f>
        <v>0</v>
      </c>
      <c r="H1703" s="64">
        <f>TWU!$H$57</f>
        <v>0</v>
      </c>
      <c r="I1703" s="64">
        <f>TWU!$I$57</f>
        <v>0</v>
      </c>
      <c r="J1703" s="64">
        <f>TWU!$J$57</f>
        <v>0</v>
      </c>
      <c r="K1703" s="64">
        <f>TWU!$K$57</f>
        <v>0</v>
      </c>
      <c r="L1703" s="65">
        <f>TWU!$L$57</f>
        <v>0</v>
      </c>
      <c r="N1703" s="103"/>
      <c r="P1703" s="104"/>
      <c r="Q1703" s="105"/>
      <c r="R1703" s="105"/>
      <c r="S1703" s="105"/>
      <c r="T1703" s="106"/>
      <c r="U1703" s="107"/>
      <c r="V1703" s="108"/>
      <c r="W1703" s="105"/>
      <c r="X1703" s="109"/>
      <c r="Y1703" s="110"/>
      <c r="Z1703" s="111"/>
      <c r="AB1703" s="83"/>
    </row>
    <row r="1704" spans="1:28" s="79" customFormat="1" ht="15.75" hidden="1" customHeight="1" outlineLevel="1">
      <c r="A1704" s="76"/>
      <c r="B1704" s="102"/>
      <c r="C1704" s="78"/>
      <c r="D1704" s="78"/>
      <c r="E1704" s="20"/>
      <c r="F1704" s="64">
        <f>TXST!$F$57</f>
        <v>0</v>
      </c>
      <c r="G1704" s="64">
        <f>TXST!$G$57</f>
        <v>0</v>
      </c>
      <c r="H1704" s="64">
        <f>TXST!$H$57</f>
        <v>0</v>
      </c>
      <c r="I1704" s="64">
        <f>TXST!$I$57</f>
        <v>0</v>
      </c>
      <c r="J1704" s="64">
        <f>TXST!$J$57</f>
        <v>0</v>
      </c>
      <c r="K1704" s="64">
        <f>TXST!$K$57</f>
        <v>0</v>
      </c>
      <c r="L1704" s="65">
        <f>TXST!$L$57</f>
        <v>0</v>
      </c>
      <c r="N1704" s="103"/>
      <c r="P1704" s="104"/>
      <c r="Q1704" s="105"/>
      <c r="R1704" s="105"/>
      <c r="S1704" s="105"/>
      <c r="T1704" s="106"/>
      <c r="U1704" s="107"/>
      <c r="V1704" s="108"/>
      <c r="W1704" s="105"/>
      <c r="X1704" s="109"/>
      <c r="Y1704" s="110"/>
      <c r="Z1704" s="111"/>
      <c r="AB1704" s="83"/>
    </row>
    <row r="1705" spans="1:28" s="79" customFormat="1" ht="15.75" hidden="1" customHeight="1" outlineLevel="1">
      <c r="A1705" s="76"/>
      <c r="B1705" s="102"/>
      <c r="C1705" s="78"/>
      <c r="D1705" s="78"/>
      <c r="E1705" s="20"/>
      <c r="F1705" s="64">
        <f>TYL!$F$57</f>
        <v>0</v>
      </c>
      <c r="G1705" s="64">
        <f>TYL!$G$57</f>
        <v>0</v>
      </c>
      <c r="H1705" s="64">
        <f>TYL!$H$57</f>
        <v>0</v>
      </c>
      <c r="I1705" s="64">
        <f>TYL!$I$57</f>
        <v>0</v>
      </c>
      <c r="J1705" s="64">
        <f>TYL!$J$57</f>
        <v>0</v>
      </c>
      <c r="K1705" s="64">
        <f>TYL!$K$57</f>
        <v>0</v>
      </c>
      <c r="L1705" s="65">
        <f>TYL!$L$57</f>
        <v>0</v>
      </c>
      <c r="N1705" s="103"/>
      <c r="P1705" s="104"/>
      <c r="Q1705" s="105"/>
      <c r="R1705" s="105"/>
      <c r="S1705" s="105"/>
      <c r="T1705" s="106"/>
      <c r="U1705" s="107"/>
      <c r="V1705" s="108"/>
      <c r="W1705" s="105"/>
      <c r="X1705" s="109"/>
      <c r="Y1705" s="110"/>
      <c r="Z1705" s="111"/>
      <c r="AB1705" s="83"/>
    </row>
    <row r="1706" spans="1:28" s="79" customFormat="1" ht="15.75" hidden="1" customHeight="1" outlineLevel="1">
      <c r="A1706" s="76"/>
      <c r="B1706" s="102"/>
      <c r="C1706" s="78"/>
      <c r="D1706" s="78"/>
      <c r="E1706" s="20"/>
      <c r="F1706" s="64">
        <f>UH!$F$57</f>
        <v>0</v>
      </c>
      <c r="G1706" s="64">
        <f>UH!$G$57</f>
        <v>0</v>
      </c>
      <c r="H1706" s="64">
        <f>UH!$H$57</f>
        <v>0</v>
      </c>
      <c r="I1706" s="64">
        <f>UH!$I$57</f>
        <v>0</v>
      </c>
      <c r="J1706" s="64">
        <f>UH!$J$57</f>
        <v>0</v>
      </c>
      <c r="K1706" s="64">
        <f>UH!$K$57</f>
        <v>0</v>
      </c>
      <c r="L1706" s="65">
        <f>UH!$L$57</f>
        <v>0</v>
      </c>
      <c r="N1706" s="103"/>
      <c r="P1706" s="104"/>
      <c r="Q1706" s="105"/>
      <c r="R1706" s="105"/>
      <c r="S1706" s="105"/>
      <c r="T1706" s="106"/>
      <c r="U1706" s="107"/>
      <c r="V1706" s="108"/>
      <c r="W1706" s="105"/>
      <c r="X1706" s="109"/>
      <c r="Y1706" s="110"/>
      <c r="Z1706" s="111"/>
      <c r="AB1706" s="83"/>
    </row>
    <row r="1707" spans="1:28" s="79" customFormat="1" ht="15.75" hidden="1" customHeight="1" outlineLevel="1">
      <c r="A1707" s="76"/>
      <c r="B1707" s="102"/>
      <c r="C1707" s="78"/>
      <c r="D1707" s="78"/>
      <c r="E1707" s="20"/>
      <c r="F1707" s="64">
        <f>UHCL!$F$57</f>
        <v>0</v>
      </c>
      <c r="G1707" s="64">
        <f>UHCL!$G$57</f>
        <v>0</v>
      </c>
      <c r="H1707" s="64">
        <f>UHCL!$H$57</f>
        <v>0</v>
      </c>
      <c r="I1707" s="64">
        <f>UHCL!$I$57</f>
        <v>0</v>
      </c>
      <c r="J1707" s="64">
        <f>UHCL!$J$57</f>
        <v>0</v>
      </c>
      <c r="K1707" s="64">
        <f>UHCL!$K$57</f>
        <v>0</v>
      </c>
      <c r="L1707" s="65">
        <f>UHCL!$L$57</f>
        <v>0</v>
      </c>
      <c r="N1707" s="103"/>
      <c r="P1707" s="104"/>
      <c r="Q1707" s="105"/>
      <c r="R1707" s="105"/>
      <c r="S1707" s="105"/>
      <c r="T1707" s="106"/>
      <c r="U1707" s="107"/>
      <c r="V1707" s="108"/>
      <c r="W1707" s="105"/>
      <c r="X1707" s="109"/>
      <c r="Y1707" s="110"/>
      <c r="Z1707" s="111"/>
      <c r="AB1707" s="83"/>
    </row>
    <row r="1708" spans="1:28" s="79" customFormat="1" ht="15.75" hidden="1" customHeight="1" outlineLevel="1">
      <c r="A1708" s="76"/>
      <c r="B1708" s="102"/>
      <c r="C1708" s="78"/>
      <c r="D1708" s="78"/>
      <c r="E1708" s="20"/>
      <c r="F1708" s="64">
        <f>UHD!$F$57</f>
        <v>0</v>
      </c>
      <c r="G1708" s="64">
        <f>UHD!$G$57</f>
        <v>0</v>
      </c>
      <c r="H1708" s="64">
        <f>UHD!$H$57</f>
        <v>0</v>
      </c>
      <c r="I1708" s="64">
        <f>UHD!$I$57</f>
        <v>0</v>
      </c>
      <c r="J1708" s="64">
        <f>UHD!$J$57</f>
        <v>0</v>
      </c>
      <c r="K1708" s="64">
        <f>UHD!$K$57</f>
        <v>0</v>
      </c>
      <c r="L1708" s="65">
        <f>UHD!$L$57</f>
        <v>0</v>
      </c>
      <c r="N1708" s="103"/>
      <c r="P1708" s="104"/>
      <c r="Q1708" s="105"/>
      <c r="R1708" s="105"/>
      <c r="S1708" s="105"/>
      <c r="T1708" s="106"/>
      <c r="U1708" s="107"/>
      <c r="V1708" s="108"/>
      <c r="W1708" s="105"/>
      <c r="X1708" s="109"/>
      <c r="Y1708" s="110"/>
      <c r="Z1708" s="111"/>
      <c r="AB1708" s="83"/>
    </row>
    <row r="1709" spans="1:28" s="79" customFormat="1" ht="15.75" hidden="1" customHeight="1" outlineLevel="1">
      <c r="A1709" s="76"/>
      <c r="B1709" s="102"/>
      <c r="C1709" s="78"/>
      <c r="D1709" s="78"/>
      <c r="E1709" s="20"/>
      <c r="F1709" s="64">
        <f>UHV!$F$57</f>
        <v>0</v>
      </c>
      <c r="G1709" s="64">
        <f>UHV!$G$57</f>
        <v>0</v>
      </c>
      <c r="H1709" s="64">
        <f>UHV!$H$57</f>
        <v>0</v>
      </c>
      <c r="I1709" s="64">
        <f>UHV!$I$57</f>
        <v>0</v>
      </c>
      <c r="J1709" s="64">
        <f>UHV!$J$57</f>
        <v>0</v>
      </c>
      <c r="K1709" s="64">
        <f>UHV!$K$57</f>
        <v>0</v>
      </c>
      <c r="L1709" s="65">
        <f>UHV!$L$57</f>
        <v>0</v>
      </c>
      <c r="N1709" s="103"/>
      <c r="P1709" s="104"/>
      <c r="Q1709" s="105"/>
      <c r="R1709" s="105"/>
      <c r="S1709" s="105"/>
      <c r="T1709" s="106"/>
      <c r="U1709" s="107"/>
      <c r="V1709" s="108"/>
      <c r="W1709" s="105"/>
      <c r="X1709" s="109"/>
      <c r="Y1709" s="110"/>
      <c r="Z1709" s="111"/>
      <c r="AB1709" s="83"/>
    </row>
    <row r="1710" spans="1:28" s="79" customFormat="1" ht="15.75" hidden="1" customHeight="1" outlineLevel="1">
      <c r="A1710" s="76"/>
      <c r="B1710" s="102"/>
      <c r="C1710" s="78"/>
      <c r="D1710" s="78"/>
      <c r="E1710" s="20"/>
      <c r="F1710" s="64">
        <f>UNT!$F$57</f>
        <v>0</v>
      </c>
      <c r="G1710" s="64">
        <f>UNT!$G$57</f>
        <v>0</v>
      </c>
      <c r="H1710" s="64">
        <f>UNT!$H$57</f>
        <v>0</v>
      </c>
      <c r="I1710" s="64">
        <f>UNT!$I$57</f>
        <v>0</v>
      </c>
      <c r="J1710" s="64">
        <f>UNT!$J$57</f>
        <v>0</v>
      </c>
      <c r="K1710" s="64">
        <f>UNT!$K$57</f>
        <v>0</v>
      </c>
      <c r="L1710" s="65">
        <f>UNT!$L$57</f>
        <v>0</v>
      </c>
      <c r="N1710" s="103"/>
      <c r="P1710" s="104"/>
      <c r="Q1710" s="105"/>
      <c r="R1710" s="105"/>
      <c r="S1710" s="105"/>
      <c r="T1710" s="106"/>
      <c r="U1710" s="107"/>
      <c r="V1710" s="108"/>
      <c r="W1710" s="105"/>
      <c r="X1710" s="109"/>
      <c r="Y1710" s="110"/>
      <c r="Z1710" s="111"/>
      <c r="AB1710" s="83"/>
    </row>
    <row r="1711" spans="1:28" s="79" customFormat="1" ht="15.75" hidden="1" customHeight="1" outlineLevel="1">
      <c r="A1711" s="76"/>
      <c r="B1711" s="102"/>
      <c r="C1711" s="78"/>
      <c r="D1711" s="78"/>
      <c r="E1711" s="20"/>
      <c r="F1711" s="64">
        <f>UNTD!$F$57</f>
        <v>0</v>
      </c>
      <c r="G1711" s="64">
        <f>UNTD!$G$57</f>
        <v>0</v>
      </c>
      <c r="H1711" s="64">
        <f>UNTD!$H$57</f>
        <v>0</v>
      </c>
      <c r="I1711" s="64">
        <f>UNTD!$I$57</f>
        <v>0</v>
      </c>
      <c r="J1711" s="64">
        <f>UNTD!$J$57</f>
        <v>0</v>
      </c>
      <c r="K1711" s="64">
        <f>UNTD!$K$57</f>
        <v>0</v>
      </c>
      <c r="L1711" s="65">
        <f>UNTD!$L$57</f>
        <v>0</v>
      </c>
      <c r="N1711" s="103"/>
      <c r="P1711" s="104"/>
      <c r="Q1711" s="105"/>
      <c r="R1711" s="105"/>
      <c r="S1711" s="105"/>
      <c r="T1711" s="106"/>
      <c r="U1711" s="107"/>
      <c r="V1711" s="108"/>
      <c r="W1711" s="105"/>
      <c r="X1711" s="109"/>
      <c r="Y1711" s="110"/>
      <c r="Z1711" s="111"/>
      <c r="AB1711" s="83"/>
    </row>
    <row r="1712" spans="1:28" s="79" customFormat="1" ht="15.75" hidden="1" customHeight="1" outlineLevel="1">
      <c r="A1712" s="76"/>
      <c r="B1712" s="102"/>
      <c r="C1712" s="78"/>
      <c r="D1712" s="78"/>
      <c r="E1712" s="20"/>
      <c r="F1712" s="64">
        <f>WTAMU!$F$57</f>
        <v>0</v>
      </c>
      <c r="G1712" s="64">
        <f>WTAMU!$G$57</f>
        <v>0</v>
      </c>
      <c r="H1712" s="64">
        <f>WTAMU!$H$57</f>
        <v>0</v>
      </c>
      <c r="I1712" s="64">
        <f>WTAMU!$I$57</f>
        <v>0</v>
      </c>
      <c r="J1712" s="64">
        <f>WTAMU!$J$57</f>
        <v>0</v>
      </c>
      <c r="K1712" s="64">
        <f>WTAMU!$K$57</f>
        <v>0</v>
      </c>
      <c r="L1712" s="65">
        <f>WTAMU!$L$57</f>
        <v>0</v>
      </c>
      <c r="N1712" s="103"/>
      <c r="P1712" s="104"/>
      <c r="Q1712" s="105"/>
      <c r="R1712" s="105"/>
      <c r="S1712" s="105"/>
      <c r="T1712" s="106"/>
      <c r="U1712" s="107"/>
      <c r="V1712" s="108"/>
      <c r="W1712" s="105"/>
      <c r="X1712" s="109"/>
      <c r="Y1712" s="110"/>
      <c r="Z1712" s="111"/>
      <c r="AB1712" s="83"/>
    </row>
    <row r="1713" spans="1:28" s="79" customFormat="1" ht="15.75" customHeight="1" collapsed="1">
      <c r="A1713" s="76"/>
      <c r="B1713" s="102" t="s">
        <v>56</v>
      </c>
      <c r="C1713" s="78"/>
      <c r="D1713" s="78"/>
      <c r="E1713" s="20"/>
      <c r="F1713" s="64">
        <f t="shared" ref="F1713:L1713" si="33">SUM(F1677:F1712)</f>
        <v>0</v>
      </c>
      <c r="G1713" s="64">
        <f t="shared" si="33"/>
        <v>0</v>
      </c>
      <c r="H1713" s="64">
        <f t="shared" si="33"/>
        <v>0</v>
      </c>
      <c r="I1713" s="64">
        <f t="shared" si="33"/>
        <v>0</v>
      </c>
      <c r="J1713" s="64">
        <f t="shared" si="33"/>
        <v>0</v>
      </c>
      <c r="K1713" s="64">
        <f t="shared" si="33"/>
        <v>0</v>
      </c>
      <c r="L1713" s="65">
        <f t="shared" si="33"/>
        <v>0</v>
      </c>
      <c r="N1713" s="103"/>
      <c r="P1713" s="104"/>
      <c r="Q1713" s="105"/>
      <c r="R1713" s="105"/>
      <c r="S1713" s="105"/>
      <c r="T1713" s="106"/>
      <c r="U1713" s="107"/>
      <c r="V1713" s="108"/>
      <c r="W1713" s="105"/>
      <c r="X1713" s="109"/>
      <c r="Y1713" s="110"/>
      <c r="Z1713" s="111"/>
      <c r="AB1713" s="83"/>
    </row>
    <row r="1714" spans="1:28" s="79" customFormat="1" ht="15.75" hidden="1" customHeight="1" outlineLevel="1">
      <c r="A1714" s="76"/>
      <c r="B1714" s="102"/>
      <c r="C1714" s="78"/>
      <c r="D1714" s="78"/>
      <c r="E1714" s="20"/>
      <c r="F1714" s="64">
        <f>ARL!$F$58</f>
        <v>0</v>
      </c>
      <c r="G1714" s="64">
        <f>ARL!$G$58</f>
        <v>0</v>
      </c>
      <c r="H1714" s="64">
        <f>ARL!$H$58</f>
        <v>0</v>
      </c>
      <c r="I1714" s="64">
        <f>ARL!$I$58</f>
        <v>0</v>
      </c>
      <c r="J1714" s="64">
        <f>ARL!$J$58</f>
        <v>0</v>
      </c>
      <c r="K1714" s="64">
        <f>ARL!$K$58</f>
        <v>0</v>
      </c>
      <c r="L1714" s="65">
        <f>ARL!$L$58</f>
        <v>0</v>
      </c>
      <c r="N1714" s="103"/>
      <c r="P1714" s="104"/>
      <c r="Q1714" s="105"/>
      <c r="R1714" s="105"/>
      <c r="S1714" s="105"/>
      <c r="T1714" s="106"/>
      <c r="U1714" s="107"/>
      <c r="V1714" s="108"/>
      <c r="W1714" s="105"/>
      <c r="X1714" s="109"/>
      <c r="Y1714" s="110"/>
      <c r="Z1714" s="111"/>
      <c r="AB1714" s="83"/>
    </row>
    <row r="1715" spans="1:28" s="79" customFormat="1" ht="15.75" hidden="1" customHeight="1" outlineLevel="1">
      <c r="A1715" s="76"/>
      <c r="B1715" s="102"/>
      <c r="C1715" s="78"/>
      <c r="D1715" s="78"/>
      <c r="E1715" s="20"/>
      <c r="F1715" s="64">
        <f>ASU!$F$58</f>
        <v>0</v>
      </c>
      <c r="G1715" s="64">
        <f>ASU!$G$58</f>
        <v>0</v>
      </c>
      <c r="H1715" s="64">
        <f>ASU!$H$58</f>
        <v>0</v>
      </c>
      <c r="I1715" s="64">
        <f>ASU!$I$58</f>
        <v>0</v>
      </c>
      <c r="J1715" s="64">
        <f>ASU!$J$58</f>
        <v>0</v>
      </c>
      <c r="K1715" s="64">
        <f>ASU!$K$58</f>
        <v>0</v>
      </c>
      <c r="L1715" s="65">
        <f>ASU!$L$58</f>
        <v>0</v>
      </c>
      <c r="N1715" s="103"/>
      <c r="P1715" s="104"/>
      <c r="Q1715" s="105"/>
      <c r="R1715" s="105"/>
      <c r="S1715" s="105"/>
      <c r="T1715" s="106"/>
      <c r="U1715" s="107"/>
      <c r="V1715" s="108"/>
      <c r="W1715" s="105"/>
      <c r="X1715" s="109"/>
      <c r="Y1715" s="110"/>
      <c r="Z1715" s="111"/>
      <c r="AB1715" s="83"/>
    </row>
    <row r="1716" spans="1:28" s="79" customFormat="1" ht="15.75" hidden="1" customHeight="1" outlineLevel="1">
      <c r="A1716" s="76"/>
      <c r="B1716" s="102"/>
      <c r="C1716" s="78"/>
      <c r="D1716" s="78"/>
      <c r="E1716" s="20"/>
      <c r="F1716" s="64">
        <f>'AUS1'!$F$58</f>
        <v>0</v>
      </c>
      <c r="G1716" s="64">
        <f>'AUS1'!$G$58</f>
        <v>0</v>
      </c>
      <c r="H1716" s="64">
        <f>'AUS1'!$H$58</f>
        <v>0</v>
      </c>
      <c r="I1716" s="64">
        <f>'AUS1'!$I$58</f>
        <v>0</v>
      </c>
      <c r="J1716" s="64">
        <f>'AUS1'!$J$58</f>
        <v>0</v>
      </c>
      <c r="K1716" s="64">
        <f>'AUS1'!$K$58</f>
        <v>0</v>
      </c>
      <c r="L1716" s="65">
        <f>'AUS1'!$L$58</f>
        <v>0</v>
      </c>
      <c r="N1716" s="103"/>
      <c r="P1716" s="104"/>
      <c r="Q1716" s="105"/>
      <c r="R1716" s="105"/>
      <c r="S1716" s="105"/>
      <c r="T1716" s="106"/>
      <c r="U1716" s="107"/>
      <c r="V1716" s="108"/>
      <c r="W1716" s="105"/>
      <c r="X1716" s="109"/>
      <c r="Y1716" s="110"/>
      <c r="Z1716" s="111"/>
      <c r="AB1716" s="83"/>
    </row>
    <row r="1717" spans="1:28" s="79" customFormat="1" ht="15.75" hidden="1" customHeight="1" outlineLevel="1">
      <c r="A1717" s="76"/>
      <c r="B1717" s="102"/>
      <c r="C1717" s="78"/>
      <c r="D1717" s="78"/>
      <c r="E1717" s="20"/>
      <c r="F1717" s="64">
        <f>'RGV1'!$F$58</f>
        <v>0</v>
      </c>
      <c r="G1717" s="64">
        <f>'RGV1'!$G$58</f>
        <v>0</v>
      </c>
      <c r="H1717" s="64">
        <f>'RGV1'!$H$58</f>
        <v>0</v>
      </c>
      <c r="I1717" s="64">
        <f>'RGV1'!$I$58</f>
        <v>0</v>
      </c>
      <c r="J1717" s="64">
        <f>'RGV1'!$J$58</f>
        <v>0</v>
      </c>
      <c r="K1717" s="64">
        <f>'RGV1'!$K$58</f>
        <v>0</v>
      </c>
      <c r="L1717" s="65">
        <f>'RGV1'!$L$58</f>
        <v>0</v>
      </c>
      <c r="N1717" s="103"/>
      <c r="P1717" s="104"/>
      <c r="Q1717" s="105"/>
      <c r="R1717" s="105"/>
      <c r="S1717" s="105"/>
      <c r="T1717" s="106"/>
      <c r="U1717" s="107"/>
      <c r="V1717" s="108"/>
      <c r="W1717" s="105"/>
      <c r="X1717" s="109"/>
      <c r="Y1717" s="110"/>
      <c r="Z1717" s="111"/>
      <c r="AB1717" s="83"/>
    </row>
    <row r="1718" spans="1:28" s="79" customFormat="1" ht="15.75" hidden="1" customHeight="1" outlineLevel="1">
      <c r="A1718" s="76"/>
      <c r="B1718" s="102"/>
      <c r="C1718" s="78"/>
      <c r="D1718" s="78"/>
      <c r="E1718" s="20"/>
      <c r="F1718" s="64">
        <f>DAL!$F$58</f>
        <v>0</v>
      </c>
      <c r="G1718" s="64">
        <f>DAL!$G$58</f>
        <v>0</v>
      </c>
      <c r="H1718" s="64">
        <f>DAL!$H$58</f>
        <v>0</v>
      </c>
      <c r="I1718" s="64">
        <f>DAL!$I$58</f>
        <v>0</v>
      </c>
      <c r="J1718" s="64">
        <f>DAL!$J$58</f>
        <v>0</v>
      </c>
      <c r="K1718" s="64">
        <f>DAL!$K$58</f>
        <v>0</v>
      </c>
      <c r="L1718" s="65">
        <f>DAL!$L$58</f>
        <v>0</v>
      </c>
      <c r="N1718" s="103"/>
      <c r="P1718" s="104"/>
      <c r="Q1718" s="105"/>
      <c r="R1718" s="105"/>
      <c r="S1718" s="105"/>
      <c r="T1718" s="106"/>
      <c r="U1718" s="107"/>
      <c r="V1718" s="108"/>
      <c r="W1718" s="105"/>
      <c r="X1718" s="109"/>
      <c r="Y1718" s="110"/>
      <c r="Z1718" s="111"/>
      <c r="AB1718" s="83"/>
    </row>
    <row r="1719" spans="1:28" s="79" customFormat="1" ht="15.75" hidden="1" customHeight="1" outlineLevel="1">
      <c r="A1719" s="76"/>
      <c r="B1719" s="102"/>
      <c r="C1719" s="78"/>
      <c r="D1719" s="78"/>
      <c r="E1719" s="20"/>
      <c r="F1719" s="64">
        <f>'E-P'!$F$58</f>
        <v>0</v>
      </c>
      <c r="G1719" s="64">
        <f>'E-P'!$G$58</f>
        <v>0</v>
      </c>
      <c r="H1719" s="64">
        <f>'E-P'!$H$58</f>
        <v>0</v>
      </c>
      <c r="I1719" s="64">
        <f>'E-P'!$I$58</f>
        <v>0</v>
      </c>
      <c r="J1719" s="64">
        <f>'E-P'!$J$58</f>
        <v>0</v>
      </c>
      <c r="K1719" s="64">
        <f>'E-P'!$K$58</f>
        <v>0</v>
      </c>
      <c r="L1719" s="65">
        <f>'E-P'!$L$58</f>
        <v>0</v>
      </c>
      <c r="N1719" s="103"/>
      <c r="P1719" s="104"/>
      <c r="Q1719" s="105"/>
      <c r="R1719" s="105"/>
      <c r="S1719" s="105"/>
      <c r="T1719" s="106"/>
      <c r="U1719" s="107"/>
      <c r="V1719" s="108"/>
      <c r="W1719" s="105"/>
      <c r="X1719" s="109"/>
      <c r="Y1719" s="110"/>
      <c r="Z1719" s="111"/>
      <c r="AB1719" s="83"/>
    </row>
    <row r="1720" spans="1:28" s="79" customFormat="1" ht="15.75" hidden="1" customHeight="1" outlineLevel="1">
      <c r="A1720" s="76"/>
      <c r="B1720" s="102"/>
      <c r="C1720" s="78"/>
      <c r="D1720" s="78"/>
      <c r="E1720" s="20"/>
      <c r="F1720" s="64">
        <f>LU!$F$58</f>
        <v>0</v>
      </c>
      <c r="G1720" s="64">
        <f>LU!$G$58</f>
        <v>0</v>
      </c>
      <c r="H1720" s="64">
        <f>LU!$H$58</f>
        <v>0</v>
      </c>
      <c r="I1720" s="64">
        <f>LU!$I$58</f>
        <v>0</v>
      </c>
      <c r="J1720" s="64">
        <f>LU!$J$58</f>
        <v>0</v>
      </c>
      <c r="K1720" s="64">
        <f>LU!$K$58</f>
        <v>0</v>
      </c>
      <c r="L1720" s="65">
        <f>LU!$L$58</f>
        <v>0</v>
      </c>
      <c r="N1720" s="103"/>
      <c r="P1720" s="104"/>
      <c r="Q1720" s="105"/>
      <c r="R1720" s="105"/>
      <c r="S1720" s="105"/>
      <c r="T1720" s="106"/>
      <c r="U1720" s="107"/>
      <c r="V1720" s="108"/>
      <c r="W1720" s="105"/>
      <c r="X1720" s="109"/>
      <c r="Y1720" s="110"/>
      <c r="Z1720" s="111"/>
      <c r="AB1720" s="83"/>
    </row>
    <row r="1721" spans="1:28" s="79" customFormat="1" ht="15.75" hidden="1" customHeight="1" outlineLevel="1">
      <c r="A1721" s="76"/>
      <c r="B1721" s="102"/>
      <c r="C1721" s="78"/>
      <c r="D1721" s="78"/>
      <c r="E1721" s="20"/>
      <c r="F1721" s="64">
        <f>MidWST!$F$58</f>
        <v>0</v>
      </c>
      <c r="G1721" s="64">
        <f>MidWST!$G$58</f>
        <v>0</v>
      </c>
      <c r="H1721" s="64">
        <f>MidWST!$H$58</f>
        <v>0</v>
      </c>
      <c r="I1721" s="64">
        <f>MidWST!$I$58</f>
        <v>0</v>
      </c>
      <c r="J1721" s="64">
        <f>MidWST!$J$58</f>
        <v>0</v>
      </c>
      <c r="K1721" s="64">
        <f>MidWST!$K$58</f>
        <v>0</v>
      </c>
      <c r="L1721" s="65">
        <f>MidWST!$L$58</f>
        <v>0</v>
      </c>
      <c r="N1721" s="103"/>
      <c r="P1721" s="104"/>
      <c r="Q1721" s="105"/>
      <c r="R1721" s="105"/>
      <c r="S1721" s="105"/>
      <c r="T1721" s="106"/>
      <c r="U1721" s="107"/>
      <c r="V1721" s="108"/>
      <c r="W1721" s="105"/>
      <c r="X1721" s="109"/>
      <c r="Y1721" s="110"/>
      <c r="Z1721" s="111"/>
      <c r="AB1721" s="83"/>
    </row>
    <row r="1722" spans="1:28" s="79" customFormat="1" ht="15.75" hidden="1" customHeight="1" outlineLevel="1">
      <c r="A1722" s="76"/>
      <c r="B1722" s="102"/>
      <c r="C1722" s="78"/>
      <c r="D1722" s="78"/>
      <c r="E1722" s="20"/>
      <c r="F1722" s="64">
        <f>'P-B'!$F$58</f>
        <v>0</v>
      </c>
      <c r="G1722" s="64">
        <f>'P-B'!$G$58</f>
        <v>0</v>
      </c>
      <c r="H1722" s="64">
        <f>'P-B'!$H$58</f>
        <v>0</v>
      </c>
      <c r="I1722" s="64">
        <f>'P-B'!$I$58</f>
        <v>0</v>
      </c>
      <c r="J1722" s="64">
        <f>'P-B'!$J$58</f>
        <v>0</v>
      </c>
      <c r="K1722" s="64">
        <f>'P-B'!$K$58</f>
        <v>0</v>
      </c>
      <c r="L1722" s="65">
        <f>'P-B'!$L$58</f>
        <v>0</v>
      </c>
      <c r="N1722" s="103"/>
      <c r="P1722" s="104"/>
      <c r="Q1722" s="105"/>
      <c r="R1722" s="105"/>
      <c r="S1722" s="105"/>
      <c r="T1722" s="106"/>
      <c r="U1722" s="107"/>
      <c r="V1722" s="108"/>
      <c r="W1722" s="105"/>
      <c r="X1722" s="109"/>
      <c r="Y1722" s="110"/>
      <c r="Z1722" s="111"/>
      <c r="AB1722" s="83"/>
    </row>
    <row r="1723" spans="1:28" s="79" customFormat="1" ht="15.75" hidden="1" customHeight="1" outlineLevel="1">
      <c r="A1723" s="76"/>
      <c r="B1723" s="102"/>
      <c r="C1723" s="78"/>
      <c r="D1723" s="78"/>
      <c r="E1723" s="20"/>
      <c r="F1723" s="64">
        <f>PVAMU!$F$58</f>
        <v>0</v>
      </c>
      <c r="G1723" s="64">
        <f>PVAMU!$G$58</f>
        <v>0</v>
      </c>
      <c r="H1723" s="64">
        <f>PVAMU!$H$58</f>
        <v>0</v>
      </c>
      <c r="I1723" s="64">
        <f>PVAMU!$I$58</f>
        <v>0</v>
      </c>
      <c r="J1723" s="64">
        <f>PVAMU!$J$58</f>
        <v>0</v>
      </c>
      <c r="K1723" s="64">
        <f>PVAMU!$K$58</f>
        <v>0</v>
      </c>
      <c r="L1723" s="65">
        <f>PVAMU!$L$58</f>
        <v>0</v>
      </c>
      <c r="N1723" s="103"/>
      <c r="P1723" s="104"/>
      <c r="Q1723" s="105"/>
      <c r="R1723" s="105"/>
      <c r="S1723" s="105"/>
      <c r="T1723" s="106"/>
      <c r="U1723" s="107"/>
      <c r="V1723" s="108"/>
      <c r="W1723" s="105"/>
      <c r="X1723" s="109"/>
      <c r="Y1723" s="110"/>
      <c r="Z1723" s="111"/>
      <c r="AB1723" s="83"/>
    </row>
    <row r="1724" spans="1:28" s="79" customFormat="1" ht="15.75" hidden="1" customHeight="1" outlineLevel="1">
      <c r="A1724" s="76"/>
      <c r="B1724" s="102"/>
      <c r="C1724" s="78"/>
      <c r="D1724" s="78"/>
      <c r="E1724" s="20"/>
      <c r="F1724" s="64">
        <f>'S-A'!$F$58</f>
        <v>0</v>
      </c>
      <c r="G1724" s="64">
        <f>'S-A'!$G$58</f>
        <v>0</v>
      </c>
      <c r="H1724" s="64">
        <f>'S-A'!$H$58</f>
        <v>0</v>
      </c>
      <c r="I1724" s="64">
        <f>'S-A'!$I$58</f>
        <v>0</v>
      </c>
      <c r="J1724" s="64">
        <f>'S-A'!$J$58</f>
        <v>0</v>
      </c>
      <c r="K1724" s="64">
        <f>'S-A'!$K$58</f>
        <v>0</v>
      </c>
      <c r="L1724" s="65">
        <f>'S-A'!$L$58</f>
        <v>0</v>
      </c>
      <c r="N1724" s="103"/>
      <c r="P1724" s="104"/>
      <c r="Q1724" s="105"/>
      <c r="R1724" s="105"/>
      <c r="S1724" s="105"/>
      <c r="T1724" s="106"/>
      <c r="U1724" s="107"/>
      <c r="V1724" s="108"/>
      <c r="W1724" s="105"/>
      <c r="X1724" s="109"/>
      <c r="Y1724" s="110"/>
      <c r="Z1724" s="111"/>
      <c r="AB1724" s="83"/>
    </row>
    <row r="1725" spans="1:28" s="79" customFormat="1" ht="15.75" hidden="1" customHeight="1" outlineLevel="1">
      <c r="A1725" s="76"/>
      <c r="B1725" s="102"/>
      <c r="C1725" s="78"/>
      <c r="D1725" s="78"/>
      <c r="E1725" s="20"/>
      <c r="F1725" s="64">
        <f>SFA!$F$58</f>
        <v>0</v>
      </c>
      <c r="G1725" s="64">
        <f>SFA!$G$58</f>
        <v>0</v>
      </c>
      <c r="H1725" s="64">
        <f>SFA!$H$58</f>
        <v>0</v>
      </c>
      <c r="I1725" s="64">
        <f>SFA!$I$58</f>
        <v>0</v>
      </c>
      <c r="J1725" s="64">
        <f>SFA!$J$58</f>
        <v>0</v>
      </c>
      <c r="K1725" s="64">
        <f>SFA!$K$58</f>
        <v>0</v>
      </c>
      <c r="L1725" s="65">
        <f>SFA!$L$58</f>
        <v>0</v>
      </c>
      <c r="N1725" s="103"/>
      <c r="P1725" s="104"/>
      <c r="Q1725" s="105"/>
      <c r="R1725" s="105"/>
      <c r="S1725" s="105"/>
      <c r="T1725" s="106"/>
      <c r="U1725" s="107"/>
      <c r="V1725" s="108"/>
      <c r="W1725" s="105"/>
      <c r="X1725" s="109"/>
      <c r="Y1725" s="110"/>
      <c r="Z1725" s="111"/>
      <c r="AB1725" s="83"/>
    </row>
    <row r="1726" spans="1:28" s="79" customFormat="1" ht="15.75" hidden="1" customHeight="1" outlineLevel="1">
      <c r="A1726" s="76"/>
      <c r="B1726" s="102"/>
      <c r="C1726" s="78"/>
      <c r="D1726" s="78"/>
      <c r="E1726" s="20"/>
      <c r="F1726" s="64">
        <f>SHSU!$F$58</f>
        <v>0</v>
      </c>
      <c r="G1726" s="64">
        <f>SHSU!$G$58</f>
        <v>0</v>
      </c>
      <c r="H1726" s="64">
        <f>SHSU!$H$58</f>
        <v>0</v>
      </c>
      <c r="I1726" s="64">
        <f>SHSU!$I$58</f>
        <v>0</v>
      </c>
      <c r="J1726" s="64">
        <f>SHSU!$J$58</f>
        <v>0</v>
      </c>
      <c r="K1726" s="64">
        <f>SHSU!$K$58</f>
        <v>0</v>
      </c>
      <c r="L1726" s="65">
        <f>SHSU!$L$58</f>
        <v>0</v>
      </c>
      <c r="N1726" s="103"/>
      <c r="P1726" s="104"/>
      <c r="Q1726" s="105"/>
      <c r="R1726" s="105"/>
      <c r="S1726" s="105"/>
      <c r="T1726" s="106"/>
      <c r="U1726" s="107"/>
      <c r="V1726" s="108"/>
      <c r="W1726" s="105"/>
      <c r="X1726" s="109"/>
      <c r="Y1726" s="110"/>
      <c r="Z1726" s="111"/>
      <c r="AB1726" s="83"/>
    </row>
    <row r="1727" spans="1:28" s="79" customFormat="1" ht="15.75" hidden="1" customHeight="1" outlineLevel="1">
      <c r="A1727" s="76"/>
      <c r="B1727" s="102"/>
      <c r="C1727" s="78"/>
      <c r="D1727" s="78"/>
      <c r="E1727" s="20"/>
      <c r="F1727" s="64">
        <f>SRSU!$F$58</f>
        <v>0</v>
      </c>
      <c r="G1727" s="64">
        <f>SRSU!$G$58</f>
        <v>0</v>
      </c>
      <c r="H1727" s="64">
        <f>SRSU!$H$58</f>
        <v>0</v>
      </c>
      <c r="I1727" s="64">
        <f>SRSU!$I$58</f>
        <v>0</v>
      </c>
      <c r="J1727" s="64">
        <f>SRSU!$J$58</f>
        <v>0</v>
      </c>
      <c r="K1727" s="64">
        <f>SRSU!$K$58</f>
        <v>0</v>
      </c>
      <c r="L1727" s="65">
        <f>SRSU!$L$58</f>
        <v>0</v>
      </c>
      <c r="N1727" s="103"/>
      <c r="P1727" s="104"/>
      <c r="Q1727" s="105"/>
      <c r="R1727" s="105"/>
      <c r="S1727" s="105"/>
      <c r="T1727" s="106"/>
      <c r="U1727" s="107"/>
      <c r="V1727" s="108"/>
      <c r="W1727" s="105"/>
      <c r="X1727" s="109"/>
      <c r="Y1727" s="110"/>
      <c r="Z1727" s="111"/>
      <c r="AB1727" s="83"/>
    </row>
    <row r="1728" spans="1:28" s="79" customFormat="1" ht="15.75" hidden="1" customHeight="1" outlineLevel="1">
      <c r="A1728" s="76"/>
      <c r="B1728" s="102"/>
      <c r="C1728" s="78"/>
      <c r="D1728" s="78"/>
      <c r="E1728" s="20"/>
      <c r="F1728" s="64">
        <f>TAMIU!$F$58</f>
        <v>0</v>
      </c>
      <c r="G1728" s="64">
        <f>TAMIU!$G$58</f>
        <v>0</v>
      </c>
      <c r="H1728" s="64">
        <f>TAMIU!$H$58</f>
        <v>0</v>
      </c>
      <c r="I1728" s="64">
        <f>TAMIU!$I$58</f>
        <v>0</v>
      </c>
      <c r="J1728" s="64">
        <f>TAMIU!$J$58</f>
        <v>0</v>
      </c>
      <c r="K1728" s="64">
        <f>TAMIU!$K$58</f>
        <v>0</v>
      </c>
      <c r="L1728" s="65">
        <f>TAMIU!$L$58</f>
        <v>0</v>
      </c>
      <c r="N1728" s="103"/>
      <c r="P1728" s="104"/>
      <c r="Q1728" s="105"/>
      <c r="R1728" s="105"/>
      <c r="S1728" s="105"/>
      <c r="T1728" s="106"/>
      <c r="U1728" s="107"/>
      <c r="V1728" s="108"/>
      <c r="W1728" s="105"/>
      <c r="X1728" s="109"/>
      <c r="Y1728" s="110"/>
      <c r="Z1728" s="111"/>
      <c r="AB1728" s="83"/>
    </row>
    <row r="1729" spans="1:28" s="79" customFormat="1" ht="15.75" hidden="1" customHeight="1" outlineLevel="1">
      <c r="A1729" s="76"/>
      <c r="B1729" s="102"/>
      <c r="C1729" s="78"/>
      <c r="D1729" s="78"/>
      <c r="E1729" s="20"/>
      <c r="F1729" s="64">
        <f>TAMUC!$F$58</f>
        <v>0</v>
      </c>
      <c r="G1729" s="64">
        <f>TAMUC!$G$58</f>
        <v>0</v>
      </c>
      <c r="H1729" s="64">
        <f>TAMUC!$H$58</f>
        <v>0</v>
      </c>
      <c r="I1729" s="64">
        <f>TAMUC!$I$58</f>
        <v>0</v>
      </c>
      <c r="J1729" s="64">
        <f>TAMUC!$J$58</f>
        <v>0</v>
      </c>
      <c r="K1729" s="64">
        <f>TAMUC!$K$58</f>
        <v>0</v>
      </c>
      <c r="L1729" s="65">
        <f>TAMUC!$L$58</f>
        <v>0</v>
      </c>
      <c r="N1729" s="103"/>
      <c r="P1729" s="104"/>
      <c r="Q1729" s="105"/>
      <c r="R1729" s="105"/>
      <c r="S1729" s="105"/>
      <c r="T1729" s="106"/>
      <c r="U1729" s="107"/>
      <c r="V1729" s="108"/>
      <c r="W1729" s="105"/>
      <c r="X1729" s="109"/>
      <c r="Y1729" s="110"/>
      <c r="Z1729" s="111"/>
      <c r="AB1729" s="83"/>
    </row>
    <row r="1730" spans="1:28" s="79" customFormat="1" ht="15.75" hidden="1" customHeight="1" outlineLevel="1">
      <c r="A1730" s="76"/>
      <c r="B1730" s="102"/>
      <c r="C1730" s="78"/>
      <c r="D1730" s="78"/>
      <c r="E1730" s="20"/>
      <c r="F1730" s="64">
        <f>TAMUCC!$F$58</f>
        <v>0</v>
      </c>
      <c r="G1730" s="64">
        <f>TAMUCC!$G$58</f>
        <v>0</v>
      </c>
      <c r="H1730" s="64">
        <f>TAMUCC!$H$58</f>
        <v>0</v>
      </c>
      <c r="I1730" s="64">
        <f>TAMUCC!$I$58</f>
        <v>0</v>
      </c>
      <c r="J1730" s="64">
        <f>TAMUCC!$J$58</f>
        <v>0</v>
      </c>
      <c r="K1730" s="64">
        <f>TAMUCC!$K$58</f>
        <v>0</v>
      </c>
      <c r="L1730" s="65">
        <f>TAMUCC!$L$58</f>
        <v>0</v>
      </c>
      <c r="N1730" s="103"/>
      <c r="P1730" s="104"/>
      <c r="Q1730" s="105"/>
      <c r="R1730" s="105"/>
      <c r="S1730" s="105"/>
      <c r="T1730" s="106"/>
      <c r="U1730" s="107"/>
      <c r="V1730" s="108"/>
      <c r="W1730" s="105"/>
      <c r="X1730" s="109"/>
      <c r="Y1730" s="110"/>
      <c r="Z1730" s="111"/>
      <c r="AB1730" s="83"/>
    </row>
    <row r="1731" spans="1:28" s="79" customFormat="1" ht="15.75" hidden="1" customHeight="1" outlineLevel="1">
      <c r="A1731" s="76"/>
      <c r="B1731" s="102"/>
      <c r="C1731" s="78"/>
      <c r="D1731" s="78"/>
      <c r="E1731" s="20"/>
      <c r="F1731" s="64">
        <f>TAMUComb!$F$58</f>
        <v>0</v>
      </c>
      <c r="G1731" s="64">
        <f>TAMUComb!$G$58</f>
        <v>0</v>
      </c>
      <c r="H1731" s="64">
        <f>TAMUComb!$H$58</f>
        <v>0</v>
      </c>
      <c r="I1731" s="64">
        <f>TAMUComb!$I$58</f>
        <v>0</v>
      </c>
      <c r="J1731" s="64">
        <f>TAMUComb!$J$58</f>
        <v>0</v>
      </c>
      <c r="K1731" s="64">
        <f>TAMUComb!$K$58</f>
        <v>0</v>
      </c>
      <c r="L1731" s="65">
        <f>TAMUComb!$L$58</f>
        <v>0</v>
      </c>
      <c r="N1731" s="103"/>
      <c r="P1731" s="104"/>
      <c r="Q1731" s="105"/>
      <c r="R1731" s="105"/>
      <c r="S1731" s="105"/>
      <c r="T1731" s="106"/>
      <c r="U1731" s="107"/>
      <c r="V1731" s="108"/>
      <c r="W1731" s="105"/>
      <c r="X1731" s="109"/>
      <c r="Y1731" s="110"/>
      <c r="Z1731" s="111"/>
      <c r="AB1731" s="83"/>
    </row>
    <row r="1732" spans="1:28" s="79" customFormat="1" ht="15.75" hidden="1" customHeight="1" outlineLevel="1">
      <c r="A1732" s="76"/>
      <c r="B1732" s="102"/>
      <c r="C1732" s="78"/>
      <c r="D1732" s="78"/>
      <c r="E1732" s="20"/>
      <c r="F1732" s="64">
        <f>TAMUCT!$F$58</f>
        <v>0</v>
      </c>
      <c r="G1732" s="64">
        <f>TAMUCT!$G$58</f>
        <v>0</v>
      </c>
      <c r="H1732" s="64">
        <f>TAMUCT!$H$58</f>
        <v>0</v>
      </c>
      <c r="I1732" s="64">
        <f>TAMUCT!$I$58</f>
        <v>0</v>
      </c>
      <c r="J1732" s="64">
        <f>TAMUCT!$J$58</f>
        <v>0</v>
      </c>
      <c r="K1732" s="64">
        <f>TAMUCT!$K$58</f>
        <v>0</v>
      </c>
      <c r="L1732" s="65">
        <f>TAMUCT!$L$58</f>
        <v>0</v>
      </c>
      <c r="N1732" s="103"/>
      <c r="P1732" s="104"/>
      <c r="Q1732" s="105"/>
      <c r="R1732" s="105"/>
      <c r="S1732" s="105"/>
      <c r="T1732" s="106"/>
      <c r="U1732" s="107"/>
      <c r="V1732" s="108"/>
      <c r="W1732" s="105"/>
      <c r="X1732" s="109"/>
      <c r="Y1732" s="110"/>
      <c r="Z1732" s="111"/>
      <c r="AB1732" s="83"/>
    </row>
    <row r="1733" spans="1:28" s="79" customFormat="1" ht="15.75" hidden="1" customHeight="1" outlineLevel="1">
      <c r="A1733" s="76"/>
      <c r="B1733" s="102"/>
      <c r="C1733" s="78"/>
      <c r="D1733" s="78"/>
      <c r="E1733" s="20"/>
      <c r="F1733" s="64">
        <f>TAMUG!$F$58</f>
        <v>0</v>
      </c>
      <c r="G1733" s="64">
        <f>TAMUG!$G$58</f>
        <v>0</v>
      </c>
      <c r="H1733" s="64">
        <f>TAMUG!$H$58</f>
        <v>0</v>
      </c>
      <c r="I1733" s="64">
        <f>TAMUG!$I$58</f>
        <v>0</v>
      </c>
      <c r="J1733" s="64">
        <f>TAMUG!$J$58</f>
        <v>0</v>
      </c>
      <c r="K1733" s="64">
        <f>TAMUG!$K$58</f>
        <v>0</v>
      </c>
      <c r="L1733" s="65">
        <f>TAMUG!$L$58</f>
        <v>0</v>
      </c>
      <c r="N1733" s="103"/>
      <c r="P1733" s="104"/>
      <c r="Q1733" s="105"/>
      <c r="R1733" s="105"/>
      <c r="S1733" s="105"/>
      <c r="T1733" s="106"/>
      <c r="U1733" s="107"/>
      <c r="V1733" s="108"/>
      <c r="W1733" s="105"/>
      <c r="X1733" s="109"/>
      <c r="Y1733" s="110"/>
      <c r="Z1733" s="111"/>
      <c r="AB1733" s="83"/>
    </row>
    <row r="1734" spans="1:28" s="79" customFormat="1" ht="15.75" hidden="1" customHeight="1" outlineLevel="1">
      <c r="A1734" s="76"/>
      <c r="B1734" s="102"/>
      <c r="C1734" s="78"/>
      <c r="D1734" s="78"/>
      <c r="E1734" s="20"/>
      <c r="F1734" s="64">
        <f>TAMUK!$F$58</f>
        <v>0</v>
      </c>
      <c r="G1734" s="64">
        <f>TAMUK!$G$58</f>
        <v>0</v>
      </c>
      <c r="H1734" s="64">
        <f>TAMUK!$H$58</f>
        <v>0</v>
      </c>
      <c r="I1734" s="64">
        <f>TAMUK!$I$58</f>
        <v>0</v>
      </c>
      <c r="J1734" s="64">
        <f>TAMUK!$J$58</f>
        <v>0</v>
      </c>
      <c r="K1734" s="64">
        <f>TAMUK!$K$58</f>
        <v>0</v>
      </c>
      <c r="L1734" s="65">
        <f>TAMUK!$L$58</f>
        <v>0</v>
      </c>
      <c r="N1734" s="103"/>
      <c r="P1734" s="104"/>
      <c r="Q1734" s="105"/>
      <c r="R1734" s="105"/>
      <c r="S1734" s="105"/>
      <c r="T1734" s="106"/>
      <c r="U1734" s="107"/>
      <c r="V1734" s="108"/>
      <c r="W1734" s="105"/>
      <c r="X1734" s="109"/>
      <c r="Y1734" s="110"/>
      <c r="Z1734" s="111"/>
      <c r="AB1734" s="83"/>
    </row>
    <row r="1735" spans="1:28" s="79" customFormat="1" ht="15.75" hidden="1" customHeight="1" outlineLevel="1">
      <c r="A1735" s="76"/>
      <c r="B1735" s="102"/>
      <c r="C1735" s="78"/>
      <c r="D1735" s="78"/>
      <c r="E1735" s="20"/>
      <c r="F1735" s="64">
        <f>TAMUSA!$F$58</f>
        <v>0</v>
      </c>
      <c r="G1735" s="64">
        <f>TAMUSA!$G$58</f>
        <v>0</v>
      </c>
      <c r="H1735" s="64">
        <f>TAMUSA!$H$58</f>
        <v>0</v>
      </c>
      <c r="I1735" s="64">
        <f>TAMUSA!$I$58</f>
        <v>0</v>
      </c>
      <c r="J1735" s="64">
        <f>TAMUSA!$J$58</f>
        <v>0</v>
      </c>
      <c r="K1735" s="64">
        <f>TAMUSA!$K$58</f>
        <v>0</v>
      </c>
      <c r="L1735" s="65">
        <f>TAMUSA!$L$58</f>
        <v>0</v>
      </c>
      <c r="N1735" s="103"/>
      <c r="P1735" s="104"/>
      <c r="Q1735" s="105"/>
      <c r="R1735" s="105"/>
      <c r="S1735" s="105"/>
      <c r="T1735" s="106"/>
      <c r="U1735" s="107"/>
      <c r="V1735" s="108"/>
      <c r="W1735" s="105"/>
      <c r="X1735" s="109"/>
      <c r="Y1735" s="110"/>
      <c r="Z1735" s="111"/>
      <c r="AB1735" s="83"/>
    </row>
    <row r="1736" spans="1:28" s="79" customFormat="1" ht="15.75" hidden="1" customHeight="1" outlineLevel="1">
      <c r="A1736" s="76"/>
      <c r="B1736" s="102"/>
      <c r="C1736" s="78"/>
      <c r="D1736" s="78"/>
      <c r="E1736" s="20"/>
      <c r="F1736" s="64">
        <f>TAMUT!$F$58</f>
        <v>0</v>
      </c>
      <c r="G1736" s="64">
        <f>TAMUT!$G$58</f>
        <v>0</v>
      </c>
      <c r="H1736" s="64">
        <f>TAMUT!$H$58</f>
        <v>0</v>
      </c>
      <c r="I1736" s="64">
        <f>TAMUT!$I$58</f>
        <v>0</v>
      </c>
      <c r="J1736" s="64">
        <f>TAMUT!$J$58</f>
        <v>0</v>
      </c>
      <c r="K1736" s="64">
        <f>TAMUT!$K$58</f>
        <v>0</v>
      </c>
      <c r="L1736" s="65">
        <f>TAMUT!$L$58</f>
        <v>0</v>
      </c>
      <c r="N1736" s="103"/>
      <c r="P1736" s="104"/>
      <c r="Q1736" s="105"/>
      <c r="R1736" s="105"/>
      <c r="S1736" s="105"/>
      <c r="T1736" s="106"/>
      <c r="U1736" s="107"/>
      <c r="V1736" s="108"/>
      <c r="W1736" s="105"/>
      <c r="X1736" s="109"/>
      <c r="Y1736" s="110"/>
      <c r="Z1736" s="111"/>
      <c r="AB1736" s="83"/>
    </row>
    <row r="1737" spans="1:28" s="79" customFormat="1" ht="15.75" hidden="1" customHeight="1" outlineLevel="1">
      <c r="A1737" s="76"/>
      <c r="B1737" s="102"/>
      <c r="C1737" s="78"/>
      <c r="D1737" s="78"/>
      <c r="E1737" s="20"/>
      <c r="F1737" s="64">
        <f>TARLST!$F$58</f>
        <v>0</v>
      </c>
      <c r="G1737" s="64">
        <f>TARLST!$G$58</f>
        <v>0</v>
      </c>
      <c r="H1737" s="64">
        <f>TARLST!$H$58</f>
        <v>0</v>
      </c>
      <c r="I1737" s="64">
        <f>TARLST!$I$58</f>
        <v>0</v>
      </c>
      <c r="J1737" s="64">
        <f>TARLST!$J$58</f>
        <v>0</v>
      </c>
      <c r="K1737" s="64">
        <f>TARLST!$K$58</f>
        <v>0</v>
      </c>
      <c r="L1737" s="65">
        <f>TARLST!$L$58</f>
        <v>0</v>
      </c>
      <c r="N1737" s="103"/>
      <c r="P1737" s="104"/>
      <c r="Q1737" s="105"/>
      <c r="R1737" s="105"/>
      <c r="S1737" s="105"/>
      <c r="T1737" s="106"/>
      <c r="U1737" s="107"/>
      <c r="V1737" s="108"/>
      <c r="W1737" s="105"/>
      <c r="X1737" s="109"/>
      <c r="Y1737" s="110"/>
      <c r="Z1737" s="111"/>
      <c r="AB1737" s="83"/>
    </row>
    <row r="1738" spans="1:28" s="79" customFormat="1" ht="15.75" hidden="1" customHeight="1" outlineLevel="1">
      <c r="A1738" s="76"/>
      <c r="B1738" s="102"/>
      <c r="C1738" s="78"/>
      <c r="D1738" s="78"/>
      <c r="E1738" s="20"/>
      <c r="F1738" s="64">
        <f>TSU!$F$58</f>
        <v>0</v>
      </c>
      <c r="G1738" s="64">
        <f>TSU!$G$58</f>
        <v>0</v>
      </c>
      <c r="H1738" s="64">
        <f>TSU!$H$58</f>
        <v>0</v>
      </c>
      <c r="I1738" s="64">
        <f>TSU!$I$58</f>
        <v>0</v>
      </c>
      <c r="J1738" s="64">
        <f>TSU!$J$58</f>
        <v>0</v>
      </c>
      <c r="K1738" s="64">
        <f>TSU!$K$58</f>
        <v>0</v>
      </c>
      <c r="L1738" s="65">
        <f>TSU!$L$58</f>
        <v>0</v>
      </c>
      <c r="N1738" s="103"/>
      <c r="P1738" s="104"/>
      <c r="Q1738" s="105"/>
      <c r="R1738" s="105"/>
      <c r="S1738" s="105"/>
      <c r="T1738" s="106"/>
      <c r="U1738" s="107"/>
      <c r="V1738" s="108"/>
      <c r="W1738" s="105"/>
      <c r="X1738" s="109"/>
      <c r="Y1738" s="110"/>
      <c r="Z1738" s="111"/>
      <c r="AB1738" s="83"/>
    </row>
    <row r="1739" spans="1:28" s="79" customFormat="1" ht="15.75" hidden="1" customHeight="1" outlineLevel="1">
      <c r="A1739" s="76"/>
      <c r="B1739" s="102"/>
      <c r="C1739" s="78"/>
      <c r="D1739" s="78"/>
      <c r="E1739" s="20"/>
      <c r="F1739" s="64">
        <f>TTU!$F$58</f>
        <v>0</v>
      </c>
      <c r="G1739" s="64">
        <f>TTU!$G$58</f>
        <v>0</v>
      </c>
      <c r="H1739" s="64">
        <f>TTU!$H$58</f>
        <v>0</v>
      </c>
      <c r="I1739" s="64">
        <f>TTU!$I$58</f>
        <v>0</v>
      </c>
      <c r="J1739" s="64">
        <f>TTU!$J$58</f>
        <v>0</v>
      </c>
      <c r="K1739" s="64">
        <f>TTU!$K$58</f>
        <v>0</v>
      </c>
      <c r="L1739" s="65">
        <f>TTU!$L$58</f>
        <v>0</v>
      </c>
      <c r="N1739" s="103"/>
      <c r="P1739" s="104"/>
      <c r="Q1739" s="105"/>
      <c r="R1739" s="105"/>
      <c r="S1739" s="105"/>
      <c r="T1739" s="106"/>
      <c r="U1739" s="107"/>
      <c r="V1739" s="108"/>
      <c r="W1739" s="105"/>
      <c r="X1739" s="109"/>
      <c r="Y1739" s="110"/>
      <c r="Z1739" s="111"/>
      <c r="AB1739" s="83"/>
    </row>
    <row r="1740" spans="1:28" s="79" customFormat="1" ht="15.75" hidden="1" customHeight="1" outlineLevel="1">
      <c r="A1740" s="76"/>
      <c r="B1740" s="102"/>
      <c r="C1740" s="78"/>
      <c r="D1740" s="78"/>
      <c r="E1740" s="20"/>
      <c r="F1740" s="64">
        <f>TWU!$F$58</f>
        <v>0</v>
      </c>
      <c r="G1740" s="64">
        <f>TWU!$G$58</f>
        <v>0</v>
      </c>
      <c r="H1740" s="64">
        <f>TWU!$H$58</f>
        <v>0</v>
      </c>
      <c r="I1740" s="64">
        <f>TWU!$I$58</f>
        <v>0</v>
      </c>
      <c r="J1740" s="64">
        <f>TWU!$J$58</f>
        <v>0</v>
      </c>
      <c r="K1740" s="64">
        <f>TWU!$K$58</f>
        <v>0</v>
      </c>
      <c r="L1740" s="65">
        <f>TWU!$L$58</f>
        <v>0</v>
      </c>
      <c r="N1740" s="103"/>
      <c r="P1740" s="104"/>
      <c r="Q1740" s="105"/>
      <c r="R1740" s="105"/>
      <c r="S1740" s="105"/>
      <c r="T1740" s="106"/>
      <c r="U1740" s="107"/>
      <c r="V1740" s="108"/>
      <c r="W1740" s="105"/>
      <c r="X1740" s="109"/>
      <c r="Y1740" s="110"/>
      <c r="Z1740" s="111"/>
      <c r="AB1740" s="83"/>
    </row>
    <row r="1741" spans="1:28" s="79" customFormat="1" ht="15.75" hidden="1" customHeight="1" outlineLevel="1">
      <c r="A1741" s="76"/>
      <c r="B1741" s="102"/>
      <c r="C1741" s="78"/>
      <c r="D1741" s="78"/>
      <c r="E1741" s="20"/>
      <c r="F1741" s="64">
        <f>TXST!$F$58</f>
        <v>0</v>
      </c>
      <c r="G1741" s="64">
        <f>TXST!$G$58</f>
        <v>0</v>
      </c>
      <c r="H1741" s="64">
        <f>TXST!$H$58</f>
        <v>0</v>
      </c>
      <c r="I1741" s="64">
        <f>TXST!$I$58</f>
        <v>0</v>
      </c>
      <c r="J1741" s="64">
        <f>TXST!$J$58</f>
        <v>0</v>
      </c>
      <c r="K1741" s="64">
        <f>TXST!$K$58</f>
        <v>0</v>
      </c>
      <c r="L1741" s="65">
        <f>TXST!$L$58</f>
        <v>0</v>
      </c>
      <c r="N1741" s="103"/>
      <c r="P1741" s="104"/>
      <c r="Q1741" s="105"/>
      <c r="R1741" s="105"/>
      <c r="S1741" s="105"/>
      <c r="T1741" s="106"/>
      <c r="U1741" s="107"/>
      <c r="V1741" s="108"/>
      <c r="W1741" s="105"/>
      <c r="X1741" s="109"/>
      <c r="Y1741" s="110"/>
      <c r="Z1741" s="111"/>
      <c r="AB1741" s="83"/>
    </row>
    <row r="1742" spans="1:28" s="79" customFormat="1" ht="15.75" hidden="1" customHeight="1" outlineLevel="1">
      <c r="A1742" s="76"/>
      <c r="B1742" s="102"/>
      <c r="C1742" s="78"/>
      <c r="D1742" s="78"/>
      <c r="E1742" s="20"/>
      <c r="F1742" s="64">
        <f>TYL!$F$58</f>
        <v>0</v>
      </c>
      <c r="G1742" s="64">
        <f>TYL!$G$58</f>
        <v>0</v>
      </c>
      <c r="H1742" s="64">
        <f>TYL!$H$58</f>
        <v>0</v>
      </c>
      <c r="I1742" s="64">
        <f>TYL!$I$58</f>
        <v>0</v>
      </c>
      <c r="J1742" s="64">
        <f>TYL!$J$58</f>
        <v>0</v>
      </c>
      <c r="K1742" s="64">
        <f>TYL!$K$58</f>
        <v>0</v>
      </c>
      <c r="L1742" s="65">
        <f>TYL!$L$58</f>
        <v>0</v>
      </c>
      <c r="N1742" s="103"/>
      <c r="P1742" s="104"/>
      <c r="Q1742" s="105"/>
      <c r="R1742" s="105"/>
      <c r="S1742" s="105"/>
      <c r="T1742" s="106"/>
      <c r="U1742" s="107"/>
      <c r="V1742" s="108"/>
      <c r="W1742" s="105"/>
      <c r="X1742" s="109"/>
      <c r="Y1742" s="110"/>
      <c r="Z1742" s="111"/>
      <c r="AB1742" s="83"/>
    </row>
    <row r="1743" spans="1:28" s="79" customFormat="1" ht="15.75" hidden="1" customHeight="1" outlineLevel="1">
      <c r="A1743" s="76"/>
      <c r="B1743" s="102"/>
      <c r="C1743" s="78"/>
      <c r="D1743" s="78"/>
      <c r="E1743" s="20"/>
      <c r="F1743" s="64">
        <f>UH!$F$58</f>
        <v>0</v>
      </c>
      <c r="G1743" s="64">
        <f>UH!$G$58</f>
        <v>0</v>
      </c>
      <c r="H1743" s="64">
        <f>UH!$H$58</f>
        <v>0</v>
      </c>
      <c r="I1743" s="64">
        <f>UH!$I$58</f>
        <v>0</v>
      </c>
      <c r="J1743" s="64">
        <f>UH!$J$58</f>
        <v>0</v>
      </c>
      <c r="K1743" s="64">
        <f>UH!$K$58</f>
        <v>0</v>
      </c>
      <c r="L1743" s="65">
        <f>UH!$L$58</f>
        <v>0</v>
      </c>
      <c r="N1743" s="103"/>
      <c r="P1743" s="104"/>
      <c r="Q1743" s="105"/>
      <c r="R1743" s="105"/>
      <c r="S1743" s="105"/>
      <c r="T1743" s="106"/>
      <c r="U1743" s="107"/>
      <c r="V1743" s="108"/>
      <c r="W1743" s="105"/>
      <c r="X1743" s="109"/>
      <c r="Y1743" s="110"/>
      <c r="Z1743" s="111"/>
      <c r="AB1743" s="83"/>
    </row>
    <row r="1744" spans="1:28" s="79" customFormat="1" ht="15.75" hidden="1" customHeight="1" outlineLevel="1">
      <c r="A1744" s="76"/>
      <c r="B1744" s="102"/>
      <c r="C1744" s="78"/>
      <c r="D1744" s="78"/>
      <c r="E1744" s="20"/>
      <c r="F1744" s="64">
        <f>UHCL!$F$58</f>
        <v>0</v>
      </c>
      <c r="G1744" s="64">
        <f>UHCL!$G$58</f>
        <v>0</v>
      </c>
      <c r="H1744" s="64">
        <f>UHCL!$H$58</f>
        <v>0</v>
      </c>
      <c r="I1744" s="64">
        <f>UHCL!$I$58</f>
        <v>0</v>
      </c>
      <c r="J1744" s="64">
        <f>UHCL!$J$58</f>
        <v>0</v>
      </c>
      <c r="K1744" s="64">
        <f>UHCL!$K$58</f>
        <v>0</v>
      </c>
      <c r="L1744" s="65">
        <f>UHCL!$L$58</f>
        <v>0</v>
      </c>
      <c r="N1744" s="103"/>
      <c r="P1744" s="104"/>
      <c r="Q1744" s="105"/>
      <c r="R1744" s="105"/>
      <c r="S1744" s="105"/>
      <c r="T1744" s="106"/>
      <c r="U1744" s="107"/>
      <c r="V1744" s="108"/>
      <c r="W1744" s="105"/>
      <c r="X1744" s="109"/>
      <c r="Y1744" s="110"/>
      <c r="Z1744" s="111"/>
      <c r="AB1744" s="83"/>
    </row>
    <row r="1745" spans="1:28" s="79" customFormat="1" ht="15.75" hidden="1" customHeight="1" outlineLevel="1">
      <c r="A1745" s="76"/>
      <c r="B1745" s="102"/>
      <c r="C1745" s="78"/>
      <c r="D1745" s="78"/>
      <c r="E1745" s="20"/>
      <c r="F1745" s="64">
        <f>UHD!$F$58</f>
        <v>0</v>
      </c>
      <c r="G1745" s="64">
        <f>UHD!$G$58</f>
        <v>0</v>
      </c>
      <c r="H1745" s="64">
        <f>UHD!$H$58</f>
        <v>0</v>
      </c>
      <c r="I1745" s="64">
        <f>UHD!$I$58</f>
        <v>0</v>
      </c>
      <c r="J1745" s="64">
        <f>UHD!$J$58</f>
        <v>0</v>
      </c>
      <c r="K1745" s="64">
        <f>UHD!$K$58</f>
        <v>0</v>
      </c>
      <c r="L1745" s="65">
        <f>UHD!$L$58</f>
        <v>0</v>
      </c>
      <c r="N1745" s="103"/>
      <c r="P1745" s="104"/>
      <c r="Q1745" s="105"/>
      <c r="R1745" s="105"/>
      <c r="S1745" s="105"/>
      <c r="T1745" s="106"/>
      <c r="U1745" s="107"/>
      <c r="V1745" s="108"/>
      <c r="W1745" s="105"/>
      <c r="X1745" s="109"/>
      <c r="Y1745" s="110"/>
      <c r="Z1745" s="111"/>
      <c r="AB1745" s="83"/>
    </row>
    <row r="1746" spans="1:28" s="79" customFormat="1" ht="15.75" hidden="1" customHeight="1" outlineLevel="1">
      <c r="A1746" s="76"/>
      <c r="B1746" s="102"/>
      <c r="C1746" s="78"/>
      <c r="D1746" s="78"/>
      <c r="E1746" s="20"/>
      <c r="F1746" s="64">
        <f>UHV!$F$58</f>
        <v>0</v>
      </c>
      <c r="G1746" s="64">
        <f>UHV!$G$58</f>
        <v>0</v>
      </c>
      <c r="H1746" s="64">
        <f>UHV!$H$58</f>
        <v>0</v>
      </c>
      <c r="I1746" s="64">
        <f>UHV!$I$58</f>
        <v>0</v>
      </c>
      <c r="J1746" s="64">
        <f>UHV!$J$58</f>
        <v>0</v>
      </c>
      <c r="K1746" s="64">
        <f>UHV!$K$58</f>
        <v>0</v>
      </c>
      <c r="L1746" s="65">
        <f>UHV!$L$58</f>
        <v>0</v>
      </c>
      <c r="N1746" s="103"/>
      <c r="P1746" s="104"/>
      <c r="Q1746" s="105"/>
      <c r="R1746" s="105"/>
      <c r="S1746" s="105"/>
      <c r="T1746" s="106"/>
      <c r="U1746" s="107"/>
      <c r="V1746" s="108"/>
      <c r="W1746" s="105"/>
      <c r="X1746" s="109"/>
      <c r="Y1746" s="110"/>
      <c r="Z1746" s="111"/>
      <c r="AB1746" s="83"/>
    </row>
    <row r="1747" spans="1:28" s="79" customFormat="1" ht="15.75" hidden="1" customHeight="1" outlineLevel="1">
      <c r="A1747" s="76"/>
      <c r="B1747" s="102"/>
      <c r="C1747" s="78"/>
      <c r="D1747" s="78"/>
      <c r="E1747" s="20"/>
      <c r="F1747" s="64">
        <f>UNT!$F$58</f>
        <v>0</v>
      </c>
      <c r="G1747" s="64">
        <f>UNT!$G$58</f>
        <v>0</v>
      </c>
      <c r="H1747" s="64">
        <f>UNT!$H$58</f>
        <v>0</v>
      </c>
      <c r="I1747" s="64">
        <f>UNT!$I$58</f>
        <v>0</v>
      </c>
      <c r="J1747" s="64">
        <f>UNT!$J$58</f>
        <v>0</v>
      </c>
      <c r="K1747" s="64">
        <f>UNT!$K$58</f>
        <v>0</v>
      </c>
      <c r="L1747" s="65">
        <f>UNT!$L$58</f>
        <v>0</v>
      </c>
      <c r="N1747" s="103"/>
      <c r="P1747" s="104"/>
      <c r="Q1747" s="105"/>
      <c r="R1747" s="105"/>
      <c r="S1747" s="105"/>
      <c r="T1747" s="106"/>
      <c r="U1747" s="107"/>
      <c r="V1747" s="108"/>
      <c r="W1747" s="105"/>
      <c r="X1747" s="109"/>
      <c r="Y1747" s="110"/>
      <c r="Z1747" s="111"/>
      <c r="AB1747" s="83"/>
    </row>
    <row r="1748" spans="1:28" s="79" customFormat="1" ht="15.75" hidden="1" customHeight="1" outlineLevel="1">
      <c r="A1748" s="76"/>
      <c r="B1748" s="102"/>
      <c r="C1748" s="78"/>
      <c r="D1748" s="78"/>
      <c r="E1748" s="20"/>
      <c r="F1748" s="64">
        <f>UNTD!$F$58</f>
        <v>0</v>
      </c>
      <c r="G1748" s="64">
        <f>UNTD!$G$58</f>
        <v>0</v>
      </c>
      <c r="H1748" s="64">
        <f>UNTD!$H$58</f>
        <v>0</v>
      </c>
      <c r="I1748" s="64">
        <f>UNTD!$I$58</f>
        <v>0</v>
      </c>
      <c r="J1748" s="64">
        <f>UNTD!$J$58</f>
        <v>0</v>
      </c>
      <c r="K1748" s="64">
        <f>UNTD!$K$58</f>
        <v>0</v>
      </c>
      <c r="L1748" s="65">
        <f>UNTD!$L$58</f>
        <v>0</v>
      </c>
      <c r="N1748" s="103"/>
      <c r="P1748" s="104"/>
      <c r="Q1748" s="105"/>
      <c r="R1748" s="105"/>
      <c r="S1748" s="105"/>
      <c r="T1748" s="106"/>
      <c r="U1748" s="107"/>
      <c r="V1748" s="108"/>
      <c r="W1748" s="105"/>
      <c r="X1748" s="109"/>
      <c r="Y1748" s="110"/>
      <c r="Z1748" s="111"/>
      <c r="AB1748" s="83"/>
    </row>
    <row r="1749" spans="1:28" s="79" customFormat="1" ht="15.75" hidden="1" customHeight="1" outlineLevel="1">
      <c r="A1749" s="76"/>
      <c r="B1749" s="102"/>
      <c r="C1749" s="78"/>
      <c r="D1749" s="78"/>
      <c r="E1749" s="20"/>
      <c r="F1749" s="64">
        <f>WTAMU!$F$58</f>
        <v>0</v>
      </c>
      <c r="G1749" s="64">
        <f>WTAMU!$G$58</f>
        <v>0</v>
      </c>
      <c r="H1749" s="64">
        <f>WTAMU!$H$58</f>
        <v>0</v>
      </c>
      <c r="I1749" s="64">
        <f>WTAMU!$I$58</f>
        <v>0</v>
      </c>
      <c r="J1749" s="64">
        <f>WTAMU!$J$58</f>
        <v>0</v>
      </c>
      <c r="K1749" s="64">
        <f>WTAMU!$K$58</f>
        <v>0</v>
      </c>
      <c r="L1749" s="65">
        <f>WTAMU!$L$58</f>
        <v>0</v>
      </c>
      <c r="N1749" s="103"/>
      <c r="P1749" s="104"/>
      <c r="Q1749" s="105"/>
      <c r="R1749" s="105"/>
      <c r="S1749" s="105"/>
      <c r="T1749" s="106"/>
      <c r="U1749" s="107"/>
      <c r="V1749" s="108"/>
      <c r="W1749" s="105"/>
      <c r="X1749" s="109"/>
      <c r="Y1749" s="110"/>
      <c r="Z1749" s="111"/>
      <c r="AB1749" s="83"/>
    </row>
    <row r="1750" spans="1:28" s="79" customFormat="1" ht="15.75" customHeight="1" collapsed="1">
      <c r="A1750" s="76"/>
      <c r="B1750" s="102" t="s">
        <v>57</v>
      </c>
      <c r="C1750" s="78"/>
      <c r="D1750" s="78"/>
      <c r="E1750" s="20"/>
      <c r="F1750" s="64">
        <f t="shared" ref="F1750:L1750" si="34">SUM(F1714:F1749)</f>
        <v>0</v>
      </c>
      <c r="G1750" s="64">
        <f t="shared" si="34"/>
        <v>0</v>
      </c>
      <c r="H1750" s="64">
        <f t="shared" si="34"/>
        <v>0</v>
      </c>
      <c r="I1750" s="64">
        <f t="shared" si="34"/>
        <v>0</v>
      </c>
      <c r="J1750" s="64">
        <f t="shared" si="34"/>
        <v>0</v>
      </c>
      <c r="K1750" s="64">
        <f t="shared" si="34"/>
        <v>0</v>
      </c>
      <c r="L1750" s="65">
        <f t="shared" si="34"/>
        <v>0</v>
      </c>
      <c r="N1750" s="103"/>
      <c r="P1750" s="104"/>
      <c r="Q1750" s="105"/>
      <c r="R1750" s="105"/>
      <c r="S1750" s="105"/>
      <c r="T1750" s="106"/>
      <c r="U1750" s="107"/>
      <c r="V1750" s="108"/>
      <c r="W1750" s="105"/>
      <c r="X1750" s="109"/>
      <c r="Y1750" s="110"/>
      <c r="Z1750" s="111"/>
      <c r="AB1750" s="83"/>
    </row>
    <row r="1751" spans="1:28" s="79" customFormat="1" ht="15.75" hidden="1" customHeight="1" outlineLevel="1">
      <c r="A1751" s="76"/>
      <c r="B1751" s="102"/>
      <c r="C1751" s="78"/>
      <c r="D1751" s="78"/>
      <c r="E1751" s="20"/>
      <c r="F1751" s="56">
        <f>ARL!$F$59</f>
        <v>45265981</v>
      </c>
      <c r="G1751" s="56">
        <f>ARL!$G$59</f>
        <v>8575587</v>
      </c>
      <c r="H1751" s="56">
        <f>ARL!$H$59</f>
        <v>1292095</v>
      </c>
      <c r="I1751" s="56">
        <f>ARL!$I$59</f>
        <v>15630615</v>
      </c>
      <c r="J1751" s="56">
        <f>ARL!$J$59</f>
        <v>10805388</v>
      </c>
      <c r="K1751" s="56">
        <f>ARL!$K$59</f>
        <v>7096750</v>
      </c>
      <c r="L1751" s="57">
        <f>ARL!$L$59</f>
        <v>88666416</v>
      </c>
      <c r="N1751" s="103"/>
      <c r="O1751" s="442">
        <f>ARL!$L$69</f>
        <v>1112229302</v>
      </c>
      <c r="P1751" s="436" t="str">
        <f>ARL!$L$70</f>
        <v>Balanced</v>
      </c>
      <c r="Q1751" s="105"/>
      <c r="R1751" s="105"/>
      <c r="S1751" s="105"/>
      <c r="T1751" s="106"/>
      <c r="U1751" s="107"/>
      <c r="V1751" s="108"/>
      <c r="W1751" s="105"/>
      <c r="X1751" s="109"/>
      <c r="Y1751" s="110"/>
      <c r="Z1751" s="111"/>
      <c r="AB1751" s="83"/>
    </row>
    <row r="1752" spans="1:28" s="79" customFormat="1" ht="15.75" hidden="1" customHeight="1" outlineLevel="1">
      <c r="A1752" s="76"/>
      <c r="B1752" s="102"/>
      <c r="C1752" s="78"/>
      <c r="D1752" s="78"/>
      <c r="E1752" s="20"/>
      <c r="F1752" s="56">
        <f>ASU!$F$59</f>
        <v>0</v>
      </c>
      <c r="G1752" s="56">
        <f>ASU!$G$59</f>
        <v>0</v>
      </c>
      <c r="H1752" s="56">
        <f>ASU!$H$59</f>
        <v>0</v>
      </c>
      <c r="I1752" s="56">
        <f>ASU!$I$59</f>
        <v>0</v>
      </c>
      <c r="J1752" s="56">
        <f>ASU!$J$59</f>
        <v>26013</v>
      </c>
      <c r="K1752" s="56">
        <f>ASU!$K$59</f>
        <v>0</v>
      </c>
      <c r="L1752" s="57">
        <f>ASU!$L$59</f>
        <v>26013</v>
      </c>
      <c r="N1752" s="103"/>
      <c r="O1752" s="442">
        <f>ASU!$L$69</f>
        <v>146508856</v>
      </c>
      <c r="P1752" s="436" t="str">
        <f>ASU!$L$70</f>
        <v>Balanced</v>
      </c>
      <c r="Q1752" s="105"/>
      <c r="R1752" s="105"/>
      <c r="S1752" s="105"/>
      <c r="T1752" s="106"/>
      <c r="U1752" s="107"/>
      <c r="V1752" s="108"/>
      <c r="W1752" s="105"/>
      <c r="X1752" s="109"/>
      <c r="Y1752" s="110"/>
      <c r="Z1752" s="111"/>
      <c r="AB1752" s="83"/>
    </row>
    <row r="1753" spans="1:28" s="79" customFormat="1" ht="15.75" hidden="1" customHeight="1" outlineLevel="1">
      <c r="A1753" s="76"/>
      <c r="B1753" s="102"/>
      <c r="C1753" s="78"/>
      <c r="D1753" s="78"/>
      <c r="E1753" s="20"/>
      <c r="F1753" s="56">
        <f>'AUS1'!$F$59</f>
        <v>79430344</v>
      </c>
      <c r="G1753" s="56">
        <f>'AUS1'!$G$59</f>
        <v>3901381</v>
      </c>
      <c r="H1753" s="56">
        <f>'AUS1'!$H$59</f>
        <v>11465191</v>
      </c>
      <c r="I1753" s="56">
        <f>'AUS1'!$I$59</f>
        <v>9315011</v>
      </c>
      <c r="J1753" s="56">
        <f>'AUS1'!$J$59</f>
        <v>5378340</v>
      </c>
      <c r="K1753" s="56">
        <f>'AUS1'!$K$59</f>
        <v>20648672</v>
      </c>
      <c r="L1753" s="57">
        <f>'AUS1'!$L$59</f>
        <v>130138939</v>
      </c>
      <c r="N1753" s="103"/>
      <c r="O1753" s="442">
        <f>'AUS1'!$L$69</f>
        <v>4815187872</v>
      </c>
      <c r="P1753" s="436" t="str">
        <f>'AUS1'!$L$70</f>
        <v>Balanced</v>
      </c>
      <c r="Q1753" s="105"/>
      <c r="R1753" s="105"/>
      <c r="S1753" s="105"/>
      <c r="T1753" s="106"/>
      <c r="U1753" s="107"/>
      <c r="V1753" s="108"/>
      <c r="W1753" s="105"/>
      <c r="X1753" s="109"/>
      <c r="Y1753" s="110"/>
      <c r="Z1753" s="111"/>
      <c r="AB1753" s="83"/>
    </row>
    <row r="1754" spans="1:28" s="79" customFormat="1" ht="15.75" hidden="1" customHeight="1" outlineLevel="1">
      <c r="A1754" s="76"/>
      <c r="B1754" s="102"/>
      <c r="C1754" s="78"/>
      <c r="D1754" s="78"/>
      <c r="E1754" s="20"/>
      <c r="F1754" s="56">
        <f>'RGV1'!$F$59</f>
        <v>6968500</v>
      </c>
      <c r="G1754" s="56">
        <f>'RGV1'!$G$59</f>
        <v>1647003</v>
      </c>
      <c r="H1754" s="56">
        <f>'RGV1'!$H$59</f>
        <v>624340</v>
      </c>
      <c r="I1754" s="56">
        <f>'RGV1'!$I$59</f>
        <v>785850</v>
      </c>
      <c r="J1754" s="56">
        <f>'RGV1'!$J$59</f>
        <v>35482</v>
      </c>
      <c r="K1754" s="56">
        <f>'RGV1'!$K$59</f>
        <v>120268</v>
      </c>
      <c r="L1754" s="57">
        <f>'RGV1'!$L$59</f>
        <v>10181443</v>
      </c>
      <c r="N1754" s="103"/>
      <c r="O1754" s="442">
        <f>'RGV1'!$L$69</f>
        <v>561762723</v>
      </c>
      <c r="P1754" s="436" t="str">
        <f>'RGV1'!$L$70</f>
        <v>Balanced</v>
      </c>
      <c r="Q1754" s="105"/>
      <c r="R1754" s="105"/>
      <c r="S1754" s="105"/>
      <c r="T1754" s="106"/>
      <c r="U1754" s="107"/>
      <c r="V1754" s="108"/>
      <c r="W1754" s="105"/>
      <c r="X1754" s="109"/>
      <c r="Y1754" s="110"/>
      <c r="Z1754" s="111"/>
      <c r="AB1754" s="83"/>
    </row>
    <row r="1755" spans="1:28" s="79" customFormat="1" ht="15.75" hidden="1" customHeight="1" outlineLevel="1">
      <c r="A1755" s="76"/>
      <c r="B1755" s="102"/>
      <c r="C1755" s="78"/>
      <c r="D1755" s="78"/>
      <c r="E1755" s="20"/>
      <c r="F1755" s="56">
        <f>DAL!$F$59</f>
        <v>16096365</v>
      </c>
      <c r="G1755" s="56">
        <f>DAL!$G$59</f>
        <v>1949089</v>
      </c>
      <c r="H1755" s="56">
        <f>DAL!$H$59</f>
        <v>1426436</v>
      </c>
      <c r="I1755" s="56">
        <f>DAL!$I$59</f>
        <v>9476250</v>
      </c>
      <c r="J1755" s="56">
        <f>DAL!$J$59</f>
        <v>2396575</v>
      </c>
      <c r="K1755" s="56">
        <f>DAL!$K$59</f>
        <v>3116074</v>
      </c>
      <c r="L1755" s="57">
        <f>DAL!$L$59</f>
        <v>34460789</v>
      </c>
      <c r="N1755" s="103"/>
      <c r="O1755" s="442">
        <f>DAL!$L$69</f>
        <v>1058285205</v>
      </c>
      <c r="P1755" s="436" t="str">
        <f>DAL!$L$70</f>
        <v>Balanced</v>
      </c>
      <c r="Q1755" s="105"/>
      <c r="R1755" s="105"/>
      <c r="S1755" s="105"/>
      <c r="T1755" s="106"/>
      <c r="U1755" s="107"/>
      <c r="V1755" s="108"/>
      <c r="W1755" s="105"/>
      <c r="X1755" s="109"/>
      <c r="Y1755" s="110"/>
      <c r="Z1755" s="111"/>
      <c r="AB1755" s="83"/>
    </row>
    <row r="1756" spans="1:28" s="79" customFormat="1" ht="15.75" hidden="1" customHeight="1" outlineLevel="1">
      <c r="A1756" s="76"/>
      <c r="B1756" s="102"/>
      <c r="C1756" s="78"/>
      <c r="D1756" s="78"/>
      <c r="E1756" s="20"/>
      <c r="F1756" s="56">
        <f>'E-P'!$F$59</f>
        <v>15166645</v>
      </c>
      <c r="G1756" s="56">
        <f>'E-P'!$G$59</f>
        <v>1156711</v>
      </c>
      <c r="H1756" s="56">
        <f>'E-P'!$H$59</f>
        <v>196918</v>
      </c>
      <c r="I1756" s="56">
        <f>'E-P'!$I$59</f>
        <v>1526092</v>
      </c>
      <c r="J1756" s="56">
        <f>'E-P'!$J$59</f>
        <v>404462</v>
      </c>
      <c r="K1756" s="56">
        <f>'E-P'!$K$59</f>
        <v>1991826</v>
      </c>
      <c r="L1756" s="57">
        <f>'E-P'!$L$59</f>
        <v>20442654</v>
      </c>
      <c r="N1756" s="103"/>
      <c r="O1756" s="442">
        <f>'E-P'!$L$69</f>
        <v>805213694</v>
      </c>
      <c r="P1756" s="436" t="str">
        <f>'E-P'!$L$70</f>
        <v>Balanced</v>
      </c>
      <c r="Q1756" s="105"/>
      <c r="R1756" s="105"/>
      <c r="S1756" s="105"/>
      <c r="T1756" s="106"/>
      <c r="U1756" s="107"/>
      <c r="V1756" s="108"/>
      <c r="W1756" s="105"/>
      <c r="X1756" s="109"/>
      <c r="Y1756" s="110"/>
      <c r="Z1756" s="111"/>
      <c r="AB1756" s="83"/>
    </row>
    <row r="1757" spans="1:28" s="79" customFormat="1" ht="15.75" hidden="1" customHeight="1" outlineLevel="1">
      <c r="A1757" s="76"/>
      <c r="B1757" s="102"/>
      <c r="C1757" s="78"/>
      <c r="D1757" s="78"/>
      <c r="E1757" s="20"/>
      <c r="F1757" s="56">
        <f>LU!$F$59</f>
        <v>0</v>
      </c>
      <c r="G1757" s="56">
        <f>LU!$G$59</f>
        <v>0</v>
      </c>
      <c r="H1757" s="56">
        <f>LU!$H$59</f>
        <v>0</v>
      </c>
      <c r="I1757" s="56">
        <f>LU!$I$59</f>
        <v>0</v>
      </c>
      <c r="J1757" s="56">
        <f>LU!$J$59</f>
        <v>0</v>
      </c>
      <c r="K1757" s="56">
        <f>LU!$K$59</f>
        <v>0</v>
      </c>
      <c r="L1757" s="57">
        <f>LU!$L$59</f>
        <v>0</v>
      </c>
      <c r="N1757" s="103"/>
      <c r="O1757" s="442">
        <f>LU!$L$69</f>
        <v>261315872</v>
      </c>
      <c r="P1757" s="436" t="str">
        <f>LU!$L$70</f>
        <v>Balanced</v>
      </c>
      <c r="Q1757" s="105"/>
      <c r="R1757" s="105"/>
      <c r="S1757" s="105"/>
      <c r="T1757" s="106"/>
      <c r="U1757" s="107"/>
      <c r="V1757" s="108"/>
      <c r="W1757" s="105"/>
      <c r="X1757" s="109"/>
      <c r="Y1757" s="110"/>
      <c r="Z1757" s="111"/>
      <c r="AB1757" s="83"/>
    </row>
    <row r="1758" spans="1:28" s="79" customFormat="1" ht="15.75" hidden="1" customHeight="1" outlineLevel="1">
      <c r="A1758" s="76"/>
      <c r="B1758" s="102"/>
      <c r="C1758" s="78"/>
      <c r="D1758" s="78"/>
      <c r="E1758" s="20"/>
      <c r="F1758" s="56">
        <f>MidWST!$F$59</f>
        <v>0</v>
      </c>
      <c r="G1758" s="56">
        <f>MidWST!$G$59</f>
        <v>0</v>
      </c>
      <c r="H1758" s="56">
        <f>MidWST!$H$59</f>
        <v>0</v>
      </c>
      <c r="I1758" s="56">
        <f>MidWST!$I$59</f>
        <v>0</v>
      </c>
      <c r="J1758" s="56">
        <f>MidWST!$J$59</f>
        <v>0</v>
      </c>
      <c r="K1758" s="56">
        <f>MidWST!$K$59</f>
        <v>0</v>
      </c>
      <c r="L1758" s="57">
        <f>MidWST!$L$59</f>
        <v>0</v>
      </c>
      <c r="N1758" s="103"/>
      <c r="O1758" s="442">
        <f>MidWST!$L$69</f>
        <v>126543534</v>
      </c>
      <c r="P1758" s="436" t="str">
        <f>MidWST!$L$70</f>
        <v>Balanced</v>
      </c>
      <c r="Q1758" s="105"/>
      <c r="R1758" s="105"/>
      <c r="S1758" s="105"/>
      <c r="T1758" s="106"/>
      <c r="U1758" s="107"/>
      <c r="V1758" s="108"/>
      <c r="W1758" s="105"/>
      <c r="X1758" s="109"/>
      <c r="Y1758" s="110"/>
      <c r="Z1758" s="111"/>
      <c r="AB1758" s="83"/>
    </row>
    <row r="1759" spans="1:28" s="79" customFormat="1" ht="15.75" hidden="1" customHeight="1" outlineLevel="1">
      <c r="A1759" s="76"/>
      <c r="B1759" s="102"/>
      <c r="C1759" s="78"/>
      <c r="D1759" s="78"/>
      <c r="E1759" s="20"/>
      <c r="F1759" s="56">
        <f>'P-B'!$F$59</f>
        <v>25523</v>
      </c>
      <c r="G1759" s="56">
        <f>'P-B'!$G$59</f>
        <v>0</v>
      </c>
      <c r="H1759" s="56">
        <f>'P-B'!$H$59</f>
        <v>0</v>
      </c>
      <c r="I1759" s="56">
        <f>'P-B'!$I$59</f>
        <v>0</v>
      </c>
      <c r="J1759" s="56">
        <f>'P-B'!$J$59</f>
        <v>0</v>
      </c>
      <c r="K1759" s="56">
        <f>'P-B'!$K$59</f>
        <v>651</v>
      </c>
      <c r="L1759" s="57">
        <f>'P-B'!$L$59</f>
        <v>26174</v>
      </c>
      <c r="N1759" s="103"/>
      <c r="O1759" s="442">
        <f>'P-B'!$L$69</f>
        <v>115182484</v>
      </c>
      <c r="P1759" s="436" t="str">
        <f>'P-B'!$L$70</f>
        <v>Balanced</v>
      </c>
      <c r="Q1759" s="105"/>
      <c r="R1759" s="105"/>
      <c r="S1759" s="105"/>
      <c r="T1759" s="106"/>
      <c r="U1759" s="107"/>
      <c r="V1759" s="108"/>
      <c r="W1759" s="105"/>
      <c r="X1759" s="109"/>
      <c r="Y1759" s="110"/>
      <c r="Z1759" s="111"/>
      <c r="AB1759" s="83"/>
    </row>
    <row r="1760" spans="1:28" s="79" customFormat="1" ht="15.75" hidden="1" customHeight="1" outlineLevel="1">
      <c r="A1760" s="76"/>
      <c r="B1760" s="102"/>
      <c r="C1760" s="78"/>
      <c r="D1760" s="78"/>
      <c r="E1760" s="20"/>
      <c r="F1760" s="56">
        <f>PVAMU!$F$59</f>
        <v>1668942</v>
      </c>
      <c r="G1760" s="56">
        <f>PVAMU!$G$59</f>
        <v>0</v>
      </c>
      <c r="H1760" s="56">
        <f>PVAMU!$H$59</f>
        <v>0</v>
      </c>
      <c r="I1760" s="56">
        <f>PVAMU!$I$59</f>
        <v>0</v>
      </c>
      <c r="J1760" s="56">
        <f>PVAMU!$J$59</f>
        <v>0</v>
      </c>
      <c r="K1760" s="56">
        <f>PVAMU!$K$59</f>
        <v>0</v>
      </c>
      <c r="L1760" s="57">
        <f>PVAMU!$L$59</f>
        <v>1668942</v>
      </c>
      <c r="N1760" s="103"/>
      <c r="O1760" s="442">
        <f>PVAMU!$L$69</f>
        <v>304651147</v>
      </c>
      <c r="P1760" s="436" t="str">
        <f>PVAMU!$L$70</f>
        <v>Balanced</v>
      </c>
      <c r="Q1760" s="105"/>
      <c r="R1760" s="105"/>
      <c r="S1760" s="105"/>
      <c r="T1760" s="106"/>
      <c r="U1760" s="107"/>
      <c r="V1760" s="108"/>
      <c r="W1760" s="105"/>
      <c r="X1760" s="109"/>
      <c r="Y1760" s="110"/>
      <c r="Z1760" s="111"/>
      <c r="AB1760" s="83"/>
    </row>
    <row r="1761" spans="1:28" s="79" customFormat="1" ht="15.75" hidden="1" customHeight="1" outlineLevel="1">
      <c r="A1761" s="76"/>
      <c r="B1761" s="102"/>
      <c r="C1761" s="78"/>
      <c r="D1761" s="78"/>
      <c r="E1761" s="20"/>
      <c r="F1761" s="56">
        <f>'S-A'!$F$59</f>
        <v>2021217</v>
      </c>
      <c r="G1761" s="56">
        <f>'S-A'!$G$59</f>
        <v>269289</v>
      </c>
      <c r="H1761" s="56">
        <f>'S-A'!$H$59</f>
        <v>1311268</v>
      </c>
      <c r="I1761" s="56">
        <f>'S-A'!$I$59</f>
        <v>902818</v>
      </c>
      <c r="J1761" s="56">
        <f>'S-A'!$J$59</f>
        <v>201986</v>
      </c>
      <c r="K1761" s="56">
        <f>'S-A'!$K$59</f>
        <v>21669</v>
      </c>
      <c r="L1761" s="57">
        <f>'S-A'!$L$59</f>
        <v>4728247</v>
      </c>
      <c r="N1761" s="103"/>
      <c r="O1761" s="442">
        <f>'S-A'!$L$69</f>
        <v>834782202</v>
      </c>
      <c r="P1761" s="436" t="str">
        <f>'S-A'!$L$70</f>
        <v>Balanced</v>
      </c>
      <c r="Q1761" s="105"/>
      <c r="R1761" s="105"/>
      <c r="S1761" s="105"/>
      <c r="T1761" s="106"/>
      <c r="U1761" s="107"/>
      <c r="V1761" s="108"/>
      <c r="W1761" s="105"/>
      <c r="X1761" s="109"/>
      <c r="Y1761" s="110"/>
      <c r="Z1761" s="111"/>
      <c r="AB1761" s="83"/>
    </row>
    <row r="1762" spans="1:28" s="79" customFormat="1" ht="15.75" hidden="1" customHeight="1" outlineLevel="1">
      <c r="A1762" s="76"/>
      <c r="B1762" s="102"/>
      <c r="C1762" s="78"/>
      <c r="D1762" s="78"/>
      <c r="E1762" s="20"/>
      <c r="F1762" s="56">
        <f>SFA!$F$59</f>
        <v>50191</v>
      </c>
      <c r="G1762" s="56">
        <f>SFA!$G$59</f>
        <v>0</v>
      </c>
      <c r="H1762" s="56">
        <f>SFA!$H$59</f>
        <v>70452</v>
      </c>
      <c r="I1762" s="56">
        <f>SFA!$I$59</f>
        <v>20254</v>
      </c>
      <c r="J1762" s="56">
        <f>SFA!$J$59</f>
        <v>0</v>
      </c>
      <c r="K1762" s="56">
        <f>SFA!$K$59</f>
        <v>76451</v>
      </c>
      <c r="L1762" s="57">
        <f>SFA!$L$59</f>
        <v>217348</v>
      </c>
      <c r="N1762" s="103"/>
      <c r="O1762" s="442">
        <f>SFA!$L$69</f>
        <v>218638721</v>
      </c>
      <c r="P1762" s="436" t="str">
        <f>SFA!$L$70</f>
        <v>Balanced</v>
      </c>
      <c r="Q1762" s="105"/>
      <c r="R1762" s="105"/>
      <c r="S1762" s="105"/>
      <c r="T1762" s="106"/>
      <c r="U1762" s="107"/>
      <c r="V1762" s="108"/>
      <c r="W1762" s="105"/>
      <c r="X1762" s="109"/>
      <c r="Y1762" s="110"/>
      <c r="Z1762" s="111"/>
      <c r="AB1762" s="83"/>
    </row>
    <row r="1763" spans="1:28" s="79" customFormat="1" ht="15.75" hidden="1" customHeight="1" outlineLevel="1">
      <c r="A1763" s="76"/>
      <c r="B1763" s="102"/>
      <c r="C1763" s="78"/>
      <c r="D1763" s="78"/>
      <c r="E1763" s="20"/>
      <c r="F1763" s="56">
        <f>SHSU!$F$59</f>
        <v>0</v>
      </c>
      <c r="G1763" s="56">
        <f>SHSU!$G$59</f>
        <v>0</v>
      </c>
      <c r="H1763" s="56">
        <f>SHSU!$H$59</f>
        <v>0</v>
      </c>
      <c r="I1763" s="56">
        <f>SHSU!$I$59</f>
        <v>0</v>
      </c>
      <c r="J1763" s="56">
        <f>SHSU!$J$59</f>
        <v>0</v>
      </c>
      <c r="K1763" s="56">
        <f>SHSU!$K$59</f>
        <v>0</v>
      </c>
      <c r="L1763" s="57">
        <f>SHSU!$L$59</f>
        <v>0</v>
      </c>
      <c r="N1763" s="103"/>
      <c r="O1763" s="442">
        <f>SHSU!$L$69</f>
        <v>375318793</v>
      </c>
      <c r="P1763" s="436" t="str">
        <f>SHSU!$L$70</f>
        <v>Balanced</v>
      </c>
      <c r="Q1763" s="105"/>
      <c r="R1763" s="105"/>
      <c r="S1763" s="105"/>
      <c r="T1763" s="106"/>
      <c r="U1763" s="107"/>
      <c r="V1763" s="108"/>
      <c r="W1763" s="105"/>
      <c r="X1763" s="109"/>
      <c r="Y1763" s="110"/>
      <c r="Z1763" s="111"/>
      <c r="AB1763" s="83"/>
    </row>
    <row r="1764" spans="1:28" s="79" customFormat="1" ht="15.75" hidden="1" customHeight="1" outlineLevel="1">
      <c r="A1764" s="76"/>
      <c r="B1764" s="102"/>
      <c r="C1764" s="78"/>
      <c r="D1764" s="78"/>
      <c r="E1764" s="20"/>
      <c r="F1764" s="56">
        <f>SRSU!$F$59</f>
        <v>9838</v>
      </c>
      <c r="G1764" s="56">
        <f>SRSU!$G$59</f>
        <v>0</v>
      </c>
      <c r="H1764" s="56">
        <f>SRSU!$H$59</f>
        <v>0</v>
      </c>
      <c r="I1764" s="56">
        <f>SRSU!$I$59</f>
        <v>0</v>
      </c>
      <c r="J1764" s="56">
        <f>SRSU!$J$59</f>
        <v>0</v>
      </c>
      <c r="K1764" s="56">
        <f>SRSU!$K$59</f>
        <v>7682</v>
      </c>
      <c r="L1764" s="57">
        <f>SRSU!$L$59</f>
        <v>17520</v>
      </c>
      <c r="N1764" s="103"/>
      <c r="O1764" s="442">
        <f>SRSU!$L$69</f>
        <v>72672622</v>
      </c>
      <c r="P1764" s="436" t="str">
        <f>SRSU!$L$70</f>
        <v>Balanced</v>
      </c>
      <c r="Q1764" s="105"/>
      <c r="R1764" s="105"/>
      <c r="S1764" s="105"/>
      <c r="T1764" s="106"/>
      <c r="U1764" s="107"/>
      <c r="V1764" s="108"/>
      <c r="W1764" s="105"/>
      <c r="X1764" s="109"/>
      <c r="Y1764" s="110"/>
      <c r="Z1764" s="111"/>
      <c r="AB1764" s="83"/>
    </row>
    <row r="1765" spans="1:28" s="79" customFormat="1" ht="15.75" hidden="1" customHeight="1" outlineLevel="1">
      <c r="A1765" s="76"/>
      <c r="B1765" s="102"/>
      <c r="C1765" s="78"/>
      <c r="D1765" s="78"/>
      <c r="E1765" s="20"/>
      <c r="F1765" s="56">
        <f>TAMIU!$F$59</f>
        <v>0</v>
      </c>
      <c r="G1765" s="56">
        <f>TAMIU!$G$59</f>
        <v>0</v>
      </c>
      <c r="H1765" s="56">
        <f>TAMIU!$H$59</f>
        <v>0</v>
      </c>
      <c r="I1765" s="56">
        <f>TAMIU!$I$59</f>
        <v>0</v>
      </c>
      <c r="J1765" s="56">
        <f>TAMIU!$J$59</f>
        <v>0</v>
      </c>
      <c r="K1765" s="56">
        <f>TAMIU!$K$59</f>
        <v>0</v>
      </c>
      <c r="L1765" s="57">
        <f>TAMIU!$L$59</f>
        <v>0</v>
      </c>
      <c r="N1765" s="103"/>
      <c r="O1765" s="442">
        <f>TAMIU!$L$69</f>
        <v>162132754</v>
      </c>
      <c r="P1765" s="436" t="str">
        <f>TAMIU!$L$70</f>
        <v>Balanced</v>
      </c>
      <c r="Q1765" s="105"/>
      <c r="R1765" s="105"/>
      <c r="S1765" s="105"/>
      <c r="T1765" s="106"/>
      <c r="U1765" s="107"/>
      <c r="V1765" s="108"/>
      <c r="W1765" s="105"/>
      <c r="X1765" s="109"/>
      <c r="Y1765" s="110"/>
      <c r="Z1765" s="111"/>
      <c r="AB1765" s="83"/>
    </row>
    <row r="1766" spans="1:28" s="79" customFormat="1" ht="15.75" hidden="1" customHeight="1" outlineLevel="1">
      <c r="A1766" s="76"/>
      <c r="B1766" s="102"/>
      <c r="C1766" s="78"/>
      <c r="D1766" s="78"/>
      <c r="E1766" s="20"/>
      <c r="F1766" s="56">
        <f>TAMUC!$F$59</f>
        <v>0</v>
      </c>
      <c r="G1766" s="56">
        <f>TAMUC!$G$59</f>
        <v>0</v>
      </c>
      <c r="H1766" s="56">
        <f>TAMUC!$H$59</f>
        <v>0</v>
      </c>
      <c r="I1766" s="56">
        <f>TAMUC!$I$59</f>
        <v>0</v>
      </c>
      <c r="J1766" s="56">
        <f>TAMUC!$J$59</f>
        <v>0</v>
      </c>
      <c r="K1766" s="56">
        <f>TAMUC!$K$59</f>
        <v>0</v>
      </c>
      <c r="L1766" s="57">
        <f>TAMUC!$L$59</f>
        <v>0</v>
      </c>
      <c r="N1766" s="103"/>
      <c r="O1766" s="442">
        <f>TAMUC!$L$69</f>
        <v>203531297</v>
      </c>
      <c r="P1766" s="436" t="str">
        <f>TAMUC!$L$70</f>
        <v>Balanced</v>
      </c>
      <c r="Q1766" s="105"/>
      <c r="R1766" s="105"/>
      <c r="S1766" s="105"/>
      <c r="T1766" s="106"/>
      <c r="U1766" s="107"/>
      <c r="V1766" s="108"/>
      <c r="W1766" s="105"/>
      <c r="X1766" s="109"/>
      <c r="Y1766" s="110"/>
      <c r="Z1766" s="111"/>
      <c r="AB1766" s="83"/>
    </row>
    <row r="1767" spans="1:28" s="79" customFormat="1" ht="15.75" hidden="1" customHeight="1" outlineLevel="1">
      <c r="A1767" s="76"/>
      <c r="B1767" s="102"/>
      <c r="C1767" s="78"/>
      <c r="D1767" s="78"/>
      <c r="E1767" s="20"/>
      <c r="F1767" s="56">
        <f>TAMUCC!$F$59</f>
        <v>124844</v>
      </c>
      <c r="G1767" s="56">
        <f>TAMUCC!$G$59</f>
        <v>19962</v>
      </c>
      <c r="H1767" s="56">
        <f>TAMUCC!$H$59</f>
        <v>0</v>
      </c>
      <c r="I1767" s="56">
        <f>TAMUCC!$I$59</f>
        <v>115030</v>
      </c>
      <c r="J1767" s="56">
        <f>TAMUCC!$J$59</f>
        <v>135715</v>
      </c>
      <c r="K1767" s="56">
        <f>TAMUCC!$K$59</f>
        <v>75012</v>
      </c>
      <c r="L1767" s="57">
        <f>TAMUCC!$L$59</f>
        <v>470563</v>
      </c>
      <c r="N1767" s="103">
        <f>SUM(O1751:O1767)</f>
        <v>11525081172</v>
      </c>
      <c r="O1767" s="442">
        <f>TAMUCC!$L$69</f>
        <v>351124094</v>
      </c>
      <c r="P1767" s="436" t="str">
        <f>TAMUCC!$L$70</f>
        <v>Balanced</v>
      </c>
      <c r="Q1767" s="105"/>
      <c r="R1767" s="105"/>
      <c r="S1767" s="105"/>
      <c r="T1767" s="106"/>
      <c r="U1767" s="107"/>
      <c r="V1767" s="108"/>
      <c r="W1767" s="105"/>
      <c r="X1767" s="109"/>
      <c r="Y1767" s="110"/>
      <c r="Z1767" s="111"/>
      <c r="AB1767" s="83"/>
    </row>
    <row r="1768" spans="1:28" s="79" customFormat="1" ht="15.75" hidden="1" customHeight="1" outlineLevel="1">
      <c r="A1768" s="76"/>
      <c r="B1768" s="102"/>
      <c r="C1768" s="78"/>
      <c r="D1768" s="78"/>
      <c r="E1768" s="20"/>
      <c r="F1768" s="56">
        <f>TAMUComb!$F$59</f>
        <v>39282521</v>
      </c>
      <c r="G1768" s="56">
        <f>TAMUComb!$G$59</f>
        <v>1730502</v>
      </c>
      <c r="H1768" s="56">
        <f>TAMUComb!$H$59</f>
        <v>4143612</v>
      </c>
      <c r="I1768" s="56">
        <f>TAMUComb!$I$59</f>
        <v>2616951</v>
      </c>
      <c r="J1768" s="56">
        <f>TAMUComb!$J$59</f>
        <v>6440404</v>
      </c>
      <c r="K1768" s="56">
        <f>TAMUComb!$K$59</f>
        <v>10160551</v>
      </c>
      <c r="L1768" s="57">
        <f>TAMUComb!$L$59</f>
        <v>64374541</v>
      </c>
      <c r="N1768" s="103"/>
      <c r="O1768" s="57">
        <f>TAMUComb!$L$69</f>
        <v>5551732824</v>
      </c>
      <c r="P1768" s="436" t="str">
        <f>TAMUComb!$L$70</f>
        <v>Balanced</v>
      </c>
      <c r="Q1768" s="105"/>
      <c r="R1768" s="105"/>
      <c r="S1768" s="105"/>
      <c r="T1768" s="106"/>
      <c r="U1768" s="107"/>
      <c r="V1768" s="108"/>
      <c r="W1768" s="105"/>
      <c r="X1768" s="109"/>
      <c r="Y1768" s="110"/>
      <c r="Z1768" s="111"/>
      <c r="AB1768" s="83"/>
    </row>
    <row r="1769" spans="1:28" s="79" customFormat="1" ht="15.75" hidden="1" customHeight="1" outlineLevel="1">
      <c r="A1769" s="76"/>
      <c r="B1769" s="102"/>
      <c r="C1769" s="78"/>
      <c r="D1769" s="78"/>
      <c r="E1769" s="20"/>
      <c r="F1769" s="56">
        <f>TAMUCT!$F$59</f>
        <v>0</v>
      </c>
      <c r="G1769" s="56">
        <f>TAMUCT!$G$59</f>
        <v>0</v>
      </c>
      <c r="H1769" s="56">
        <f>TAMUCT!$H$59</f>
        <v>0</v>
      </c>
      <c r="I1769" s="56">
        <f>TAMUCT!$I$59</f>
        <v>0</v>
      </c>
      <c r="J1769" s="56">
        <f>TAMUCT!$J$59</f>
        <v>0</v>
      </c>
      <c r="K1769" s="56">
        <f>TAMUCT!$K$59</f>
        <v>0</v>
      </c>
      <c r="L1769" s="57">
        <f>TAMUCT!$L$59</f>
        <v>0</v>
      </c>
      <c r="N1769" s="103"/>
      <c r="O1769" s="442">
        <f>TAMUCT!$L$69</f>
        <v>55188074</v>
      </c>
      <c r="P1769" s="436" t="str">
        <f>TAMUCT!$L$70</f>
        <v>Balanced</v>
      </c>
      <c r="Q1769" s="105"/>
      <c r="R1769" s="105"/>
      <c r="S1769" s="105"/>
      <c r="T1769" s="106"/>
      <c r="U1769" s="107"/>
      <c r="V1769" s="108"/>
      <c r="W1769" s="105"/>
      <c r="X1769" s="109"/>
      <c r="Y1769" s="110"/>
      <c r="Z1769" s="111"/>
      <c r="AB1769" s="83"/>
    </row>
    <row r="1770" spans="1:28" s="79" customFormat="1" ht="15.75" hidden="1" customHeight="1" outlineLevel="1">
      <c r="A1770" s="76"/>
      <c r="B1770" s="102"/>
      <c r="C1770" s="78"/>
      <c r="D1770" s="78"/>
      <c r="E1770" s="20"/>
      <c r="F1770" s="56">
        <f>TAMUG!$F$59</f>
        <v>0</v>
      </c>
      <c r="G1770" s="56">
        <f>TAMUG!$G$59</f>
        <v>0</v>
      </c>
      <c r="H1770" s="56">
        <f>TAMUG!$H$59</f>
        <v>0</v>
      </c>
      <c r="I1770" s="56">
        <f>TAMUG!$I$59</f>
        <v>0</v>
      </c>
      <c r="J1770" s="56">
        <f>TAMUG!$J$59</f>
        <v>0</v>
      </c>
      <c r="K1770" s="56">
        <f>TAMUG!$K$59</f>
        <v>0</v>
      </c>
      <c r="L1770" s="57">
        <f>TAMUG!$L$59</f>
        <v>0</v>
      </c>
      <c r="N1770" s="103"/>
      <c r="O1770" s="442">
        <f>TAMUG!$L$69</f>
        <v>120870981</v>
      </c>
      <c r="P1770" s="436" t="str">
        <f>TAMUG!$L$70</f>
        <v>Balanced</v>
      </c>
      <c r="Q1770" s="105"/>
      <c r="R1770" s="105"/>
      <c r="S1770" s="105"/>
      <c r="T1770" s="106"/>
      <c r="U1770" s="107"/>
      <c r="V1770" s="108"/>
      <c r="W1770" s="105"/>
      <c r="X1770" s="109"/>
      <c r="Y1770" s="110"/>
      <c r="Z1770" s="111"/>
      <c r="AB1770" s="83"/>
    </row>
    <row r="1771" spans="1:28" s="79" customFormat="1" ht="15.75" hidden="1" customHeight="1" outlineLevel="1">
      <c r="A1771" s="76"/>
      <c r="B1771" s="102"/>
      <c r="C1771" s="78"/>
      <c r="D1771" s="78"/>
      <c r="E1771" s="20"/>
      <c r="F1771" s="56">
        <f>TAMUK!$F$59</f>
        <v>70471</v>
      </c>
      <c r="G1771" s="56">
        <f>TAMUK!$G$59</f>
        <v>0</v>
      </c>
      <c r="H1771" s="56">
        <f>TAMUK!$H$59</f>
        <v>0</v>
      </c>
      <c r="I1771" s="56">
        <f>TAMUK!$I$59</f>
        <v>3748</v>
      </c>
      <c r="J1771" s="56">
        <f>TAMUK!$J$59</f>
        <v>0</v>
      </c>
      <c r="K1771" s="56">
        <f>TAMUK!$K$59</f>
        <v>24432</v>
      </c>
      <c r="L1771" s="57">
        <f>TAMUK!$L$59</f>
        <v>98651</v>
      </c>
      <c r="N1771" s="103"/>
      <c r="O1771" s="442">
        <f>TAMUK!$L$69</f>
        <v>254403379</v>
      </c>
      <c r="P1771" s="436" t="str">
        <f>TAMUK!$L$70</f>
        <v>Balanced</v>
      </c>
      <c r="Q1771" s="105"/>
      <c r="R1771" s="105"/>
      <c r="S1771" s="105"/>
      <c r="T1771" s="106"/>
      <c r="U1771" s="107"/>
      <c r="V1771" s="108"/>
      <c r="W1771" s="105"/>
      <c r="X1771" s="109"/>
      <c r="Y1771" s="110"/>
      <c r="Z1771" s="111"/>
      <c r="AB1771" s="83"/>
    </row>
    <row r="1772" spans="1:28" s="79" customFormat="1" ht="15.75" hidden="1" customHeight="1" outlineLevel="1">
      <c r="A1772" s="76"/>
      <c r="B1772" s="102"/>
      <c r="C1772" s="78"/>
      <c r="D1772" s="78"/>
      <c r="E1772" s="20"/>
      <c r="F1772" s="56">
        <f>TAMUSA!$F$59</f>
        <v>0</v>
      </c>
      <c r="G1772" s="56">
        <f>TAMUSA!$G$59</f>
        <v>0</v>
      </c>
      <c r="H1772" s="56">
        <f>TAMUSA!$H$59</f>
        <v>0</v>
      </c>
      <c r="I1772" s="56">
        <f>TAMUSA!$I$59</f>
        <v>0</v>
      </c>
      <c r="J1772" s="56">
        <f>TAMUSA!$J$59</f>
        <v>0</v>
      </c>
      <c r="K1772" s="56">
        <f>TAMUSA!$K$59</f>
        <v>0</v>
      </c>
      <c r="L1772" s="57">
        <f>TAMUSA!$L$59</f>
        <v>0</v>
      </c>
      <c r="N1772" s="103"/>
      <c r="O1772" s="442">
        <f>TAMUSA!$L$69</f>
        <v>102350689</v>
      </c>
      <c r="P1772" s="436" t="str">
        <f>TAMUSA!$L$70</f>
        <v>Balanced</v>
      </c>
      <c r="Q1772" s="105"/>
      <c r="R1772" s="105"/>
      <c r="S1772" s="105"/>
      <c r="T1772" s="106"/>
      <c r="U1772" s="107"/>
      <c r="V1772" s="108"/>
      <c r="W1772" s="105"/>
      <c r="X1772" s="109"/>
      <c r="Y1772" s="110"/>
      <c r="Z1772" s="111"/>
      <c r="AB1772" s="83"/>
    </row>
    <row r="1773" spans="1:28" s="79" customFormat="1" ht="15.75" hidden="1" customHeight="1" outlineLevel="1">
      <c r="A1773" s="76"/>
      <c r="B1773" s="102"/>
      <c r="C1773" s="78"/>
      <c r="D1773" s="78"/>
      <c r="E1773" s="20"/>
      <c r="F1773" s="56">
        <f>TAMUT!$F$59</f>
        <v>0</v>
      </c>
      <c r="G1773" s="56">
        <f>TAMUT!$G$59</f>
        <v>0</v>
      </c>
      <c r="H1773" s="56">
        <f>TAMUT!$H$59</f>
        <v>0</v>
      </c>
      <c r="I1773" s="56">
        <f>TAMUT!$I$59</f>
        <v>0</v>
      </c>
      <c r="J1773" s="56">
        <f>TAMUT!$J$59</f>
        <v>0</v>
      </c>
      <c r="K1773" s="56">
        <f>TAMUT!$K$59</f>
        <v>0</v>
      </c>
      <c r="L1773" s="57">
        <f>TAMUT!$L$59</f>
        <v>0</v>
      </c>
      <c r="N1773" s="103"/>
      <c r="O1773" s="442">
        <f>TAMUT!$L$69</f>
        <v>68566966</v>
      </c>
      <c r="P1773" s="436" t="str">
        <f>TAMUT!$L$70</f>
        <v>Balanced</v>
      </c>
      <c r="Q1773" s="105"/>
      <c r="R1773" s="105"/>
      <c r="S1773" s="105"/>
      <c r="T1773" s="106"/>
      <c r="U1773" s="107"/>
      <c r="V1773" s="108"/>
      <c r="W1773" s="105"/>
      <c r="X1773" s="109"/>
      <c r="Y1773" s="110"/>
      <c r="Z1773" s="111"/>
      <c r="AB1773" s="83"/>
    </row>
    <row r="1774" spans="1:28" s="79" customFormat="1" ht="15.75" hidden="1" customHeight="1" outlineLevel="1">
      <c r="A1774" s="76"/>
      <c r="B1774" s="102"/>
      <c r="C1774" s="78"/>
      <c r="D1774" s="78"/>
      <c r="E1774" s="20"/>
      <c r="F1774" s="56">
        <f>TARLST!$F$59</f>
        <v>0</v>
      </c>
      <c r="G1774" s="56">
        <f>TARLST!$G$59</f>
        <v>0</v>
      </c>
      <c r="H1774" s="56">
        <f>TARLST!$H$59</f>
        <v>0</v>
      </c>
      <c r="I1774" s="56">
        <f>TARLST!$I$59</f>
        <v>0</v>
      </c>
      <c r="J1774" s="56">
        <f>TARLST!$J$59</f>
        <v>0</v>
      </c>
      <c r="K1774" s="56">
        <f>TARLST!$K$59</f>
        <v>0</v>
      </c>
      <c r="L1774" s="57">
        <f>TARLST!$L$59</f>
        <v>0</v>
      </c>
      <c r="N1774" s="103"/>
      <c r="O1774" s="442">
        <f>TARLST!$L$69</f>
        <v>251033730</v>
      </c>
      <c r="P1774" s="436" t="str">
        <f>TARLST!$L$70</f>
        <v>Balanced</v>
      </c>
      <c r="Q1774" s="105"/>
      <c r="R1774" s="105"/>
      <c r="S1774" s="105"/>
      <c r="T1774" s="106"/>
      <c r="U1774" s="107"/>
      <c r="V1774" s="108"/>
      <c r="W1774" s="105"/>
      <c r="X1774" s="109"/>
      <c r="Y1774" s="110"/>
      <c r="Z1774" s="111"/>
      <c r="AB1774" s="83"/>
    </row>
    <row r="1775" spans="1:28" s="79" customFormat="1" ht="15.75" hidden="1" customHeight="1" outlineLevel="1">
      <c r="A1775" s="76"/>
      <c r="B1775" s="102"/>
      <c r="C1775" s="78"/>
      <c r="D1775" s="78"/>
      <c r="E1775" s="20"/>
      <c r="F1775" s="56">
        <f>TSU!$F$59</f>
        <v>487965</v>
      </c>
      <c r="G1775" s="56">
        <f>TSU!$G$59</f>
        <v>0</v>
      </c>
      <c r="H1775" s="56">
        <f>TSU!$H$59</f>
        <v>0</v>
      </c>
      <c r="I1775" s="56">
        <f>TSU!$I$59</f>
        <v>0</v>
      </c>
      <c r="J1775" s="56">
        <f>TSU!$J$59</f>
        <v>0</v>
      </c>
      <c r="K1775" s="56">
        <f>TSU!$K$59</f>
        <v>0</v>
      </c>
      <c r="L1775" s="57">
        <f>TSU!$L$59</f>
        <v>487965</v>
      </c>
      <c r="N1775" s="103"/>
      <c r="O1775" s="442">
        <f>TSU!$L$69</f>
        <v>256947936</v>
      </c>
      <c r="P1775" s="436" t="str">
        <f>TSU!$L$70</f>
        <v>Balanced</v>
      </c>
      <c r="Q1775" s="105"/>
      <c r="R1775" s="105"/>
      <c r="S1775" s="105"/>
      <c r="T1775" s="106"/>
      <c r="U1775" s="107"/>
      <c r="V1775" s="108"/>
      <c r="W1775" s="105"/>
      <c r="X1775" s="109"/>
      <c r="Y1775" s="110"/>
      <c r="Z1775" s="111"/>
      <c r="AB1775" s="83"/>
    </row>
    <row r="1776" spans="1:28" s="79" customFormat="1" ht="15.75" hidden="1" customHeight="1" outlineLevel="1">
      <c r="A1776" s="76"/>
      <c r="B1776" s="102"/>
      <c r="C1776" s="78"/>
      <c r="D1776" s="78"/>
      <c r="E1776" s="20"/>
      <c r="F1776" s="56">
        <f>TTU!$F$59</f>
        <v>5004474</v>
      </c>
      <c r="G1776" s="56">
        <f>TTU!$G$59</f>
        <v>109453</v>
      </c>
      <c r="H1776" s="56">
        <f>TTU!$H$59</f>
        <v>2359739</v>
      </c>
      <c r="I1776" s="56">
        <f>TTU!$I$59</f>
        <v>10549</v>
      </c>
      <c r="J1776" s="56">
        <f>TTU!$J$59</f>
        <v>2092880</v>
      </c>
      <c r="K1776" s="56">
        <f>TTU!$K$59</f>
        <v>3432233</v>
      </c>
      <c r="L1776" s="57">
        <f>TTU!$L$59</f>
        <v>13009328</v>
      </c>
      <c r="N1776" s="103"/>
      <c r="O1776" s="442">
        <f>TTU!$L$69</f>
        <v>1469791517</v>
      </c>
      <c r="P1776" s="436" t="str">
        <f>TTU!$L$70</f>
        <v>Balanced</v>
      </c>
      <c r="Q1776" s="105"/>
      <c r="R1776" s="105"/>
      <c r="S1776" s="105"/>
      <c r="T1776" s="106"/>
      <c r="U1776" s="107"/>
      <c r="V1776" s="108"/>
      <c r="W1776" s="105"/>
      <c r="X1776" s="109"/>
      <c r="Y1776" s="110"/>
      <c r="Z1776" s="111"/>
      <c r="AB1776" s="83"/>
    </row>
    <row r="1777" spans="1:28" s="79" customFormat="1" ht="15.75" hidden="1" customHeight="1" outlineLevel="1">
      <c r="A1777" s="76"/>
      <c r="B1777" s="102"/>
      <c r="C1777" s="78"/>
      <c r="D1777" s="78"/>
      <c r="E1777" s="20"/>
      <c r="F1777" s="56">
        <f>TWU!$F$59</f>
        <v>0</v>
      </c>
      <c r="G1777" s="56">
        <f>TWU!$G$59</f>
        <v>0</v>
      </c>
      <c r="H1777" s="56">
        <f>TWU!$H$59</f>
        <v>0</v>
      </c>
      <c r="I1777" s="56">
        <f>TWU!$I$59</f>
        <v>0</v>
      </c>
      <c r="J1777" s="56">
        <f>TWU!$J$59</f>
        <v>0</v>
      </c>
      <c r="K1777" s="56">
        <f>TWU!$K$59</f>
        <v>0</v>
      </c>
      <c r="L1777" s="57">
        <f>TWU!$L$59</f>
        <v>0</v>
      </c>
      <c r="N1777" s="103">
        <f>SUM(O1769:O1777)</f>
        <v>2826175429</v>
      </c>
      <c r="O1777" s="442">
        <f>TWU!$L$69</f>
        <v>247022157</v>
      </c>
      <c r="P1777" s="436" t="str">
        <f>TWU!$L$70</f>
        <v>Balanced</v>
      </c>
      <c r="Q1777" s="105"/>
      <c r="R1777" s="105"/>
      <c r="S1777" s="105"/>
      <c r="T1777" s="106"/>
      <c r="U1777" s="107"/>
      <c r="V1777" s="108"/>
      <c r="W1777" s="105"/>
      <c r="X1777" s="109"/>
      <c r="Y1777" s="110"/>
      <c r="Z1777" s="111"/>
      <c r="AB1777" s="83"/>
    </row>
    <row r="1778" spans="1:28" s="79" customFormat="1" ht="15.75" hidden="1" customHeight="1" outlineLevel="1">
      <c r="A1778" s="76"/>
      <c r="B1778" s="102"/>
      <c r="C1778" s="78"/>
      <c r="D1778" s="78"/>
      <c r="E1778" s="20"/>
      <c r="F1778" s="56">
        <f>TXST!$F$59</f>
        <v>4262851</v>
      </c>
      <c r="G1778" s="56">
        <f>TXST!$G$59</f>
        <v>3207040</v>
      </c>
      <c r="H1778" s="56">
        <f>TXST!$H$59</f>
        <v>535071</v>
      </c>
      <c r="I1778" s="56">
        <f>TXST!$I$59</f>
        <v>1341237</v>
      </c>
      <c r="J1778" s="56">
        <f>TXST!$J$59</f>
        <v>336597</v>
      </c>
      <c r="K1778" s="56">
        <f>TXST!$K$59</f>
        <v>1599923</v>
      </c>
      <c r="L1778" s="57">
        <f>TXST!$L$59</f>
        <v>11282719</v>
      </c>
      <c r="N1778" s="103"/>
      <c r="O1778" s="442">
        <f>TXST!$L$69</f>
        <v>888780899</v>
      </c>
      <c r="P1778" s="436" t="str">
        <f>TXST!$L$70</f>
        <v>Balanced</v>
      </c>
      <c r="Q1778" s="105"/>
      <c r="R1778" s="105"/>
      <c r="S1778" s="105"/>
      <c r="T1778" s="106"/>
      <c r="U1778" s="107"/>
      <c r="V1778" s="108"/>
      <c r="W1778" s="105"/>
      <c r="X1778" s="109"/>
      <c r="Y1778" s="110"/>
      <c r="Z1778" s="111"/>
      <c r="AB1778" s="83"/>
    </row>
    <row r="1779" spans="1:28" s="79" customFormat="1" ht="15.75" hidden="1" customHeight="1" outlineLevel="1">
      <c r="A1779" s="76"/>
      <c r="B1779" s="102"/>
      <c r="C1779" s="78"/>
      <c r="D1779" s="78"/>
      <c r="E1779" s="20"/>
      <c r="F1779" s="56">
        <f>TYL!$F$59</f>
        <v>0</v>
      </c>
      <c r="G1779" s="56">
        <f>TYL!$G$59</f>
        <v>0</v>
      </c>
      <c r="H1779" s="56">
        <f>TYL!$H$59</f>
        <v>0</v>
      </c>
      <c r="I1779" s="56">
        <f>TYL!$I$59</f>
        <v>0</v>
      </c>
      <c r="J1779" s="56">
        <f>TYL!$J$59</f>
        <v>0</v>
      </c>
      <c r="K1779" s="56">
        <f>TYL!$K$59</f>
        <v>0</v>
      </c>
      <c r="L1779" s="57">
        <f>TYL!$L$59</f>
        <v>0</v>
      </c>
      <c r="N1779" s="103"/>
      <c r="O1779" s="442">
        <f>TYL!$L$69</f>
        <v>173870232</v>
      </c>
      <c r="P1779" s="436" t="str">
        <f>TYL!$L$70</f>
        <v>Balanced</v>
      </c>
      <c r="Q1779" s="105"/>
      <c r="R1779" s="105"/>
      <c r="S1779" s="105"/>
      <c r="T1779" s="106"/>
      <c r="U1779" s="107"/>
      <c r="V1779" s="108"/>
      <c r="W1779" s="105"/>
      <c r="X1779" s="109"/>
      <c r="Y1779" s="110"/>
      <c r="Z1779" s="111"/>
      <c r="AB1779" s="83"/>
    </row>
    <row r="1780" spans="1:28" s="79" customFormat="1" ht="15.75" hidden="1" customHeight="1" outlineLevel="1">
      <c r="A1780" s="76"/>
      <c r="B1780" s="102"/>
      <c r="C1780" s="78"/>
      <c r="D1780" s="78"/>
      <c r="E1780" s="20"/>
      <c r="F1780" s="56">
        <f>UH!$F$59</f>
        <v>27713737</v>
      </c>
      <c r="G1780" s="56">
        <f>UH!$G$59</f>
        <v>0</v>
      </c>
      <c r="H1780" s="56">
        <f>UH!$H$59</f>
        <v>5950870</v>
      </c>
      <c r="I1780" s="56">
        <f>UH!$I$59</f>
        <v>0</v>
      </c>
      <c r="J1780" s="56">
        <f>UH!$J$59</f>
        <v>2667326</v>
      </c>
      <c r="K1780" s="56">
        <f>UH!$K$59</f>
        <v>2537111</v>
      </c>
      <c r="L1780" s="57">
        <f>UH!$L$59</f>
        <v>38869044</v>
      </c>
      <c r="N1780" s="103"/>
      <c r="O1780" s="442">
        <f>UH!$L$69</f>
        <v>1704321026</v>
      </c>
      <c r="P1780" s="436" t="str">
        <f>UH!$L$70</f>
        <v>Balanced</v>
      </c>
      <c r="Q1780" s="105"/>
      <c r="R1780" s="105"/>
      <c r="S1780" s="105"/>
      <c r="T1780" s="106"/>
      <c r="U1780" s="107"/>
      <c r="V1780" s="108"/>
      <c r="W1780" s="105"/>
      <c r="X1780" s="109"/>
      <c r="Y1780" s="110"/>
      <c r="Z1780" s="111"/>
      <c r="AB1780" s="83"/>
    </row>
    <row r="1781" spans="1:28" s="79" customFormat="1" ht="15.75" hidden="1" customHeight="1" outlineLevel="1">
      <c r="A1781" s="76"/>
      <c r="B1781" s="102"/>
      <c r="C1781" s="78"/>
      <c r="D1781" s="78"/>
      <c r="E1781" s="20"/>
      <c r="F1781" s="56">
        <f>UHCL!$F$59</f>
        <v>265184</v>
      </c>
      <c r="G1781" s="56">
        <f>UHCL!$G$59</f>
        <v>9959</v>
      </c>
      <c r="H1781" s="56">
        <f>UHCL!$H$59</f>
        <v>0</v>
      </c>
      <c r="I1781" s="56">
        <f>UHCL!$I$59</f>
        <v>3503</v>
      </c>
      <c r="J1781" s="56">
        <f>UHCL!$J$59</f>
        <v>27331</v>
      </c>
      <c r="K1781" s="56">
        <f>UHCL!$K$59</f>
        <v>4767</v>
      </c>
      <c r="L1781" s="57">
        <f>UHCL!$L$59</f>
        <v>310744</v>
      </c>
      <c r="N1781" s="103"/>
      <c r="O1781" s="442">
        <f>UHCL!$L$69</f>
        <v>152649741</v>
      </c>
      <c r="P1781" s="436" t="str">
        <f>UHCL!$L$70</f>
        <v>Balanced</v>
      </c>
      <c r="Q1781" s="105"/>
      <c r="R1781" s="105"/>
      <c r="S1781" s="105"/>
      <c r="T1781" s="106"/>
      <c r="U1781" s="107"/>
      <c r="V1781" s="108"/>
      <c r="W1781" s="105"/>
      <c r="X1781" s="109"/>
      <c r="Y1781" s="110"/>
      <c r="Z1781" s="111"/>
      <c r="AB1781" s="83"/>
    </row>
    <row r="1782" spans="1:28" s="79" customFormat="1" ht="15.75" hidden="1" customHeight="1" outlineLevel="1">
      <c r="A1782" s="76"/>
      <c r="B1782" s="102"/>
      <c r="C1782" s="78"/>
      <c r="D1782" s="78"/>
      <c r="E1782" s="20"/>
      <c r="F1782" s="56">
        <f>UHD!$F$59</f>
        <v>0</v>
      </c>
      <c r="G1782" s="56">
        <f>UHD!$G$59</f>
        <v>0</v>
      </c>
      <c r="H1782" s="56">
        <f>UHD!$H$59</f>
        <v>0</v>
      </c>
      <c r="I1782" s="56">
        <f>UHD!$I$59</f>
        <v>0</v>
      </c>
      <c r="J1782" s="56">
        <f>UHD!$J$59</f>
        <v>0</v>
      </c>
      <c r="K1782" s="56">
        <f>UHD!$K$59</f>
        <v>0</v>
      </c>
      <c r="L1782" s="57">
        <f>UHD!$L$59</f>
        <v>0</v>
      </c>
      <c r="N1782" s="103"/>
      <c r="O1782" s="442">
        <f>UHD!$L$69</f>
        <v>199986105</v>
      </c>
      <c r="P1782" s="436" t="str">
        <f>UHD!$L$70</f>
        <v>Balanced</v>
      </c>
      <c r="Q1782" s="105"/>
      <c r="R1782" s="105"/>
      <c r="S1782" s="105"/>
      <c r="T1782" s="106"/>
      <c r="U1782" s="107"/>
      <c r="V1782" s="108"/>
      <c r="W1782" s="105"/>
      <c r="X1782" s="109"/>
      <c r="Y1782" s="110"/>
      <c r="Z1782" s="111"/>
      <c r="AB1782" s="83"/>
    </row>
    <row r="1783" spans="1:28" s="79" customFormat="1" ht="15.75" hidden="1" customHeight="1" outlineLevel="1">
      <c r="A1783" s="76"/>
      <c r="B1783" s="102"/>
      <c r="C1783" s="78"/>
      <c r="D1783" s="78"/>
      <c r="E1783" s="20"/>
      <c r="F1783" s="56">
        <f>UHV!$F$59</f>
        <v>0</v>
      </c>
      <c r="G1783" s="56">
        <f>UHV!$G$59</f>
        <v>0</v>
      </c>
      <c r="H1783" s="56">
        <f>UHV!$H$59</f>
        <v>0</v>
      </c>
      <c r="I1783" s="56">
        <f>UHV!$I$59</f>
        <v>0</v>
      </c>
      <c r="J1783" s="56">
        <f>UHV!$J$59</f>
        <v>0</v>
      </c>
      <c r="K1783" s="56">
        <f>UHV!$K$59</f>
        <v>0</v>
      </c>
      <c r="L1783" s="57">
        <f>UHV!$L$59</f>
        <v>0</v>
      </c>
      <c r="N1783" s="103"/>
      <c r="O1783" s="442">
        <f>UHV!$L$69</f>
        <v>74110057</v>
      </c>
      <c r="P1783" s="436" t="str">
        <f>UHV!$L$70</f>
        <v>Balanced</v>
      </c>
      <c r="Q1783" s="105"/>
      <c r="R1783" s="105"/>
      <c r="S1783" s="105"/>
      <c r="T1783" s="106"/>
      <c r="U1783" s="107"/>
      <c r="V1783" s="108"/>
      <c r="W1783" s="105"/>
      <c r="X1783" s="109"/>
      <c r="Y1783" s="110"/>
      <c r="Z1783" s="111"/>
      <c r="AB1783" s="83"/>
    </row>
    <row r="1784" spans="1:28" s="79" customFormat="1" ht="15.75" hidden="1" customHeight="1" outlineLevel="1">
      <c r="A1784" s="76"/>
      <c r="B1784" s="102"/>
      <c r="C1784" s="78"/>
      <c r="D1784" s="78"/>
      <c r="E1784" s="20"/>
      <c r="F1784" s="56">
        <f>UNT!$F$59</f>
        <v>6270910</v>
      </c>
      <c r="G1784" s="56">
        <f>UNT!$G$59</f>
        <v>0</v>
      </c>
      <c r="H1784" s="56">
        <f>UNT!$H$59</f>
        <v>0</v>
      </c>
      <c r="I1784" s="56">
        <f>UNT!$I$59</f>
        <v>0</v>
      </c>
      <c r="J1784" s="56">
        <f>UNT!$J$59</f>
        <v>132288</v>
      </c>
      <c r="K1784" s="56">
        <f>UNT!$K$59</f>
        <v>40699</v>
      </c>
      <c r="L1784" s="57">
        <f>UNT!$L$59</f>
        <v>6443897</v>
      </c>
      <c r="N1784" s="103"/>
      <c r="O1784" s="442">
        <f>UNT!$L$69</f>
        <v>868052425</v>
      </c>
      <c r="P1784" s="436" t="str">
        <f>UNT!$L$70</f>
        <v>Balanced</v>
      </c>
      <c r="Q1784" s="105"/>
      <c r="R1784" s="105"/>
      <c r="S1784" s="105"/>
      <c r="T1784" s="106"/>
      <c r="U1784" s="107"/>
      <c r="V1784" s="108"/>
      <c r="W1784" s="105"/>
      <c r="X1784" s="109"/>
      <c r="Y1784" s="110"/>
      <c r="Z1784" s="111"/>
      <c r="AB1784" s="83"/>
    </row>
    <row r="1785" spans="1:28" s="79" customFormat="1" ht="15.75" hidden="1" customHeight="1" outlineLevel="1">
      <c r="A1785" s="76"/>
      <c r="B1785" s="102"/>
      <c r="C1785" s="78"/>
      <c r="D1785" s="78"/>
      <c r="E1785" s="20"/>
      <c r="F1785" s="56">
        <f>UNTD!$F$59</f>
        <v>0</v>
      </c>
      <c r="G1785" s="56">
        <f>UNTD!$G$59</f>
        <v>0</v>
      </c>
      <c r="H1785" s="56">
        <f>UNTD!$H$59</f>
        <v>0</v>
      </c>
      <c r="I1785" s="56">
        <f>UNTD!$I$59</f>
        <v>0</v>
      </c>
      <c r="J1785" s="56">
        <f>UNTD!$J$59</f>
        <v>0</v>
      </c>
      <c r="K1785" s="56">
        <f>UNTD!$K$59</f>
        <v>0</v>
      </c>
      <c r="L1785" s="57">
        <f>UNTD!$L$59</f>
        <v>0</v>
      </c>
      <c r="N1785" s="103"/>
      <c r="O1785" s="442">
        <f>UNTD!$L$69</f>
        <v>75651580</v>
      </c>
      <c r="P1785" s="436" t="str">
        <f>UNTD!$L$70</f>
        <v>Balanced</v>
      </c>
      <c r="Q1785" s="105"/>
      <c r="R1785" s="105"/>
      <c r="S1785" s="105"/>
      <c r="T1785" s="106"/>
      <c r="U1785" s="107"/>
      <c r="V1785" s="108"/>
      <c r="W1785" s="105"/>
      <c r="X1785" s="109"/>
      <c r="Y1785" s="110"/>
      <c r="Z1785" s="111"/>
      <c r="AB1785" s="83"/>
    </row>
    <row r="1786" spans="1:28" s="79" customFormat="1" ht="15.75" hidden="1" customHeight="1" outlineLevel="1">
      <c r="A1786" s="76"/>
      <c r="B1786" s="102"/>
      <c r="C1786" s="78"/>
      <c r="D1786" s="78"/>
      <c r="E1786" s="20"/>
      <c r="F1786" s="56">
        <f>WTAMU!$F$59</f>
        <v>0</v>
      </c>
      <c r="G1786" s="56">
        <f>WTAMU!$G$59</f>
        <v>0</v>
      </c>
      <c r="H1786" s="56">
        <f>WTAMU!$H$59</f>
        <v>0</v>
      </c>
      <c r="I1786" s="56">
        <f>WTAMU!$I$59</f>
        <v>0</v>
      </c>
      <c r="J1786" s="56">
        <f>WTAMU!$J$59</f>
        <v>0</v>
      </c>
      <c r="K1786" s="56">
        <f>WTAMU!$K$59</f>
        <v>0</v>
      </c>
      <c r="L1786" s="57">
        <f>WTAMU!$L$59</f>
        <v>0</v>
      </c>
      <c r="N1786" s="103">
        <f>SUM(O1778:O1786)</f>
        <v>4320881331</v>
      </c>
      <c r="O1786" s="442">
        <f>WTAMU!$L$69</f>
        <v>183459266</v>
      </c>
      <c r="P1786" s="436" t="str">
        <f>WTAMU!$L$70</f>
        <v>Balanced</v>
      </c>
      <c r="Q1786" s="105"/>
      <c r="R1786" s="105"/>
      <c r="S1786" s="105"/>
      <c r="T1786" s="106"/>
      <c r="U1786" s="107"/>
      <c r="V1786" s="108"/>
      <c r="W1786" s="105"/>
      <c r="X1786" s="109"/>
      <c r="Y1786" s="110"/>
      <c r="Z1786" s="111"/>
      <c r="AB1786" s="83"/>
    </row>
    <row r="1787" spans="1:28" ht="15.75" customHeight="1" collapsed="1">
      <c r="A1787" s="76"/>
      <c r="B1787" s="43" t="s">
        <v>58</v>
      </c>
      <c r="C1787" s="44"/>
      <c r="D1787" s="44"/>
      <c r="E1787" s="44"/>
      <c r="F1787" s="86">
        <f t="shared" ref="F1787:L1787" si="35">SUM(F1751:F1786)</f>
        <v>250186503</v>
      </c>
      <c r="G1787" s="86">
        <f t="shared" si="35"/>
        <v>22575976</v>
      </c>
      <c r="H1787" s="86">
        <f t="shared" si="35"/>
        <v>29375992</v>
      </c>
      <c r="I1787" s="86">
        <f t="shared" si="35"/>
        <v>41747908</v>
      </c>
      <c r="J1787" s="86">
        <f t="shared" si="35"/>
        <v>31080787</v>
      </c>
      <c r="K1787" s="86">
        <f t="shared" si="35"/>
        <v>50954771</v>
      </c>
      <c r="L1787" s="86">
        <f t="shared" si="35"/>
        <v>425921937</v>
      </c>
      <c r="N1787" s="97"/>
      <c r="O1787" s="86">
        <f>SUM(O1751:O1786)</f>
        <v>24223870756</v>
      </c>
      <c r="P1787" s="455">
        <f>COUNTA(P1751:P1786)</f>
        <v>36</v>
      </c>
      <c r="Q1787" s="98"/>
      <c r="R1787" s="98"/>
      <c r="S1787" s="105"/>
      <c r="T1787" s="106"/>
      <c r="U1787" s="107"/>
      <c r="V1787" s="99"/>
      <c r="W1787" s="99"/>
      <c r="X1787" s="99"/>
      <c r="Y1787" s="95"/>
      <c r="Z1787" s="95"/>
      <c r="AB1787" s="44">
        <f>SUM(AB1306:AB1565)</f>
        <v>77692508</v>
      </c>
    </row>
    <row r="1788" spans="1:28" ht="15.75" customHeight="1">
      <c r="A1788" s="76"/>
      <c r="C1788" s="38"/>
      <c r="D1788" s="38"/>
      <c r="E1788" s="38"/>
      <c r="F1788" s="38"/>
      <c r="G1788" s="38"/>
      <c r="H1788" s="38"/>
      <c r="I1788" s="38"/>
      <c r="J1788" s="38"/>
      <c r="K1788" s="38"/>
      <c r="L1788" s="38"/>
      <c r="N1788" s="97"/>
      <c r="P1788" s="98"/>
      <c r="Q1788" s="98"/>
      <c r="R1788" s="98"/>
      <c r="S1788" s="105"/>
      <c r="T1788" s="106"/>
      <c r="U1788" s="107"/>
      <c r="V1788" s="99"/>
      <c r="W1788" s="99"/>
      <c r="X1788" s="99"/>
      <c r="Y1788" s="95"/>
      <c r="Z1788" s="95"/>
    </row>
    <row r="1789" spans="1:28" ht="15.75" customHeight="1">
      <c r="A1789" s="76"/>
      <c r="L1789" s="6" t="s">
        <v>59</v>
      </c>
      <c r="N1789" s="112"/>
      <c r="O1789" s="389" t="s">
        <v>515</v>
      </c>
      <c r="Q1789" s="113"/>
      <c r="R1789" s="113"/>
      <c r="S1789" s="105"/>
      <c r="T1789" s="106"/>
      <c r="U1789" s="107"/>
      <c r="W1789" s="113"/>
      <c r="X1789" s="113"/>
      <c r="Y1789" s="113"/>
      <c r="Z1789" s="113"/>
    </row>
    <row r="1790" spans="1:28" ht="15.75" customHeight="1">
      <c r="A1790" s="76"/>
      <c r="N1790" s="114"/>
      <c r="O1790" s="267" t="str">
        <f>IF(L1804&lt;&gt;O1787,"Error","Balanced")</f>
        <v>Balanced</v>
      </c>
      <c r="S1790" s="105"/>
      <c r="T1790" s="106"/>
      <c r="U1790" s="107"/>
    </row>
    <row r="1791" spans="1:28" s="113" customFormat="1" ht="15.75" customHeight="1">
      <c r="A1791" s="76"/>
      <c r="N1791" s="114"/>
      <c r="O1791" s="9"/>
      <c r="P1791" s="9"/>
      <c r="Q1791" s="9"/>
      <c r="R1791" s="9"/>
      <c r="S1791" s="105"/>
      <c r="T1791" s="106"/>
      <c r="U1791" s="107"/>
      <c r="V1791" s="9"/>
      <c r="W1791" s="9"/>
      <c r="X1791" s="9"/>
      <c r="Y1791" s="9"/>
      <c r="Z1791" s="9"/>
    </row>
    <row r="1792" spans="1:28" s="113" customFormat="1" ht="15.75" customHeight="1">
      <c r="A1792" s="76"/>
      <c r="N1792" s="114"/>
      <c r="O1792" s="98"/>
      <c r="P1792" s="9"/>
      <c r="Q1792" s="9"/>
      <c r="R1792" s="9"/>
      <c r="S1792" s="105"/>
      <c r="T1792" s="106"/>
      <c r="U1792" s="107"/>
      <c r="V1792" s="9"/>
      <c r="W1792" s="9"/>
      <c r="X1792" s="9"/>
      <c r="Y1792" s="9"/>
      <c r="Z1792" s="9"/>
    </row>
    <row r="1793" spans="1:26" s="113" customFormat="1" ht="15.75" customHeight="1">
      <c r="A1793" s="76"/>
      <c r="N1793" s="114"/>
      <c r="O1793" s="9"/>
      <c r="P1793" s="9"/>
      <c r="Q1793" s="9"/>
      <c r="R1793" s="9"/>
      <c r="S1793" s="105"/>
      <c r="T1793" s="106"/>
      <c r="U1793" s="107"/>
      <c r="V1793" s="9"/>
      <c r="W1793" s="9"/>
      <c r="X1793" s="9"/>
      <c r="Y1793" s="9"/>
      <c r="Z1793" s="9"/>
    </row>
    <row r="1794" spans="1:26" s="79" customFormat="1" ht="15.75" customHeight="1">
      <c r="A1794" s="76"/>
      <c r="B1794" s="20"/>
      <c r="C1794" s="20"/>
      <c r="D1794" s="20"/>
      <c r="E1794" s="20"/>
      <c r="F1794" s="115">
        <f t="shared" ref="F1794:L1794" si="36">F454+F491+F528+F565+F602+F639+F676+F713+F750+F787+F824+F861+F898+F935+F972+F1009+F1046+F1083+F1120+F1157+F1194</f>
        <v>1058431037</v>
      </c>
      <c r="G1794" s="115">
        <f t="shared" si="36"/>
        <v>322847473</v>
      </c>
      <c r="H1794" s="115">
        <f t="shared" si="36"/>
        <v>126364379</v>
      </c>
      <c r="I1794" s="115">
        <f t="shared" si="36"/>
        <v>463466168</v>
      </c>
      <c r="J1794" s="115">
        <f t="shared" si="36"/>
        <v>161349543</v>
      </c>
      <c r="K1794" s="115">
        <f t="shared" si="36"/>
        <v>207700024</v>
      </c>
      <c r="L1794" s="115">
        <f t="shared" si="36"/>
        <v>2340158624</v>
      </c>
      <c r="N1794" s="20"/>
      <c r="S1794" s="105"/>
      <c r="T1794" s="106"/>
      <c r="U1794" s="107"/>
    </row>
    <row r="1795" spans="1:26" s="79" customFormat="1" ht="15.75" customHeight="1">
      <c r="A1795" s="76"/>
      <c r="B1795" s="20"/>
      <c r="C1795" s="20"/>
      <c r="D1795" s="20"/>
      <c r="E1795" s="20"/>
      <c r="F1795" s="437" t="str">
        <f t="shared" ref="F1795:L1795" si="37">IF(F1794=F1231,"Balanced","Error")</f>
        <v>Balanced</v>
      </c>
      <c r="G1795" s="437" t="str">
        <f t="shared" si="37"/>
        <v>Balanced</v>
      </c>
      <c r="H1795" s="437" t="str">
        <f t="shared" si="37"/>
        <v>Balanced</v>
      </c>
      <c r="I1795" s="437" t="str">
        <f t="shared" si="37"/>
        <v>Balanced</v>
      </c>
      <c r="J1795" s="437" t="str">
        <f t="shared" si="37"/>
        <v>Balanced</v>
      </c>
      <c r="K1795" s="437" t="str">
        <f t="shared" si="37"/>
        <v>Balanced</v>
      </c>
      <c r="L1795" s="437" t="str">
        <f t="shared" si="37"/>
        <v>Balanced</v>
      </c>
      <c r="N1795" s="20"/>
      <c r="S1795" s="105"/>
      <c r="T1795" s="106"/>
      <c r="U1795" s="107"/>
    </row>
    <row r="1796" spans="1:26" s="79" customFormat="1" ht="15.75" customHeight="1">
      <c r="A1796" s="76"/>
      <c r="B1796" s="20"/>
      <c r="C1796" s="20"/>
      <c r="D1796" s="20"/>
      <c r="E1796" s="20"/>
      <c r="F1796" s="438">
        <f t="shared" ref="F1796:L1796" si="38">F1306+F1343+F1380+F1417+F1454+F1491+F1528+F1565+F1602+F1639+F1676+F1713+F1750</f>
        <v>250186503</v>
      </c>
      <c r="G1796" s="438">
        <f t="shared" si="38"/>
        <v>22575976</v>
      </c>
      <c r="H1796" s="438">
        <f t="shared" si="38"/>
        <v>29375992</v>
      </c>
      <c r="I1796" s="438">
        <f t="shared" si="38"/>
        <v>41747908</v>
      </c>
      <c r="J1796" s="438">
        <f t="shared" si="38"/>
        <v>31080787</v>
      </c>
      <c r="K1796" s="438">
        <f t="shared" si="38"/>
        <v>50954771</v>
      </c>
      <c r="L1796" s="438">
        <f t="shared" si="38"/>
        <v>425921937</v>
      </c>
      <c r="N1796" s="20"/>
      <c r="S1796" s="105"/>
      <c r="T1796" s="106"/>
      <c r="U1796" s="107"/>
    </row>
    <row r="1797" spans="1:26" ht="15.75" customHeight="1">
      <c r="F1797" s="437" t="str">
        <f>IF(F1796=F1787,"Balanced","Error")</f>
        <v>Balanced</v>
      </c>
      <c r="G1797" s="437" t="str">
        <f t="shared" ref="G1797:L1797" si="39">IF(G1796=G1787,"Balanced","Error")</f>
        <v>Balanced</v>
      </c>
      <c r="H1797" s="437" t="str">
        <f t="shared" si="39"/>
        <v>Balanced</v>
      </c>
      <c r="I1797" s="437" t="str">
        <f t="shared" si="39"/>
        <v>Balanced</v>
      </c>
      <c r="J1797" s="437" t="str">
        <f t="shared" si="39"/>
        <v>Balanced</v>
      </c>
      <c r="K1797" s="437" t="str">
        <f t="shared" si="39"/>
        <v>Balanced</v>
      </c>
      <c r="L1797" s="437" t="str">
        <f t="shared" si="39"/>
        <v>Balanced</v>
      </c>
      <c r="S1797" s="105"/>
      <c r="T1797" s="106"/>
      <c r="U1797" s="107"/>
    </row>
    <row r="1798" spans="1:26" ht="15.75" customHeight="1">
      <c r="L1798" s="115">
        <f>L304+L267+L230+L193+K156+K81+L44</f>
        <v>2373639276</v>
      </c>
      <c r="N1798" s="179"/>
      <c r="S1798" s="105"/>
      <c r="T1798" s="106"/>
      <c r="U1798" s="107"/>
    </row>
    <row r="1799" spans="1:26" ht="15.75" customHeight="1">
      <c r="A1799" s="340"/>
      <c r="L1799" s="437" t="str">
        <f>IF(L1798=K341,"Balanced","Error")</f>
        <v>Balanced</v>
      </c>
      <c r="S1799" s="105"/>
      <c r="T1799" s="106"/>
      <c r="U1799" s="107"/>
    </row>
    <row r="1800" spans="1:26" ht="15.75" customHeight="1">
      <c r="A1800" s="340"/>
      <c r="L1800" s="439">
        <f>L378+L415</f>
        <v>231254061</v>
      </c>
      <c r="S1800" s="105"/>
      <c r="T1800" s="106"/>
      <c r="U1800" s="107"/>
    </row>
    <row r="1801" spans="1:26" ht="15.75" customHeight="1">
      <c r="A1801" s="340"/>
      <c r="K1801" s="603" t="s">
        <v>679</v>
      </c>
      <c r="L1801" s="439">
        <f>Input!HL59+Input!HM59+Input!HN59+Input!HO59</f>
        <v>17963164237</v>
      </c>
      <c r="S1801" s="105"/>
      <c r="T1801" s="106"/>
      <c r="U1801" s="107"/>
    </row>
    <row r="1802" spans="1:26" ht="15.75" customHeight="1">
      <c r="A1802" s="340"/>
      <c r="K1802" s="603" t="s">
        <v>675</v>
      </c>
      <c r="L1802" s="439">
        <f>Input!$IC$61</f>
        <v>889732621</v>
      </c>
      <c r="S1802" s="105"/>
      <c r="T1802" s="106"/>
      <c r="U1802" s="107"/>
    </row>
    <row r="1803" spans="1:26" ht="15.75" customHeight="1">
      <c r="A1803" s="340"/>
      <c r="K1803" s="603"/>
      <c r="L1803" s="439"/>
      <c r="S1803" s="105"/>
      <c r="T1803" s="106"/>
      <c r="U1803" s="107"/>
    </row>
    <row r="1804" spans="1:26" ht="15.75" customHeight="1">
      <c r="L1804" s="115">
        <f>SUM(L1794:L1802)</f>
        <v>24223870756</v>
      </c>
      <c r="O1804" s="98">
        <f>L1804-O1787</f>
        <v>0</v>
      </c>
      <c r="S1804" s="105"/>
      <c r="T1804" s="106"/>
      <c r="U1804" s="107"/>
    </row>
    <row r="1805" spans="1:26" ht="15.75" customHeight="1">
      <c r="L1805" s="538" t="str">
        <f>IF($L$1804&lt;&gt;Input!$D$61,"Error","Balanced")</f>
        <v>Balanced</v>
      </c>
      <c r="S1805" s="105"/>
      <c r="T1805" s="106"/>
      <c r="U1805" s="107"/>
    </row>
    <row r="1806" spans="1:26" ht="15.75" customHeight="1">
      <c r="L1806" s="179"/>
      <c r="S1806" s="105"/>
      <c r="T1806" s="106"/>
      <c r="U1806" s="107"/>
    </row>
    <row r="1807" spans="1:26" ht="15.75" customHeight="1">
      <c r="S1807" s="105"/>
      <c r="T1807" s="106"/>
      <c r="U1807" s="107"/>
    </row>
    <row r="1808" spans="1:26" ht="15.75" customHeight="1">
      <c r="L1808" s="179"/>
      <c r="S1808" s="105"/>
      <c r="T1808" s="106"/>
      <c r="U1808" s="107"/>
    </row>
    <row r="1809" spans="11:14" ht="15.75" customHeight="1">
      <c r="K1809" s="603" t="s">
        <v>676</v>
      </c>
      <c r="L1809" s="604">
        <f>Input!D61</f>
        <v>24223870756</v>
      </c>
      <c r="N1809" s="179">
        <f>L1809-O1787</f>
        <v>0</v>
      </c>
    </row>
    <row r="1810" spans="11:14" ht="15.75" customHeight="1">
      <c r="L1810" s="179">
        <f>L1809-L1804</f>
        <v>0</v>
      </c>
    </row>
  </sheetData>
  <sortState ref="N237:N273">
    <sortCondition ref="N237:N282"/>
  </sortState>
  <dataConsolidate>
    <dataRefs count="37">
      <dataRef ref="F8:P57" sheet="ARL"/>
      <dataRef ref="F8:P57" sheet="ASU"/>
      <dataRef ref="F8:P57" sheet="AUS1"/>
      <dataRef ref="F8:P57" sheet="RGV1"/>
      <dataRef ref="F8:P57" sheet="DAL"/>
      <dataRef ref="F8:P57" sheet="E-P"/>
      <dataRef ref="F8:P57" sheet="LU"/>
      <dataRef ref="F8:P57" sheet="MidWST"/>
      <dataRef ref="F8:P57" sheet="AUS"/>
      <dataRef ref="F8:P57" sheet="P-B"/>
      <dataRef ref="F8:P57" sheet="PVAMU"/>
      <dataRef ref="F8:P57" sheet="S-A"/>
      <dataRef ref="F8:P57" sheet="SFA"/>
      <dataRef ref="F8:P57" sheet="SHSU"/>
      <dataRef ref="F8:P57" sheet="SRSU"/>
      <dataRef ref="F8:P57" sheet="TAMIU"/>
      <dataRef ref="F8:P57" sheet="TAMUC"/>
      <dataRef ref="F8:P57" sheet="TAMUCC"/>
      <dataRef ref="F8:P57" sheet="TAMUComb"/>
      <dataRef ref="F8:P57" sheet="TAMUCT"/>
      <dataRef ref="F8:P57" sheet="TAMUG"/>
      <dataRef ref="F8:P57" sheet="TAMUK"/>
      <dataRef ref="F8:P57" sheet="TAMUSA"/>
      <dataRef ref="F8:P57" sheet="TAMUT"/>
      <dataRef ref="F8:P57" sheet="TARLST"/>
      <dataRef ref="F8:P57" sheet="TSU"/>
      <dataRef ref="F8:P57" sheet="TTU"/>
      <dataRef ref="F8:P57" sheet="TWU"/>
      <dataRef ref="F8:P57" sheet="TXST"/>
      <dataRef ref="F8:P57" sheet="TYL"/>
      <dataRef ref="F8:P57" sheet="UH"/>
      <dataRef ref="F8:P57" sheet="UHCL"/>
      <dataRef ref="F8:P57" sheet="UHD"/>
      <dataRef ref="F8:P57" sheet="UHV"/>
      <dataRef ref="F8:P57" sheet="UNT"/>
      <dataRef ref="F8:P57" sheet="UNTD"/>
      <dataRef ref="F8:P57" sheet="WTAMU"/>
    </dataRefs>
  </dataConsolidate>
  <mergeCells count="3">
    <mergeCell ref="B6:L6"/>
    <mergeCell ref="H118:J118"/>
    <mergeCell ref="F416:J416"/>
  </mergeCells>
  <conditionalFormatting sqref="H118:J118">
    <cfRule type="expression" dxfId="203" priority="1">
      <formula>$O$118&lt;&gt;0</formula>
    </cfRule>
  </conditionalFormatting>
  <conditionalFormatting sqref="O639:O712">
    <cfRule type="expression" dxfId="202" priority="12">
      <formula>$O$676&lt;&gt;0</formula>
    </cfRule>
  </conditionalFormatting>
  <conditionalFormatting sqref="F416:J416">
    <cfRule type="expression" dxfId="201" priority="46">
      <formula>OR($S$341&lt;&gt;0,$S$1231&lt;&gt;0,$S$1787&lt;&gt;0)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"/>
  <sheetViews>
    <sheetView showGridLines="0" zoomScale="80" zoomScaleNormal="80" workbookViewId="0">
      <pane xSplit="2" ySplit="9" topLeftCell="C40" activePane="bottomRight" state="frozen"/>
      <selection activeCell="B30" sqref="B30"/>
      <selection pane="topRight" activeCell="B30" sqref="B30"/>
      <selection pane="bottomLeft" activeCell="B30" sqref="B30"/>
      <selection pane="bottomRight" activeCell="G1" sqref="G1"/>
    </sheetView>
  </sheetViews>
  <sheetFormatPr defaultRowHeight="12.75"/>
  <cols>
    <col min="1" max="1" width="0.140625" style="352" customWidth="1"/>
    <col min="2" max="2" width="71.7109375" style="495" customWidth="1"/>
    <col min="3" max="3" width="9.85546875" style="496" customWidth="1"/>
    <col min="4" max="4" width="11.42578125" style="352" customWidth="1"/>
    <col min="5" max="5" width="10.140625" style="352" customWidth="1"/>
    <col min="6" max="6" width="42.7109375" style="352" customWidth="1"/>
    <col min="7" max="7" width="17.28515625" style="352" customWidth="1"/>
    <col min="8" max="8" width="10.42578125" style="379" customWidth="1"/>
    <col min="9" max="9" width="9.85546875" style="352" customWidth="1"/>
    <col min="10" max="10" width="15.28515625" style="352" customWidth="1"/>
    <col min="11" max="11" width="17.42578125" style="352" customWidth="1"/>
    <col min="12" max="252" width="9.85546875" style="352" customWidth="1"/>
    <col min="253" max="16384" width="9.140625" style="352"/>
  </cols>
  <sheetData>
    <row r="1" spans="2:11" ht="15.75">
      <c r="D1" s="497"/>
      <c r="E1" s="497"/>
      <c r="F1" s="498" t="s">
        <v>337</v>
      </c>
      <c r="G1" s="701" t="s">
        <v>441</v>
      </c>
    </row>
    <row r="2" spans="2:11" ht="15.75">
      <c r="D2" s="497"/>
      <c r="E2" s="497"/>
      <c r="F2" s="498" t="s">
        <v>338</v>
      </c>
    </row>
    <row r="3" spans="2:11" ht="15.75">
      <c r="D3" s="497"/>
      <c r="E3" s="497"/>
      <c r="F3" s="498" t="s">
        <v>1521</v>
      </c>
    </row>
    <row r="4" spans="2:11" ht="15.75">
      <c r="D4" s="497"/>
      <c r="E4" s="497"/>
      <c r="F4" s="498" t="s">
        <v>339</v>
      </c>
    </row>
    <row r="5" spans="2:11">
      <c r="B5" s="499" t="s">
        <v>340</v>
      </c>
    </row>
    <row r="6" spans="2:11" ht="21.75" customHeight="1">
      <c r="B6" s="1090" t="s">
        <v>341</v>
      </c>
      <c r="C6" s="143"/>
      <c r="D6" s="902"/>
      <c r="E6" s="902"/>
      <c r="F6" s="902" t="s">
        <v>342</v>
      </c>
      <c r="G6" s="680" t="s">
        <v>682</v>
      </c>
      <c r="H6" s="680"/>
      <c r="I6" s="922"/>
      <c r="K6" s="680" t="s">
        <v>682</v>
      </c>
    </row>
    <row r="7" spans="2:11" ht="42" customHeight="1">
      <c r="B7" s="1091"/>
      <c r="C7" s="903" t="s">
        <v>344</v>
      </c>
      <c r="D7" s="903" t="s">
        <v>402</v>
      </c>
      <c r="E7" s="903" t="s">
        <v>403</v>
      </c>
      <c r="F7" s="903" t="s">
        <v>343</v>
      </c>
      <c r="G7" s="500" t="s">
        <v>683</v>
      </c>
      <c r="H7" s="500" t="s">
        <v>512</v>
      </c>
      <c r="I7" s="923" t="s">
        <v>1492</v>
      </c>
      <c r="K7" s="500" t="s">
        <v>683</v>
      </c>
    </row>
    <row r="8" spans="2:11" ht="16.5" customHeight="1">
      <c r="B8" s="311"/>
      <c r="D8" s="311"/>
      <c r="E8" s="311"/>
      <c r="F8" s="311"/>
      <c r="G8" s="145" t="s">
        <v>1521</v>
      </c>
      <c r="H8" s="145"/>
      <c r="K8" s="145" t="s">
        <v>715</v>
      </c>
    </row>
    <row r="9" spans="2:11" ht="15.75" customHeight="1">
      <c r="B9" s="326" t="s">
        <v>61</v>
      </c>
      <c r="C9" s="501"/>
      <c r="D9" s="501"/>
      <c r="E9" s="501">
        <v>30</v>
      </c>
      <c r="F9" s="502" t="s">
        <v>345</v>
      </c>
      <c r="G9" s="146"/>
      <c r="H9" s="146"/>
      <c r="K9" s="146"/>
    </row>
    <row r="10" spans="2:11" ht="15.75" customHeight="1">
      <c r="B10" s="344"/>
      <c r="D10" s="345"/>
      <c r="E10" s="345"/>
      <c r="F10" s="344"/>
      <c r="G10" s="344"/>
      <c r="H10" s="345"/>
      <c r="K10" s="344"/>
    </row>
    <row r="11" spans="2:11" ht="15.75" customHeight="1">
      <c r="B11" s="343" t="s">
        <v>346</v>
      </c>
      <c r="C11" s="503">
        <v>3655</v>
      </c>
      <c r="D11" s="345" t="s">
        <v>347</v>
      </c>
      <c r="E11" s="345" t="s">
        <v>404</v>
      </c>
      <c r="F11" s="344" t="s">
        <v>1522</v>
      </c>
      <c r="G11" s="344"/>
      <c r="H11" s="345"/>
      <c r="K11" s="344"/>
    </row>
    <row r="12" spans="2:11" ht="15.75" customHeight="1">
      <c r="B12" s="344" t="s">
        <v>60</v>
      </c>
      <c r="C12" s="503">
        <v>3656</v>
      </c>
      <c r="D12" s="345" t="s">
        <v>179</v>
      </c>
      <c r="E12" s="345">
        <v>40</v>
      </c>
      <c r="F12" s="344" t="s">
        <v>1523</v>
      </c>
      <c r="G12" s="702"/>
      <c r="H12" s="377">
        <v>10</v>
      </c>
      <c r="I12" s="924">
        <f t="shared" ref="I12:I32" si="0">C12</f>
        <v>3656</v>
      </c>
      <c r="K12" s="504"/>
    </row>
    <row r="13" spans="2:11" ht="15.75" customHeight="1">
      <c r="B13" s="343" t="s">
        <v>691</v>
      </c>
      <c r="C13" s="503">
        <v>3658</v>
      </c>
      <c r="D13" s="311" t="s">
        <v>692</v>
      </c>
      <c r="E13" s="311">
        <v>51</v>
      </c>
      <c r="F13" s="343" t="s">
        <v>1524</v>
      </c>
      <c r="G13" s="702"/>
      <c r="H13" s="624">
        <v>21</v>
      </c>
      <c r="I13" s="924">
        <f t="shared" si="0"/>
        <v>3658</v>
      </c>
      <c r="J13" s="506"/>
      <c r="K13" s="504"/>
    </row>
    <row r="14" spans="2:11" ht="15.75" customHeight="1">
      <c r="B14" s="344" t="s">
        <v>182</v>
      </c>
      <c r="C14" s="503">
        <v>9741</v>
      </c>
      <c r="D14" s="345" t="s">
        <v>183</v>
      </c>
      <c r="E14" s="345">
        <v>60</v>
      </c>
      <c r="F14" s="344" t="s">
        <v>1525</v>
      </c>
      <c r="G14" s="702"/>
      <c r="H14" s="377">
        <v>30</v>
      </c>
      <c r="I14" s="924">
        <f t="shared" si="0"/>
        <v>9741</v>
      </c>
      <c r="J14" s="506"/>
      <c r="K14" s="504"/>
    </row>
    <row r="15" spans="2:11" ht="15.75" customHeight="1">
      <c r="B15" s="344" t="s">
        <v>184</v>
      </c>
      <c r="C15" s="503">
        <v>3661</v>
      </c>
      <c r="D15" s="345" t="s">
        <v>185</v>
      </c>
      <c r="E15" s="345">
        <v>70</v>
      </c>
      <c r="F15" s="344" t="s">
        <v>1526</v>
      </c>
      <c r="G15" s="702"/>
      <c r="H15" s="377">
        <v>40</v>
      </c>
      <c r="I15" s="924">
        <f t="shared" si="0"/>
        <v>3661</v>
      </c>
      <c r="J15" s="506"/>
      <c r="K15" s="504"/>
    </row>
    <row r="16" spans="2:11" ht="15.75" customHeight="1">
      <c r="B16" s="343" t="s">
        <v>689</v>
      </c>
      <c r="C16" s="503">
        <v>3599</v>
      </c>
      <c r="D16" s="311" t="s">
        <v>695</v>
      </c>
      <c r="E16" s="311">
        <v>91</v>
      </c>
      <c r="F16" s="343" t="s">
        <v>1527</v>
      </c>
      <c r="G16" s="509"/>
      <c r="H16" s="624">
        <v>61</v>
      </c>
      <c r="I16" s="924">
        <f t="shared" si="0"/>
        <v>3599</v>
      </c>
      <c r="J16" s="506"/>
      <c r="K16" s="504"/>
    </row>
    <row r="17" spans="2:11" ht="15.75" customHeight="1">
      <c r="B17" s="344" t="s">
        <v>189</v>
      </c>
      <c r="C17" s="503">
        <v>9930</v>
      </c>
      <c r="D17" s="345" t="s">
        <v>190</v>
      </c>
      <c r="E17" s="345">
        <v>100</v>
      </c>
      <c r="F17" s="344" t="s">
        <v>1528</v>
      </c>
      <c r="G17" s="505"/>
      <c r="H17" s="377">
        <v>70</v>
      </c>
      <c r="I17" s="924">
        <f t="shared" si="0"/>
        <v>9930</v>
      </c>
      <c r="J17" s="506"/>
      <c r="K17" s="504"/>
    </row>
    <row r="18" spans="2:11" ht="15.75" customHeight="1">
      <c r="B18" s="344" t="s">
        <v>191</v>
      </c>
      <c r="C18" s="503">
        <v>10115</v>
      </c>
      <c r="D18" s="345" t="s">
        <v>192</v>
      </c>
      <c r="E18" s="345">
        <v>110</v>
      </c>
      <c r="F18" s="344" t="s">
        <v>1529</v>
      </c>
      <c r="G18" s="505"/>
      <c r="H18" s="377">
        <v>80</v>
      </c>
      <c r="I18" s="924">
        <f t="shared" si="0"/>
        <v>10115</v>
      </c>
      <c r="J18" s="506"/>
      <c r="K18" s="504"/>
    </row>
    <row r="19" spans="2:11" ht="15.75" customHeight="1">
      <c r="B19" s="344" t="s">
        <v>193</v>
      </c>
      <c r="C19" s="503">
        <v>11163</v>
      </c>
      <c r="D19" s="345" t="s">
        <v>194</v>
      </c>
      <c r="E19" s="345">
        <v>120</v>
      </c>
      <c r="F19" s="344" t="s">
        <v>1530</v>
      </c>
      <c r="G19" s="505"/>
      <c r="H19" s="377">
        <v>90</v>
      </c>
      <c r="I19" s="924">
        <f t="shared" si="0"/>
        <v>11163</v>
      </c>
      <c r="J19" s="506"/>
      <c r="K19" s="504"/>
    </row>
    <row r="20" spans="2:11" ht="15.75" customHeight="1">
      <c r="B20" s="343" t="s">
        <v>348</v>
      </c>
      <c r="C20" s="503">
        <v>3629</v>
      </c>
      <c r="D20" s="345" t="s">
        <v>349</v>
      </c>
      <c r="E20" s="345" t="s">
        <v>405</v>
      </c>
      <c r="F20" s="344" t="s">
        <v>1531</v>
      </c>
      <c r="G20" s="505"/>
      <c r="H20" s="505"/>
      <c r="I20" s="924"/>
      <c r="J20" s="506"/>
      <c r="K20" s="504"/>
    </row>
    <row r="21" spans="2:11" ht="15.75" customHeight="1">
      <c r="B21" s="344" t="s">
        <v>195</v>
      </c>
      <c r="C21" s="503">
        <v>3632</v>
      </c>
      <c r="D21" s="345" t="s">
        <v>196</v>
      </c>
      <c r="E21" s="345">
        <v>130</v>
      </c>
      <c r="F21" s="344" t="s">
        <v>1532</v>
      </c>
      <c r="G21" s="505"/>
      <c r="H21" s="377">
        <v>100</v>
      </c>
      <c r="I21" s="924">
        <f t="shared" si="0"/>
        <v>3632</v>
      </c>
      <c r="J21" s="506"/>
    </row>
    <row r="22" spans="2:11" ht="15.75" customHeight="1">
      <c r="B22" s="344" t="s">
        <v>197</v>
      </c>
      <c r="C22" s="503">
        <v>10298</v>
      </c>
      <c r="D22" s="345" t="s">
        <v>198</v>
      </c>
      <c r="E22" s="345">
        <v>140</v>
      </c>
      <c r="F22" s="344" t="s">
        <v>1533</v>
      </c>
      <c r="G22" s="505"/>
      <c r="H22" s="377">
        <v>110</v>
      </c>
      <c r="I22" s="924">
        <f t="shared" si="0"/>
        <v>10298</v>
      </c>
      <c r="J22" s="506"/>
      <c r="K22" s="504"/>
    </row>
    <row r="23" spans="2:11" ht="15.75" customHeight="1">
      <c r="B23" s="344" t="s">
        <v>430</v>
      </c>
      <c r="C23" s="503">
        <v>3630</v>
      </c>
      <c r="D23" s="345" t="s">
        <v>200</v>
      </c>
      <c r="E23" s="345">
        <v>150</v>
      </c>
      <c r="F23" s="344" t="s">
        <v>1534</v>
      </c>
      <c r="G23" s="505"/>
      <c r="H23" s="377">
        <v>120</v>
      </c>
      <c r="I23" s="924">
        <f t="shared" si="0"/>
        <v>3630</v>
      </c>
      <c r="J23" s="506"/>
      <c r="K23" s="504"/>
    </row>
    <row r="24" spans="2:11" ht="15.75" customHeight="1">
      <c r="B24" s="344" t="s">
        <v>201</v>
      </c>
      <c r="C24" s="503">
        <v>3631</v>
      </c>
      <c r="D24" s="345" t="s">
        <v>202</v>
      </c>
      <c r="E24" s="345">
        <v>160</v>
      </c>
      <c r="F24" s="344" t="s">
        <v>1535</v>
      </c>
      <c r="G24" s="505"/>
      <c r="H24" s="377">
        <v>130</v>
      </c>
      <c r="I24" s="924">
        <f t="shared" si="0"/>
        <v>3631</v>
      </c>
      <c r="J24" s="506"/>
      <c r="K24" s="504"/>
    </row>
    <row r="25" spans="2:11" ht="15.75" customHeight="1">
      <c r="B25" s="344" t="s">
        <v>203</v>
      </c>
      <c r="C25" s="503">
        <v>11161</v>
      </c>
      <c r="D25" s="345" t="s">
        <v>204</v>
      </c>
      <c r="E25" s="345">
        <v>170</v>
      </c>
      <c r="F25" s="344" t="s">
        <v>1536</v>
      </c>
      <c r="G25" s="703">
        <v>11136344</v>
      </c>
      <c r="H25" s="377">
        <v>150</v>
      </c>
      <c r="I25" s="924">
        <f t="shared" si="0"/>
        <v>11161</v>
      </c>
      <c r="J25" s="506"/>
      <c r="K25" s="703">
        <v>11136344</v>
      </c>
    </row>
    <row r="26" spans="2:11" ht="15.75" customHeight="1">
      <c r="B26" s="344" t="s">
        <v>205</v>
      </c>
      <c r="C26" s="503">
        <v>3639</v>
      </c>
      <c r="D26" s="345" t="s">
        <v>206</v>
      </c>
      <c r="E26" s="345">
        <v>180</v>
      </c>
      <c r="F26" s="344" t="s">
        <v>1537</v>
      </c>
      <c r="G26" s="703">
        <v>8966056</v>
      </c>
      <c r="H26" s="377">
        <v>160</v>
      </c>
      <c r="I26" s="924">
        <f t="shared" si="0"/>
        <v>3639</v>
      </c>
      <c r="J26" s="506"/>
      <c r="K26" s="703">
        <v>8966056</v>
      </c>
    </row>
    <row r="27" spans="2:11" ht="15.75" customHeight="1">
      <c r="B27" s="344" t="s">
        <v>207</v>
      </c>
      <c r="C27" s="503">
        <v>9651</v>
      </c>
      <c r="D27" s="345" t="s">
        <v>208</v>
      </c>
      <c r="E27" s="345">
        <v>190</v>
      </c>
      <c r="F27" s="344" t="s">
        <v>1538</v>
      </c>
      <c r="G27" s="703">
        <v>6709910</v>
      </c>
      <c r="H27" s="377">
        <v>180</v>
      </c>
      <c r="I27" s="924">
        <f t="shared" si="0"/>
        <v>9651</v>
      </c>
      <c r="J27" s="506"/>
      <c r="K27" s="703">
        <v>6709910</v>
      </c>
    </row>
    <row r="28" spans="2:11" ht="15.75" customHeight="1">
      <c r="B28" s="344" t="s">
        <v>209</v>
      </c>
      <c r="C28" s="503">
        <v>3665</v>
      </c>
      <c r="D28" s="345" t="s">
        <v>210</v>
      </c>
      <c r="E28" s="345">
        <v>200</v>
      </c>
      <c r="F28" s="344" t="s">
        <v>1539</v>
      </c>
      <c r="G28" s="703">
        <v>7164408</v>
      </c>
      <c r="H28" s="377">
        <v>190</v>
      </c>
      <c r="I28" s="924">
        <f t="shared" si="0"/>
        <v>3665</v>
      </c>
      <c r="J28" s="506"/>
      <c r="K28" s="703">
        <v>7164408</v>
      </c>
    </row>
    <row r="29" spans="2:11" ht="15.75" customHeight="1">
      <c r="B29" s="344" t="s">
        <v>211</v>
      </c>
      <c r="C29" s="503">
        <v>3565</v>
      </c>
      <c r="D29" s="345" t="s">
        <v>212</v>
      </c>
      <c r="E29" s="345">
        <v>210</v>
      </c>
      <c r="F29" s="344" t="s">
        <v>1540</v>
      </c>
      <c r="G29" s="703">
        <v>10786313</v>
      </c>
      <c r="H29" s="377">
        <v>200</v>
      </c>
      <c r="I29" s="924">
        <f t="shared" si="0"/>
        <v>3565</v>
      </c>
      <c r="J29" s="506"/>
      <c r="K29" s="703">
        <v>10786313</v>
      </c>
    </row>
    <row r="30" spans="2:11" ht="15.75" customHeight="1">
      <c r="B30" s="344" t="s">
        <v>412</v>
      </c>
      <c r="C30" s="503">
        <v>29269</v>
      </c>
      <c r="D30" s="345" t="s">
        <v>213</v>
      </c>
      <c r="E30" s="345">
        <v>220</v>
      </c>
      <c r="F30" s="344" t="s">
        <v>1541</v>
      </c>
      <c r="G30" s="703">
        <v>1823883</v>
      </c>
      <c r="H30" s="377">
        <v>210</v>
      </c>
      <c r="I30" s="924">
        <f t="shared" si="0"/>
        <v>29269</v>
      </c>
      <c r="J30" s="506"/>
      <c r="K30" s="703">
        <v>1823883</v>
      </c>
    </row>
    <row r="31" spans="2:11" ht="15.75" customHeight="1">
      <c r="B31" s="348" t="s">
        <v>214</v>
      </c>
      <c r="C31" s="503">
        <v>42295</v>
      </c>
      <c r="D31" s="345" t="s">
        <v>215</v>
      </c>
      <c r="E31" s="345">
        <v>223</v>
      </c>
      <c r="F31" s="344" t="s">
        <v>1542</v>
      </c>
      <c r="G31" s="504"/>
      <c r="H31" s="377">
        <v>140</v>
      </c>
      <c r="I31" s="924">
        <f t="shared" si="0"/>
        <v>42295</v>
      </c>
      <c r="J31" s="506"/>
      <c r="K31" s="504"/>
    </row>
    <row r="32" spans="2:11" ht="15.75" customHeight="1">
      <c r="B32" s="348" t="s">
        <v>216</v>
      </c>
      <c r="C32" s="707">
        <v>42485</v>
      </c>
      <c r="D32" s="345" t="s">
        <v>217</v>
      </c>
      <c r="E32" s="345">
        <v>226</v>
      </c>
      <c r="F32" s="344" t="s">
        <v>1543</v>
      </c>
      <c r="G32" s="504"/>
      <c r="H32" s="377">
        <v>170</v>
      </c>
      <c r="I32" s="924">
        <f t="shared" si="0"/>
        <v>42485</v>
      </c>
      <c r="J32" s="506"/>
      <c r="K32" s="504"/>
    </row>
    <row r="33" spans="2:11" ht="15.75" customHeight="1">
      <c r="B33" s="348" t="s">
        <v>565</v>
      </c>
      <c r="C33" s="503">
        <v>556</v>
      </c>
      <c r="D33" s="345" t="s">
        <v>352</v>
      </c>
      <c r="E33" s="345">
        <v>600</v>
      </c>
      <c r="F33" s="344" t="s">
        <v>1544</v>
      </c>
      <c r="G33" s="504"/>
      <c r="H33" s="508"/>
      <c r="I33" s="924"/>
      <c r="J33" s="506"/>
      <c r="K33" s="504"/>
    </row>
    <row r="34" spans="2:11" ht="15.75" customHeight="1">
      <c r="B34" s="348" t="s">
        <v>566</v>
      </c>
      <c r="C34" s="503">
        <v>555</v>
      </c>
      <c r="D34" s="345" t="s">
        <v>355</v>
      </c>
      <c r="E34" s="345">
        <v>605</v>
      </c>
      <c r="F34" s="344" t="s">
        <v>1545</v>
      </c>
      <c r="G34" s="504"/>
      <c r="H34" s="508"/>
      <c r="I34" s="924"/>
      <c r="J34" s="506"/>
      <c r="K34" s="504"/>
    </row>
    <row r="35" spans="2:11" ht="15.75" customHeight="1">
      <c r="B35" s="348" t="s">
        <v>567</v>
      </c>
      <c r="C35" s="503">
        <v>712</v>
      </c>
      <c r="D35" s="345" t="s">
        <v>358</v>
      </c>
      <c r="E35" s="345">
        <v>610</v>
      </c>
      <c r="F35" s="344" t="s">
        <v>1546</v>
      </c>
      <c r="G35" s="504"/>
      <c r="H35" s="508"/>
      <c r="I35" s="506"/>
      <c r="J35" s="506"/>
      <c r="K35" s="504"/>
    </row>
    <row r="36" spans="2:11" ht="15.75" customHeight="1">
      <c r="B36" s="348" t="s">
        <v>568</v>
      </c>
      <c r="C36" s="503">
        <v>716</v>
      </c>
      <c r="D36" s="345" t="s">
        <v>361</v>
      </c>
      <c r="E36" s="345">
        <v>615</v>
      </c>
      <c r="F36" s="344" t="s">
        <v>1547</v>
      </c>
      <c r="G36" s="504"/>
      <c r="H36" s="508"/>
      <c r="I36" s="506"/>
      <c r="J36" s="506"/>
      <c r="K36" s="504"/>
    </row>
    <row r="37" spans="2:11" ht="15.75" customHeight="1">
      <c r="B37" s="348" t="s">
        <v>569</v>
      </c>
      <c r="C37" s="503">
        <v>576</v>
      </c>
      <c r="D37" s="345" t="s">
        <v>364</v>
      </c>
      <c r="E37" s="345">
        <v>620</v>
      </c>
      <c r="F37" s="344" t="s">
        <v>1548</v>
      </c>
      <c r="G37" s="504"/>
      <c r="H37" s="508"/>
      <c r="I37" s="506"/>
      <c r="J37" s="506"/>
      <c r="K37" s="504"/>
    </row>
    <row r="38" spans="2:11" ht="15.75" customHeight="1">
      <c r="B38" s="348" t="s">
        <v>570</v>
      </c>
      <c r="C38" s="503">
        <v>727</v>
      </c>
      <c r="D38" s="345" t="s">
        <v>367</v>
      </c>
      <c r="E38" s="345">
        <v>625</v>
      </c>
      <c r="F38" s="344" t="s">
        <v>1549</v>
      </c>
      <c r="G38" s="504"/>
      <c r="H38" s="508"/>
      <c r="I38" s="506"/>
      <c r="J38" s="506"/>
      <c r="K38" s="504"/>
    </row>
    <row r="39" spans="2:11" ht="15.75" customHeight="1">
      <c r="B39" s="348" t="s">
        <v>571</v>
      </c>
      <c r="C39" s="503">
        <v>557</v>
      </c>
      <c r="D39" s="345" t="s">
        <v>370</v>
      </c>
      <c r="E39" s="345">
        <v>630</v>
      </c>
      <c r="F39" s="344" t="s">
        <v>1550</v>
      </c>
      <c r="G39" s="504"/>
      <c r="H39" s="508"/>
      <c r="I39" s="506"/>
      <c r="J39" s="506"/>
      <c r="K39" s="504"/>
    </row>
    <row r="40" spans="2:11" ht="15.75" customHeight="1">
      <c r="B40" s="306" t="s">
        <v>375</v>
      </c>
      <c r="C40" s="503">
        <v>11721</v>
      </c>
      <c r="D40" s="345" t="s">
        <v>573</v>
      </c>
      <c r="E40" s="345" t="s">
        <v>406</v>
      </c>
      <c r="F40" s="344" t="s">
        <v>1551</v>
      </c>
      <c r="G40" s="504"/>
      <c r="H40" s="505"/>
      <c r="I40" s="506"/>
      <c r="J40" s="506"/>
      <c r="K40" s="504"/>
    </row>
    <row r="41" spans="2:11" ht="15.75" customHeight="1">
      <c r="B41" s="348" t="s">
        <v>218</v>
      </c>
      <c r="C41" s="503">
        <v>3652</v>
      </c>
      <c r="D41" s="345" t="s">
        <v>219</v>
      </c>
      <c r="E41" s="345">
        <v>230</v>
      </c>
      <c r="F41" s="344" t="s">
        <v>1552</v>
      </c>
      <c r="G41" s="703">
        <v>52770054</v>
      </c>
      <c r="H41" s="377">
        <v>220</v>
      </c>
      <c r="I41" s="924">
        <f t="shared" ref="I41:I59" si="1">C41</f>
        <v>3652</v>
      </c>
      <c r="J41" s="506"/>
      <c r="K41" s="703">
        <v>52770054</v>
      </c>
    </row>
    <row r="42" spans="2:11" ht="15.75" customHeight="1">
      <c r="B42" s="348" t="s">
        <v>220</v>
      </c>
      <c r="C42" s="503">
        <v>11711</v>
      </c>
      <c r="D42" s="345" t="s">
        <v>221</v>
      </c>
      <c r="E42" s="345">
        <v>240</v>
      </c>
      <c r="F42" s="344" t="s">
        <v>1553</v>
      </c>
      <c r="G42" s="703">
        <v>8005116</v>
      </c>
      <c r="H42" s="377">
        <v>230</v>
      </c>
      <c r="I42" s="924">
        <f t="shared" si="1"/>
        <v>11711</v>
      </c>
      <c r="J42" s="506"/>
      <c r="K42" s="703">
        <v>8005116</v>
      </c>
    </row>
    <row r="43" spans="2:11" ht="15.75" customHeight="1">
      <c r="B43" s="348" t="s">
        <v>222</v>
      </c>
      <c r="C43" s="503">
        <v>12826</v>
      </c>
      <c r="D43" s="345" t="s">
        <v>223</v>
      </c>
      <c r="E43" s="345">
        <v>250</v>
      </c>
      <c r="F43" s="344" t="s">
        <v>1554</v>
      </c>
      <c r="G43" s="703">
        <v>11752877</v>
      </c>
      <c r="H43" s="377">
        <v>240</v>
      </c>
      <c r="I43" s="924">
        <f t="shared" si="1"/>
        <v>12826</v>
      </c>
      <c r="J43" s="506"/>
      <c r="K43" s="703">
        <v>11752877</v>
      </c>
    </row>
    <row r="44" spans="2:11" ht="15.75" customHeight="1">
      <c r="B44" s="348" t="s">
        <v>224</v>
      </c>
      <c r="C44" s="503">
        <v>13231</v>
      </c>
      <c r="D44" s="345" t="s">
        <v>225</v>
      </c>
      <c r="E44" s="345">
        <v>260</v>
      </c>
      <c r="F44" s="344" t="s">
        <v>1555</v>
      </c>
      <c r="G44" s="703">
        <v>4275861</v>
      </c>
      <c r="H44" s="377">
        <v>250</v>
      </c>
      <c r="I44" s="924">
        <f t="shared" si="1"/>
        <v>13231</v>
      </c>
      <c r="J44" s="506"/>
      <c r="K44" s="703">
        <v>4275861</v>
      </c>
    </row>
    <row r="45" spans="2:11" ht="15.75" customHeight="1">
      <c r="B45" s="306" t="s">
        <v>378</v>
      </c>
      <c r="C45" s="503">
        <v>110</v>
      </c>
      <c r="D45" s="345" t="s">
        <v>379</v>
      </c>
      <c r="E45" s="345" t="s">
        <v>407</v>
      </c>
      <c r="F45" s="344" t="s">
        <v>1556</v>
      </c>
      <c r="G45" s="504"/>
      <c r="H45" s="505"/>
      <c r="I45" s="924"/>
      <c r="J45" s="506"/>
      <c r="K45" s="504"/>
    </row>
    <row r="46" spans="2:11" ht="15.75" customHeight="1">
      <c r="B46" s="348" t="s">
        <v>226</v>
      </c>
      <c r="C46" s="503">
        <v>3581</v>
      </c>
      <c r="D46" s="345" t="s">
        <v>227</v>
      </c>
      <c r="E46" s="345">
        <v>270</v>
      </c>
      <c r="F46" s="344" t="s">
        <v>1557</v>
      </c>
      <c r="G46" s="703">
        <v>14101882</v>
      </c>
      <c r="H46" s="377">
        <v>340</v>
      </c>
      <c r="I46" s="924">
        <f t="shared" si="1"/>
        <v>3581</v>
      </c>
      <c r="J46" s="506"/>
      <c r="K46" s="703">
        <v>14101882</v>
      </c>
    </row>
    <row r="47" spans="2:11" ht="15.75" customHeight="1">
      <c r="B47" s="348" t="s">
        <v>228</v>
      </c>
      <c r="C47" s="503">
        <v>3606</v>
      </c>
      <c r="D47" s="345" t="s">
        <v>229</v>
      </c>
      <c r="E47" s="345">
        <v>280</v>
      </c>
      <c r="F47" s="344" t="s">
        <v>1558</v>
      </c>
      <c r="G47" s="703">
        <v>17329858</v>
      </c>
      <c r="H47" s="377">
        <v>350</v>
      </c>
      <c r="I47" s="924">
        <f t="shared" si="1"/>
        <v>3606</v>
      </c>
      <c r="J47" s="506"/>
      <c r="K47" s="703">
        <v>17329858</v>
      </c>
    </row>
    <row r="48" spans="2:11" ht="15.75" customHeight="1">
      <c r="B48" s="348" t="s">
        <v>572</v>
      </c>
      <c r="C48" s="503">
        <v>3615</v>
      </c>
      <c r="D48" s="345" t="s">
        <v>230</v>
      </c>
      <c r="E48" s="345">
        <v>290</v>
      </c>
      <c r="F48" s="344" t="s">
        <v>1559</v>
      </c>
      <c r="G48" s="703">
        <v>37162755</v>
      </c>
      <c r="H48" s="377">
        <v>360</v>
      </c>
      <c r="I48" s="924">
        <f t="shared" si="1"/>
        <v>3615</v>
      </c>
      <c r="J48" s="506"/>
      <c r="K48" s="703">
        <v>37162755</v>
      </c>
    </row>
    <row r="49" spans="2:11" ht="15.75" customHeight="1">
      <c r="B49" s="348" t="s">
        <v>231</v>
      </c>
      <c r="C49" s="503">
        <v>3625</v>
      </c>
      <c r="D49" s="345" t="s">
        <v>232</v>
      </c>
      <c r="E49" s="345">
        <v>300</v>
      </c>
      <c r="F49" s="344" t="s">
        <v>1560</v>
      </c>
      <c r="G49" s="703">
        <v>2546261</v>
      </c>
      <c r="H49" s="377">
        <v>370</v>
      </c>
      <c r="I49" s="924">
        <f t="shared" si="1"/>
        <v>3625</v>
      </c>
      <c r="J49" s="509"/>
      <c r="K49" s="703">
        <v>2546261</v>
      </c>
    </row>
    <row r="50" spans="2:11" ht="15.75" customHeight="1">
      <c r="B50" s="306" t="s">
        <v>380</v>
      </c>
      <c r="C50" s="503">
        <v>439154</v>
      </c>
      <c r="D50" s="345" t="s">
        <v>381</v>
      </c>
      <c r="E50" s="345" t="s">
        <v>408</v>
      </c>
      <c r="F50" s="344" t="s">
        <v>1561</v>
      </c>
      <c r="G50" s="504"/>
      <c r="H50" s="505"/>
      <c r="I50" s="924"/>
      <c r="J50" s="509"/>
      <c r="K50" s="504"/>
    </row>
    <row r="51" spans="2:11" ht="15.75" customHeight="1">
      <c r="B51" s="348" t="s">
        <v>233</v>
      </c>
      <c r="C51" s="503">
        <v>3644</v>
      </c>
      <c r="D51" s="345" t="s">
        <v>234</v>
      </c>
      <c r="E51" s="345">
        <v>310</v>
      </c>
      <c r="F51" s="344" t="s">
        <v>1562</v>
      </c>
      <c r="G51" s="703">
        <v>49225809</v>
      </c>
      <c r="H51" s="377">
        <v>310</v>
      </c>
      <c r="I51" s="924">
        <f t="shared" si="1"/>
        <v>3644</v>
      </c>
      <c r="J51" s="509"/>
      <c r="K51" s="703">
        <v>49225809</v>
      </c>
    </row>
    <row r="52" spans="2:11" ht="15.75" customHeight="1">
      <c r="B52" s="348" t="s">
        <v>235</v>
      </c>
      <c r="C52" s="503">
        <v>3541</v>
      </c>
      <c r="D52" s="345" t="s">
        <v>236</v>
      </c>
      <c r="E52" s="345">
        <v>320</v>
      </c>
      <c r="F52" s="344" t="s">
        <v>1563</v>
      </c>
      <c r="G52" s="703">
        <v>5320102</v>
      </c>
      <c r="H52" s="377">
        <v>320</v>
      </c>
      <c r="I52" s="924">
        <f t="shared" si="1"/>
        <v>3541</v>
      </c>
      <c r="J52" s="506"/>
      <c r="K52" s="703">
        <v>5320102</v>
      </c>
    </row>
    <row r="53" spans="2:11" ht="15.75" customHeight="1">
      <c r="B53" s="306" t="s">
        <v>382</v>
      </c>
      <c r="C53" s="503">
        <v>103594</v>
      </c>
      <c r="D53" s="345" t="s">
        <v>383</v>
      </c>
      <c r="E53" s="345" t="s">
        <v>409</v>
      </c>
      <c r="F53" s="344" t="s">
        <v>1564</v>
      </c>
      <c r="G53" s="504"/>
      <c r="H53" s="505"/>
      <c r="I53" s="924"/>
      <c r="J53" s="506"/>
      <c r="K53" s="504"/>
    </row>
    <row r="54" spans="2:11" ht="15.75" customHeight="1">
      <c r="B54" s="348" t="s">
        <v>237</v>
      </c>
      <c r="C54" s="503">
        <v>3594</v>
      </c>
      <c r="D54" s="345" t="s">
        <v>238</v>
      </c>
      <c r="E54" s="345">
        <v>330</v>
      </c>
      <c r="F54" s="344" t="s">
        <v>1565</v>
      </c>
      <c r="G54" s="703">
        <v>37562056</v>
      </c>
      <c r="H54" s="377">
        <v>270</v>
      </c>
      <c r="I54" s="924">
        <f t="shared" si="1"/>
        <v>3594</v>
      </c>
      <c r="J54" s="506"/>
      <c r="K54" s="703">
        <v>37562056</v>
      </c>
    </row>
    <row r="55" spans="2:11" ht="15.75" customHeight="1">
      <c r="B55" s="348" t="s">
        <v>239</v>
      </c>
      <c r="C55" s="503">
        <v>42421</v>
      </c>
      <c r="D55" s="345" t="s">
        <v>240</v>
      </c>
      <c r="E55" s="345">
        <v>333</v>
      </c>
      <c r="F55" s="344" t="s">
        <v>1566</v>
      </c>
      <c r="G55" s="703">
        <v>2113004</v>
      </c>
      <c r="H55" s="377">
        <v>280</v>
      </c>
      <c r="I55" s="924">
        <f t="shared" si="1"/>
        <v>42421</v>
      </c>
      <c r="J55" s="506"/>
      <c r="K55" s="703">
        <v>2113004</v>
      </c>
    </row>
    <row r="56" spans="2:11" ht="15.75" customHeight="1">
      <c r="B56" s="344" t="s">
        <v>241</v>
      </c>
      <c r="C56" s="503">
        <v>3592</v>
      </c>
      <c r="D56" s="345" t="s">
        <v>242</v>
      </c>
      <c r="E56" s="345">
        <v>340</v>
      </c>
      <c r="F56" s="344" t="s">
        <v>1567</v>
      </c>
      <c r="G56" s="703">
        <v>5061412</v>
      </c>
      <c r="H56" s="377">
        <v>260</v>
      </c>
      <c r="I56" s="924">
        <f t="shared" si="1"/>
        <v>3592</v>
      </c>
      <c r="J56" s="506"/>
      <c r="K56" s="703">
        <v>5061412</v>
      </c>
    </row>
    <row r="57" spans="2:11" ht="15.75" customHeight="1">
      <c r="B57" s="344" t="s">
        <v>243</v>
      </c>
      <c r="C57" s="503">
        <v>3624</v>
      </c>
      <c r="D57" s="345" t="s">
        <v>244</v>
      </c>
      <c r="E57" s="345">
        <v>350</v>
      </c>
      <c r="F57" s="344" t="s">
        <v>1568</v>
      </c>
      <c r="G57" s="703">
        <v>11636163</v>
      </c>
      <c r="H57" s="377">
        <v>290</v>
      </c>
      <c r="I57" s="924">
        <f t="shared" si="1"/>
        <v>3624</v>
      </c>
      <c r="J57" s="506"/>
      <c r="K57" s="703">
        <v>11636163</v>
      </c>
    </row>
    <row r="58" spans="2:11" ht="15.75" customHeight="1">
      <c r="B58" s="344" t="s">
        <v>245</v>
      </c>
      <c r="C58" s="503">
        <v>3642</v>
      </c>
      <c r="D58" s="345" t="s">
        <v>246</v>
      </c>
      <c r="E58" s="345">
        <v>360</v>
      </c>
      <c r="F58" s="344" t="s">
        <v>1569</v>
      </c>
      <c r="G58" s="703">
        <v>11659843</v>
      </c>
      <c r="H58" s="377">
        <v>300</v>
      </c>
      <c r="I58" s="924">
        <f t="shared" si="1"/>
        <v>3642</v>
      </c>
      <c r="J58" s="506"/>
      <c r="K58" s="703">
        <v>11659843</v>
      </c>
    </row>
    <row r="59" spans="2:11" ht="15.75" customHeight="1">
      <c r="B59" s="344" t="s">
        <v>247</v>
      </c>
      <c r="C59" s="503">
        <v>3646</v>
      </c>
      <c r="D59" s="345" t="s">
        <v>248</v>
      </c>
      <c r="E59" s="345">
        <v>370</v>
      </c>
      <c r="F59" s="344" t="s">
        <v>1570</v>
      </c>
      <c r="G59" s="703">
        <v>14846558</v>
      </c>
      <c r="H59" s="377">
        <v>330</v>
      </c>
      <c r="I59" s="924">
        <f t="shared" si="1"/>
        <v>3646</v>
      </c>
      <c r="J59" s="506"/>
      <c r="K59" s="703">
        <v>14846558</v>
      </c>
    </row>
    <row r="60" spans="2:11" ht="15.75" customHeight="1">
      <c r="B60" s="344" t="s">
        <v>250</v>
      </c>
      <c r="C60" s="510">
        <v>36273</v>
      </c>
      <c r="D60" s="345" t="s">
        <v>251</v>
      </c>
      <c r="E60" s="345">
        <v>490</v>
      </c>
      <c r="F60" s="344" t="s">
        <v>1571</v>
      </c>
      <c r="G60" s="703">
        <v>2580521</v>
      </c>
      <c r="H60" s="377">
        <v>430</v>
      </c>
      <c r="I60" s="924"/>
      <c r="J60" s="506"/>
      <c r="K60" s="703">
        <v>2580521</v>
      </c>
    </row>
    <row r="61" spans="2:11" ht="15.75" customHeight="1">
      <c r="B61" s="344" t="s">
        <v>252</v>
      </c>
      <c r="C61" s="510">
        <v>23582</v>
      </c>
      <c r="D61" s="345" t="s">
        <v>253</v>
      </c>
      <c r="E61" s="345">
        <v>500</v>
      </c>
      <c r="F61" s="344" t="s">
        <v>1572</v>
      </c>
      <c r="G61" s="703">
        <v>1694343</v>
      </c>
      <c r="H61" s="377">
        <v>440</v>
      </c>
      <c r="I61" s="924"/>
      <c r="J61" s="506"/>
      <c r="K61" s="703">
        <v>1694343</v>
      </c>
    </row>
    <row r="62" spans="2:11" ht="15.75" customHeight="1">
      <c r="B62" s="344" t="s">
        <v>254</v>
      </c>
      <c r="C62" s="510">
        <v>23485</v>
      </c>
      <c r="D62" s="345" t="s">
        <v>255</v>
      </c>
      <c r="E62" s="345">
        <v>510</v>
      </c>
      <c r="F62" s="344" t="s">
        <v>1573</v>
      </c>
      <c r="G62" s="703">
        <v>2157784</v>
      </c>
      <c r="H62" s="377">
        <v>450</v>
      </c>
      <c r="I62" s="506"/>
      <c r="J62" s="506"/>
      <c r="K62" s="703">
        <v>2157784</v>
      </c>
    </row>
    <row r="63" spans="2:11" ht="15.75" customHeight="1">
      <c r="B63" s="344" t="s">
        <v>256</v>
      </c>
      <c r="C63" s="510">
        <v>9225</v>
      </c>
      <c r="D63" s="345" t="s">
        <v>257</v>
      </c>
      <c r="E63" s="345">
        <v>520</v>
      </c>
      <c r="F63" s="344" t="s">
        <v>1574</v>
      </c>
      <c r="G63" s="904">
        <v>2604593</v>
      </c>
      <c r="H63" s="377">
        <v>390</v>
      </c>
      <c r="I63" s="506"/>
      <c r="J63" s="506"/>
      <c r="K63" s="1092">
        <v>8662500</v>
      </c>
    </row>
    <row r="64" spans="2:11" ht="15.75" customHeight="1">
      <c r="B64" s="344" t="s">
        <v>513</v>
      </c>
      <c r="C64" s="510">
        <v>9932</v>
      </c>
      <c r="D64" s="345" t="s">
        <v>595</v>
      </c>
      <c r="E64" s="345">
        <v>530</v>
      </c>
      <c r="F64" s="344" t="s">
        <v>1575</v>
      </c>
      <c r="G64" s="905">
        <v>992536</v>
      </c>
      <c r="H64" s="377">
        <v>400</v>
      </c>
      <c r="I64" s="506"/>
      <c r="J64" s="506"/>
      <c r="K64" s="1093"/>
    </row>
    <row r="65" spans="2:11" ht="15.75" customHeight="1">
      <c r="B65" s="344" t="s">
        <v>260</v>
      </c>
      <c r="C65" s="510">
        <v>33965</v>
      </c>
      <c r="D65" s="345" t="s">
        <v>261</v>
      </c>
      <c r="E65" s="345">
        <v>540</v>
      </c>
      <c r="F65" s="344" t="s">
        <v>1576</v>
      </c>
      <c r="G65" s="905">
        <v>725027</v>
      </c>
      <c r="H65" s="377">
        <v>410</v>
      </c>
      <c r="I65" s="506"/>
      <c r="J65" s="506"/>
      <c r="K65" s="1093"/>
    </row>
    <row r="66" spans="2:11" ht="15.75" customHeight="1">
      <c r="B66" s="344" t="s">
        <v>262</v>
      </c>
      <c r="C66" s="510">
        <v>3634</v>
      </c>
      <c r="D66" s="345" t="s">
        <v>263</v>
      </c>
      <c r="E66" s="345">
        <v>550</v>
      </c>
      <c r="F66" s="344" t="s">
        <v>1577</v>
      </c>
      <c r="G66" s="905">
        <v>3088797</v>
      </c>
      <c r="H66" s="377">
        <v>420</v>
      </c>
      <c r="I66" s="506"/>
      <c r="J66" s="507">
        <f>SUM(G63:G68)</f>
        <v>8662500</v>
      </c>
      <c r="K66" s="1093"/>
    </row>
    <row r="67" spans="2:11" ht="15.75" customHeight="1">
      <c r="B67" s="907" t="s">
        <v>716</v>
      </c>
      <c r="C67" s="908">
        <v>133965</v>
      </c>
      <c r="D67" s="345" t="s">
        <v>1471</v>
      </c>
      <c r="E67" s="345">
        <v>552</v>
      </c>
      <c r="F67" s="344" t="s">
        <v>1578</v>
      </c>
      <c r="G67" s="905">
        <v>283709</v>
      </c>
      <c r="H67" s="377">
        <v>430</v>
      </c>
      <c r="I67" s="506"/>
      <c r="J67" s="507">
        <f>J66-K63</f>
        <v>0</v>
      </c>
      <c r="K67" s="1093"/>
    </row>
    <row r="68" spans="2:11" ht="15.75" customHeight="1">
      <c r="B68" s="907" t="s">
        <v>717</v>
      </c>
      <c r="C68" s="908">
        <v>203634</v>
      </c>
      <c r="D68" s="345" t="s">
        <v>1472</v>
      </c>
      <c r="E68" s="345">
        <v>553</v>
      </c>
      <c r="F68" s="344" t="s">
        <v>1579</v>
      </c>
      <c r="G68" s="905">
        <v>967838</v>
      </c>
      <c r="H68" s="377">
        <v>440</v>
      </c>
      <c r="I68" s="506"/>
      <c r="J68" s="506"/>
      <c r="K68" s="1093"/>
    </row>
    <row r="69" spans="2:11" ht="15">
      <c r="B69" s="344" t="s">
        <v>419</v>
      </c>
      <c r="C69" s="510">
        <v>9642</v>
      </c>
      <c r="D69" s="345" t="s">
        <v>420</v>
      </c>
      <c r="E69" s="345">
        <v>555</v>
      </c>
      <c r="F69" s="344" t="s">
        <v>1580</v>
      </c>
      <c r="G69" s="906"/>
      <c r="H69" s="148"/>
      <c r="I69" s="506"/>
      <c r="K69" s="1094"/>
    </row>
    <row r="70" spans="2:11" ht="15">
      <c r="B70" s="344"/>
      <c r="C70" s="503"/>
      <c r="D70" s="345"/>
      <c r="E70" s="345"/>
      <c r="F70" s="344"/>
      <c r="G70" s="149"/>
      <c r="H70" s="149"/>
      <c r="K70" s="504"/>
    </row>
    <row r="71" spans="2:11" ht="15.75" customHeight="1">
      <c r="B71" s="344"/>
      <c r="C71" s="503"/>
      <c r="D71" s="345"/>
      <c r="E71" s="345"/>
      <c r="F71" s="344"/>
      <c r="G71" s="511"/>
      <c r="H71" s="378"/>
      <c r="I71" s="358"/>
      <c r="K71" s="511"/>
    </row>
    <row r="72" spans="2:11" ht="15.75" customHeight="1">
      <c r="B72" s="344"/>
      <c r="C72" s="503"/>
      <c r="D72" s="345"/>
      <c r="E72" s="345"/>
      <c r="F72" s="344"/>
      <c r="G72" s="149">
        <f>SUM(G25:G71)</f>
        <v>347051673</v>
      </c>
      <c r="H72" s="149"/>
      <c r="I72" s="925">
        <f>SUM(I12:I71)</f>
        <v>345995</v>
      </c>
      <c r="K72" s="149">
        <f>SUM(K25:K71)</f>
        <v>347051673</v>
      </c>
    </row>
    <row r="73" spans="2:11" ht="15.75" customHeight="1">
      <c r="B73" s="326" t="s">
        <v>384</v>
      </c>
      <c r="C73" s="503"/>
      <c r="D73" s="501"/>
      <c r="E73" s="501">
        <v>380</v>
      </c>
      <c r="F73" s="502" t="s">
        <v>385</v>
      </c>
      <c r="G73" s="150"/>
      <c r="H73" s="150"/>
      <c r="K73" s="150"/>
    </row>
    <row r="74" spans="2:11" ht="15.75" customHeight="1">
      <c r="B74" s="344"/>
      <c r="C74" s="503"/>
      <c r="D74" s="345"/>
      <c r="E74" s="345"/>
      <c r="F74" s="344"/>
      <c r="G74" s="148"/>
      <c r="H74" s="148"/>
      <c r="K74" s="504"/>
    </row>
    <row r="75" spans="2:11" ht="18.75" customHeight="1">
      <c r="B75" s="344" t="s">
        <v>588</v>
      </c>
      <c r="C75" s="510">
        <v>30</v>
      </c>
      <c r="D75" s="345" t="s">
        <v>386</v>
      </c>
      <c r="E75" s="345">
        <v>390</v>
      </c>
      <c r="F75" s="344" t="s">
        <v>1581</v>
      </c>
      <c r="G75" s="148"/>
      <c r="H75" s="148"/>
      <c r="K75" s="504"/>
    </row>
    <row r="76" spans="2:11" ht="20.25" customHeight="1">
      <c r="B76" s="344" t="s">
        <v>391</v>
      </c>
      <c r="C76" s="510">
        <v>40</v>
      </c>
      <c r="D76" s="345" t="s">
        <v>392</v>
      </c>
      <c r="E76" s="345">
        <v>420</v>
      </c>
      <c r="F76" s="344" t="s">
        <v>1582</v>
      </c>
      <c r="G76" s="148"/>
      <c r="H76" s="148"/>
      <c r="I76" s="151"/>
      <c r="K76" s="504"/>
    </row>
    <row r="77" spans="2:11" ht="17.25" customHeight="1">
      <c r="B77" s="344" t="s">
        <v>396</v>
      </c>
      <c r="C77" s="510">
        <v>89</v>
      </c>
      <c r="D77" s="345" t="s">
        <v>397</v>
      </c>
      <c r="E77" s="345">
        <v>450</v>
      </c>
      <c r="F77" s="344" t="s">
        <v>1583</v>
      </c>
      <c r="G77" s="148"/>
      <c r="H77" s="148"/>
      <c r="I77" s="151"/>
      <c r="K77" s="504"/>
    </row>
    <row r="78" spans="2:11" ht="19.5" customHeight="1">
      <c r="B78" s="625" t="s">
        <v>398</v>
      </c>
      <c r="C78" s="510">
        <v>130</v>
      </c>
      <c r="D78" s="314" t="s">
        <v>399</v>
      </c>
      <c r="E78" s="314">
        <v>460</v>
      </c>
      <c r="F78" s="625" t="s">
        <v>1584</v>
      </c>
      <c r="G78" s="704">
        <v>17091856</v>
      </c>
      <c r="H78" s="148"/>
      <c r="I78" s="151"/>
      <c r="K78" s="704">
        <v>17091856</v>
      </c>
    </row>
    <row r="79" spans="2:11" ht="15.75" customHeight="1">
      <c r="B79" s="344" t="s">
        <v>400</v>
      </c>
      <c r="C79" s="510">
        <v>412</v>
      </c>
      <c r="D79" s="345" t="s">
        <v>401</v>
      </c>
      <c r="E79" s="345">
        <v>470</v>
      </c>
      <c r="F79" s="344" t="s">
        <v>1585</v>
      </c>
      <c r="G79" s="704">
        <v>23372396</v>
      </c>
      <c r="H79" s="148"/>
      <c r="I79" s="151"/>
      <c r="K79" s="704">
        <v>23372396</v>
      </c>
    </row>
    <row r="80" spans="2:11" ht="15.75" customHeight="1">
      <c r="B80" s="344" t="s">
        <v>696</v>
      </c>
      <c r="C80" s="510">
        <v>862</v>
      </c>
      <c r="D80" s="345" t="s">
        <v>563</v>
      </c>
      <c r="E80" s="345">
        <v>480</v>
      </c>
      <c r="F80" s="589" t="s">
        <v>1586</v>
      </c>
      <c r="G80" s="704">
        <v>6234075</v>
      </c>
      <c r="H80" s="148"/>
      <c r="I80" s="151"/>
      <c r="K80" s="704">
        <v>6234075</v>
      </c>
    </row>
    <row r="81" spans="1:11" ht="15.75" customHeight="1">
      <c r="B81" s="344" t="s">
        <v>389</v>
      </c>
      <c r="C81" s="510">
        <v>11618</v>
      </c>
      <c r="D81" s="345" t="s">
        <v>390</v>
      </c>
      <c r="E81" s="345">
        <v>410</v>
      </c>
      <c r="F81" s="344" t="s">
        <v>1587</v>
      </c>
      <c r="G81" s="148"/>
      <c r="H81" s="148"/>
      <c r="I81" s="151"/>
      <c r="K81" s="504"/>
    </row>
    <row r="82" spans="1:11" s="497" customFormat="1" ht="17.25" customHeight="1">
      <c r="B82" s="344" t="s">
        <v>393</v>
      </c>
      <c r="C82" s="510">
        <v>25554</v>
      </c>
      <c r="D82" s="345" t="s">
        <v>394</v>
      </c>
      <c r="E82" s="345">
        <v>430</v>
      </c>
      <c r="F82" s="344" t="s">
        <v>1588</v>
      </c>
      <c r="G82" s="148"/>
      <c r="H82" s="378"/>
      <c r="I82" s="151"/>
      <c r="K82" s="704"/>
    </row>
    <row r="83" spans="1:11" ht="15.75" customHeight="1">
      <c r="B83" s="344" t="s">
        <v>678</v>
      </c>
      <c r="C83" s="708">
        <v>42439</v>
      </c>
      <c r="D83" s="345" t="s">
        <v>395</v>
      </c>
      <c r="E83" s="345">
        <v>440</v>
      </c>
      <c r="F83" s="344" t="s">
        <v>1589</v>
      </c>
      <c r="G83" s="148"/>
      <c r="H83" s="378"/>
      <c r="I83" s="626"/>
      <c r="K83" s="704"/>
    </row>
    <row r="84" spans="1:11" ht="15.75" customHeight="1">
      <c r="B84" s="344" t="s">
        <v>387</v>
      </c>
      <c r="C84" s="510">
        <v>104952</v>
      </c>
      <c r="D84" s="345" t="s">
        <v>388</v>
      </c>
      <c r="E84" s="345">
        <v>400</v>
      </c>
      <c r="F84" s="344" t="s">
        <v>1590</v>
      </c>
      <c r="G84" s="148"/>
      <c r="H84" s="149"/>
      <c r="I84" s="151"/>
      <c r="K84" s="704"/>
    </row>
    <row r="85" spans="1:11" ht="15.75" customHeight="1">
      <c r="A85" s="627"/>
      <c r="B85" s="628" t="s">
        <v>699</v>
      </c>
      <c r="C85" s="629">
        <v>203599</v>
      </c>
      <c r="D85" s="630" t="s">
        <v>700</v>
      </c>
      <c r="E85" s="630">
        <v>500</v>
      </c>
      <c r="F85" s="631" t="s">
        <v>1591</v>
      </c>
      <c r="G85" s="909"/>
      <c r="H85" s="633"/>
      <c r="K85" s="632"/>
    </row>
    <row r="86" spans="1:11" ht="15.75" customHeight="1">
      <c r="A86" s="634"/>
      <c r="B86" s="635" t="s">
        <v>697</v>
      </c>
      <c r="C86" s="636">
        <v>203658</v>
      </c>
      <c r="D86" s="637" t="s">
        <v>698</v>
      </c>
      <c r="E86" s="637">
        <v>510</v>
      </c>
      <c r="F86" s="638" t="s">
        <v>1592</v>
      </c>
      <c r="G86" s="643"/>
      <c r="H86" s="641"/>
      <c r="J86" s="506"/>
      <c r="K86" s="640"/>
    </row>
    <row r="87" spans="1:11" ht="15.75" customHeight="1">
      <c r="B87" s="344"/>
      <c r="C87" s="503"/>
      <c r="D87" s="345"/>
      <c r="E87" s="345"/>
      <c r="F87" s="344"/>
      <c r="G87" s="149">
        <f>SUM(G75:G86)</f>
        <v>46698327</v>
      </c>
      <c r="H87" s="148"/>
      <c r="I87" s="506"/>
      <c r="K87" s="149">
        <f>SUM(K78:K86)</f>
        <v>46698327</v>
      </c>
    </row>
    <row r="88" spans="1:11">
      <c r="B88" s="512"/>
      <c r="C88" s="513"/>
      <c r="D88" s="358"/>
      <c r="E88" s="358"/>
      <c r="F88" s="358"/>
      <c r="G88" s="511"/>
      <c r="H88" s="378"/>
    </row>
    <row r="89" spans="1:11" ht="13.5" thickBot="1">
      <c r="F89" s="107" t="s">
        <v>21</v>
      </c>
      <c r="G89" s="153">
        <f>G87+G72</f>
        <v>393750000</v>
      </c>
      <c r="H89" s="378"/>
      <c r="K89" s="153">
        <f>K87+K72</f>
        <v>393750000</v>
      </c>
    </row>
    <row r="90" spans="1:11" ht="13.5" thickTop="1"/>
    <row r="92" spans="1:11" ht="15">
      <c r="B92" s="344"/>
      <c r="G92" s="514">
        <v>262500000</v>
      </c>
      <c r="H92" s="378"/>
      <c r="K92" s="514">
        <v>393750000</v>
      </c>
    </row>
    <row r="93" spans="1:11" ht="15">
      <c r="B93" s="344"/>
      <c r="G93" s="514">
        <f>G89-G92</f>
        <v>131250000</v>
      </c>
      <c r="H93" s="378"/>
      <c r="K93" s="514">
        <f>K89-K92</f>
        <v>0</v>
      </c>
    </row>
    <row r="96" spans="1:11">
      <c r="F96" s="491"/>
    </row>
    <row r="97" spans="2:11">
      <c r="F97" s="491"/>
    </row>
    <row r="98" spans="2:11">
      <c r="B98" s="352"/>
      <c r="C98" s="352"/>
      <c r="F98" s="491"/>
      <c r="H98" s="352"/>
    </row>
    <row r="99" spans="2:11">
      <c r="B99" s="352"/>
      <c r="C99" s="352"/>
      <c r="F99" s="491"/>
      <c r="G99" s="379" t="s">
        <v>564</v>
      </c>
      <c r="H99" s="352"/>
      <c r="K99" s="379"/>
    </row>
    <row r="100" spans="2:11">
      <c r="B100" s="352"/>
      <c r="C100" s="352"/>
      <c r="F100" s="491"/>
      <c r="G100" s="515">
        <v>42600</v>
      </c>
      <c r="H100" s="352"/>
      <c r="K100" s="515"/>
    </row>
    <row r="101" spans="2:11">
      <c r="B101" s="352"/>
      <c r="C101" s="352"/>
      <c r="F101" s="491"/>
      <c r="H101" s="352"/>
    </row>
    <row r="102" spans="2:11">
      <c r="B102" s="352"/>
      <c r="C102" s="352"/>
      <c r="F102" s="491"/>
      <c r="H102" s="352"/>
    </row>
    <row r="106" spans="2:11" ht="15.75" customHeight="1">
      <c r="B106" s="516" t="s">
        <v>701</v>
      </c>
      <c r="C106" s="503">
        <v>3658</v>
      </c>
      <c r="D106" s="311" t="s">
        <v>702</v>
      </c>
      <c r="E106" s="311">
        <v>501</v>
      </c>
      <c r="F106" s="343" t="s">
        <v>703</v>
      </c>
      <c r="G106" s="505"/>
      <c r="H106" s="642"/>
      <c r="K106" s="504"/>
    </row>
    <row r="107" spans="2:11" ht="15.75" customHeight="1">
      <c r="B107" s="635" t="s">
        <v>704</v>
      </c>
      <c r="C107" s="636">
        <v>203599</v>
      </c>
      <c r="D107" s="637" t="s">
        <v>705</v>
      </c>
      <c r="E107" s="637">
        <v>511</v>
      </c>
      <c r="F107" s="638" t="s">
        <v>706</v>
      </c>
      <c r="G107" s="705"/>
      <c r="H107" s="641"/>
      <c r="J107" s="506"/>
      <c r="K107" s="640"/>
    </row>
    <row r="110" spans="2:11" ht="15.75" customHeight="1">
      <c r="B110" s="635" t="s">
        <v>707</v>
      </c>
      <c r="C110" s="636">
        <v>3658</v>
      </c>
      <c r="D110" s="637" t="s">
        <v>702</v>
      </c>
      <c r="E110" s="637">
        <v>52</v>
      </c>
      <c r="F110" s="638" t="s">
        <v>708</v>
      </c>
      <c r="G110" s="643"/>
      <c r="H110" s="641">
        <v>23</v>
      </c>
      <c r="J110" s="506"/>
      <c r="K110" s="639"/>
    </row>
    <row r="111" spans="2:11" ht="15.75" customHeight="1">
      <c r="B111" s="635" t="s">
        <v>709</v>
      </c>
      <c r="C111" s="636">
        <v>3599</v>
      </c>
      <c r="D111" s="637" t="s">
        <v>705</v>
      </c>
      <c r="E111" s="637">
        <v>93</v>
      </c>
      <c r="F111" s="638" t="s">
        <v>710</v>
      </c>
      <c r="G111" s="639"/>
      <c r="H111" s="641">
        <v>64</v>
      </c>
      <c r="J111" s="506"/>
      <c r="K111" s="639"/>
    </row>
    <row r="113" spans="2:11" ht="15.75" customHeight="1">
      <c r="B113" s="343" t="s">
        <v>690</v>
      </c>
      <c r="C113" s="503">
        <v>3658</v>
      </c>
      <c r="D113" s="311" t="s">
        <v>181</v>
      </c>
      <c r="E113" s="311">
        <v>50</v>
      </c>
      <c r="F113" s="343" t="s">
        <v>1593</v>
      </c>
      <c r="G113" s="702"/>
      <c r="H113" s="377">
        <v>20</v>
      </c>
      <c r="J113" s="506"/>
      <c r="K113" s="504"/>
    </row>
    <row r="114" spans="2:11" ht="15.75" customHeight="1">
      <c r="B114" s="343" t="s">
        <v>693</v>
      </c>
      <c r="C114" s="503">
        <v>3599</v>
      </c>
      <c r="D114" s="311" t="s">
        <v>694</v>
      </c>
      <c r="E114" s="311">
        <v>90</v>
      </c>
      <c r="F114" s="343" t="s">
        <v>1594</v>
      </c>
      <c r="G114" s="509"/>
      <c r="H114" s="377">
        <v>60</v>
      </c>
      <c r="J114" s="506"/>
      <c r="K114" s="504"/>
    </row>
    <row r="116" spans="2:11">
      <c r="I116" s="506"/>
    </row>
    <row r="119" spans="2:11">
      <c r="I119" s="506"/>
    </row>
    <row r="120" spans="2:11" ht="15.75" customHeight="1">
      <c r="B120" s="348" t="s">
        <v>372</v>
      </c>
      <c r="C120" s="503">
        <v>518</v>
      </c>
      <c r="D120" s="345" t="s">
        <v>373</v>
      </c>
      <c r="E120" s="345">
        <v>635</v>
      </c>
      <c r="F120" s="344" t="s">
        <v>613</v>
      </c>
      <c r="G120" s="507"/>
      <c r="H120" s="508"/>
      <c r="I120" s="506"/>
      <c r="J120" s="506"/>
      <c r="K120" s="507"/>
    </row>
    <row r="121" spans="2:11" ht="15.75" customHeight="1">
      <c r="B121" s="348" t="s">
        <v>666</v>
      </c>
      <c r="C121" s="503">
        <v>519</v>
      </c>
      <c r="D121" s="345" t="s">
        <v>667</v>
      </c>
      <c r="E121" s="345">
        <v>637</v>
      </c>
      <c r="F121" s="344" t="s">
        <v>668</v>
      </c>
      <c r="G121" s="507"/>
      <c r="H121" s="508"/>
      <c r="J121" s="506"/>
      <c r="K121" s="507"/>
    </row>
    <row r="122" spans="2:11" ht="15.75" customHeight="1">
      <c r="B122" s="348" t="s">
        <v>669</v>
      </c>
      <c r="C122" s="503">
        <v>707</v>
      </c>
      <c r="D122" s="345" t="s">
        <v>592</v>
      </c>
      <c r="E122" s="345">
        <v>639</v>
      </c>
      <c r="F122" s="344" t="s">
        <v>670</v>
      </c>
      <c r="G122" s="507"/>
      <c r="H122" s="508"/>
      <c r="J122" s="506"/>
      <c r="K122" s="507"/>
    </row>
    <row r="127" spans="2:11">
      <c r="I127" s="506"/>
    </row>
    <row r="128" spans="2:11">
      <c r="I128" s="506"/>
    </row>
    <row r="129" spans="2:9">
      <c r="B129" s="352"/>
      <c r="C129" s="352"/>
      <c r="H129" s="352"/>
      <c r="I129" s="506"/>
    </row>
    <row r="130" spans="2:9">
      <c r="B130" s="352"/>
      <c r="C130" s="352"/>
      <c r="H130" s="352"/>
    </row>
  </sheetData>
  <mergeCells count="2">
    <mergeCell ref="B6:B7"/>
    <mergeCell ref="K63:K69"/>
  </mergeCells>
  <hyperlinks>
    <hyperlink ref="G1" location="Index!A1" display="Return to Index"/>
  </hyperlinks>
  <pageMargins left="0.2" right="0.2" top="0.5" bottom="0.5" header="0.3" footer="0.3"/>
  <pageSetup scale="89" orientation="landscape" horizontalDpi="1200" verticalDpi="1200" r:id="rId1"/>
  <rowBreaks count="1" manualBreakCount="1">
    <brk id="40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showGridLines="0" zoomScaleNormal="100" workbookViewId="0">
      <pane xSplit="3" ySplit="6" topLeftCell="I39" activePane="bottomRight" state="frozen"/>
      <selection activeCell="B30" sqref="B30"/>
      <selection pane="topRight" activeCell="B30" sqref="B30"/>
      <selection pane="bottomLeft" activeCell="B30" sqref="B30"/>
      <selection pane="bottomRight" activeCell="S57" sqref="S57"/>
    </sheetView>
  </sheetViews>
  <sheetFormatPr defaultRowHeight="15" customHeight="1"/>
  <cols>
    <col min="1" max="1" width="9.5703125" style="139" customWidth="1"/>
    <col min="2" max="2" width="6" style="122" customWidth="1"/>
    <col min="3" max="3" width="35.7109375" style="269" customWidth="1"/>
    <col min="4" max="8" width="10.7109375" style="280" customWidth="1"/>
    <col min="9" max="9" width="11.7109375" style="280" customWidth="1"/>
    <col min="10" max="10" width="10.7109375" style="280" customWidth="1"/>
    <col min="11" max="12" width="11.7109375" style="280" customWidth="1"/>
    <col min="13" max="13" width="2.85546875" style="271" customWidth="1"/>
    <col min="14" max="14" width="12.42578125" style="123" customWidth="1"/>
    <col min="15" max="15" width="12.5703125" style="269" customWidth="1"/>
    <col min="18" max="18" width="13.140625" style="142" customWidth="1"/>
    <col min="21" max="21" width="12.7109375" customWidth="1"/>
    <col min="22" max="22" width="15" customWidth="1"/>
  </cols>
  <sheetData>
    <row r="1" spans="1:22" s="10" customFormat="1" ht="15" customHeight="1" thickBot="1">
      <c r="A1" s="1"/>
      <c r="B1" s="122"/>
      <c r="D1" s="257"/>
      <c r="E1" s="257"/>
      <c r="F1" s="258"/>
      <c r="G1" s="257"/>
      <c r="H1" s="257"/>
      <c r="K1" s="257"/>
      <c r="M1" s="235"/>
      <c r="N1" s="236"/>
      <c r="O1" s="234" t="s">
        <v>441</v>
      </c>
      <c r="R1" s="257"/>
    </row>
    <row r="2" spans="1:22" s="10" customFormat="1" ht="15" customHeight="1">
      <c r="A2" s="258"/>
      <c r="B2" s="122"/>
      <c r="D2" s="257"/>
      <c r="E2" s="257"/>
      <c r="F2" s="258"/>
      <c r="G2" s="257"/>
      <c r="H2" s="257"/>
      <c r="K2" s="257"/>
      <c r="M2" s="235"/>
      <c r="N2" s="236"/>
      <c r="O2" s="236"/>
      <c r="R2" s="113" t="s">
        <v>472</v>
      </c>
    </row>
    <row r="3" spans="1:22" ht="15" customHeight="1">
      <c r="C3"/>
      <c r="D3"/>
      <c r="E3" s="259"/>
      <c r="F3" s="259"/>
      <c r="G3"/>
      <c r="H3"/>
      <c r="I3"/>
      <c r="J3"/>
      <c r="K3"/>
      <c r="L3"/>
      <c r="M3" s="123"/>
      <c r="N3" s="260" t="s">
        <v>473</v>
      </c>
      <c r="O3" s="123"/>
    </row>
    <row r="4" spans="1:22" ht="15" customHeight="1">
      <c r="C4" s="123"/>
      <c r="D4"/>
      <c r="E4"/>
      <c r="F4" s="139"/>
      <c r="G4" s="261"/>
      <c r="H4" s="261"/>
      <c r="I4"/>
      <c r="J4" s="139"/>
      <c r="K4" s="139"/>
      <c r="L4" s="139" t="s">
        <v>474</v>
      </c>
      <c r="M4" s="122"/>
      <c r="N4" s="260" t="s">
        <v>475</v>
      </c>
      <c r="O4" s="123"/>
      <c r="P4" s="1083" t="s">
        <v>596</v>
      </c>
      <c r="Q4" s="1084"/>
      <c r="R4" s="1084"/>
      <c r="S4" s="1085"/>
    </row>
    <row r="5" spans="1:22" ht="15" customHeight="1">
      <c r="A5" s="139" t="s">
        <v>266</v>
      </c>
      <c r="B5" s="122" t="s">
        <v>476</v>
      </c>
      <c r="C5" s="123"/>
      <c r="D5" s="139" t="s">
        <v>477</v>
      </c>
      <c r="E5" s="139" t="s">
        <v>478</v>
      </c>
      <c r="F5" s="139" t="s">
        <v>479</v>
      </c>
      <c r="G5" s="261"/>
      <c r="H5" s="261"/>
      <c r="I5" s="139" t="s">
        <v>480</v>
      </c>
      <c r="J5"/>
      <c r="K5" s="139"/>
      <c r="L5" s="139" t="s">
        <v>481</v>
      </c>
      <c r="M5" s="122"/>
      <c r="N5" s="1100" t="s">
        <v>489</v>
      </c>
      <c r="O5" s="123"/>
      <c r="P5" s="1098" t="s">
        <v>488</v>
      </c>
      <c r="R5" s="1095" t="s">
        <v>465</v>
      </c>
    </row>
    <row r="6" spans="1:22" ht="15" customHeight="1">
      <c r="B6" s="122" t="s">
        <v>482</v>
      </c>
      <c r="C6" s="123"/>
      <c r="D6" s="262" t="s">
        <v>483</v>
      </c>
      <c r="E6" s="262" t="s">
        <v>483</v>
      </c>
      <c r="F6" s="263" t="s">
        <v>484</v>
      </c>
      <c r="G6" s="264" t="s">
        <v>451</v>
      </c>
      <c r="H6" s="264" t="s">
        <v>452</v>
      </c>
      <c r="I6" s="263" t="s">
        <v>485</v>
      </c>
      <c r="J6" s="265" t="s">
        <v>486</v>
      </c>
      <c r="K6" s="263" t="s">
        <v>21</v>
      </c>
      <c r="L6" s="263" t="s">
        <v>487</v>
      </c>
      <c r="M6" s="266"/>
      <c r="N6" s="1100"/>
      <c r="O6" s="123"/>
      <c r="P6" s="1099"/>
      <c r="Q6" s="267"/>
      <c r="R6" s="1096"/>
      <c r="S6" s="267"/>
    </row>
    <row r="7" spans="1:22" ht="15" customHeight="1">
      <c r="C7" s="123"/>
      <c r="D7" s="139"/>
      <c r="E7" s="261"/>
      <c r="F7" s="261"/>
      <c r="G7" s="139"/>
      <c r="H7" s="139"/>
      <c r="I7" s="139"/>
      <c r="J7"/>
      <c r="K7"/>
      <c r="L7"/>
      <c r="M7" s="123"/>
      <c r="O7" s="123"/>
      <c r="U7" t="s">
        <v>1434</v>
      </c>
    </row>
    <row r="8" spans="1:22" ht="15" customHeight="1">
      <c r="A8" s="829">
        <v>3656</v>
      </c>
      <c r="B8" s="122">
        <v>40</v>
      </c>
      <c r="C8" s="269" t="s">
        <v>60</v>
      </c>
      <c r="D8" s="270"/>
      <c r="E8" s="270"/>
      <c r="F8" s="270"/>
      <c r="G8" s="270"/>
      <c r="H8" s="270"/>
      <c r="I8" s="270"/>
      <c r="J8" s="270"/>
      <c r="K8" s="270"/>
      <c r="L8" s="270"/>
      <c r="N8" s="272"/>
      <c r="P8" s="273"/>
      <c r="Q8" s="273"/>
      <c r="R8" s="837">
        <f>VLOOKUP(A8,$U$8:$V$48,2,FALSE)</f>
        <v>518.41999999999996</v>
      </c>
      <c r="S8" s="273"/>
      <c r="U8" s="828">
        <v>20</v>
      </c>
      <c r="V8" s="1002">
        <v>24.75</v>
      </c>
    </row>
    <row r="9" spans="1:22" s="477" customFormat="1" ht="30" customHeight="1">
      <c r="A9" s="830">
        <v>3658</v>
      </c>
      <c r="B9" s="644">
        <v>50</v>
      </c>
      <c r="C9" s="649" t="s">
        <v>690</v>
      </c>
      <c r="D9" s="650"/>
      <c r="E9" s="650"/>
      <c r="F9" s="650"/>
      <c r="G9" s="650"/>
      <c r="H9" s="650"/>
      <c r="I9" s="650"/>
      <c r="J9" s="650"/>
      <c r="K9" s="650"/>
      <c r="L9" s="650"/>
      <c r="M9" s="651"/>
      <c r="N9" s="652"/>
      <c r="O9" s="653"/>
      <c r="P9" s="654"/>
      <c r="Q9" s="654"/>
      <c r="R9" s="837">
        <f t="shared" ref="R9:R44" si="0">VLOOKUP(A9,$U$8:$V$48,2,FALSE)</f>
        <v>1614.67</v>
      </c>
      <c r="S9" s="654"/>
      <c r="U9" s="828">
        <v>3541</v>
      </c>
      <c r="V9" s="1002">
        <v>194.75</v>
      </c>
    </row>
    <row r="10" spans="1:22" ht="15" customHeight="1">
      <c r="A10" s="829">
        <v>9741</v>
      </c>
      <c r="B10" s="122">
        <v>60</v>
      </c>
      <c r="C10" s="269" t="s">
        <v>182</v>
      </c>
      <c r="D10" s="270"/>
      <c r="E10" s="270"/>
      <c r="F10" s="270"/>
      <c r="G10" s="270"/>
      <c r="H10" s="270"/>
      <c r="I10" s="270"/>
      <c r="J10" s="270"/>
      <c r="K10" s="270"/>
      <c r="L10" s="270"/>
      <c r="N10" s="272"/>
      <c r="P10" s="273"/>
      <c r="Q10" s="273"/>
      <c r="R10" s="837">
        <f t="shared" si="0"/>
        <v>504.54</v>
      </c>
      <c r="S10" s="273"/>
      <c r="U10" s="828">
        <v>3565</v>
      </c>
      <c r="V10" s="1002">
        <v>237.39</v>
      </c>
    </row>
    <row r="11" spans="1:22" ht="15" customHeight="1">
      <c r="A11" s="829">
        <v>3661</v>
      </c>
      <c r="B11" s="122">
        <v>70</v>
      </c>
      <c r="C11" s="269" t="s">
        <v>184</v>
      </c>
      <c r="D11" s="270"/>
      <c r="E11" s="270"/>
      <c r="F11" s="270"/>
      <c r="G11" s="270"/>
      <c r="H11" s="270"/>
      <c r="I11" s="270"/>
      <c r="J11" s="270"/>
      <c r="K11" s="270"/>
      <c r="L11" s="270"/>
      <c r="N11" s="272"/>
      <c r="P11" s="273"/>
      <c r="Q11" s="273"/>
      <c r="R11" s="837">
        <f t="shared" si="0"/>
        <v>482.7</v>
      </c>
      <c r="S11" s="273"/>
      <c r="U11" s="828">
        <v>3581</v>
      </c>
      <c r="V11" s="1002">
        <v>301.25</v>
      </c>
    </row>
    <row r="12" spans="1:22" ht="27.75" customHeight="1">
      <c r="A12" s="831">
        <v>3599</v>
      </c>
      <c r="B12" s="644">
        <v>90</v>
      </c>
      <c r="C12" s="645" t="s">
        <v>693</v>
      </c>
      <c r="D12" s="650"/>
      <c r="E12" s="650"/>
      <c r="F12" s="650"/>
      <c r="G12" s="650"/>
      <c r="H12" s="650"/>
      <c r="I12" s="650"/>
      <c r="J12" s="650"/>
      <c r="K12" s="650"/>
      <c r="L12" s="650"/>
      <c r="M12" s="651"/>
      <c r="N12" s="652"/>
      <c r="O12" s="653"/>
      <c r="P12" s="654"/>
      <c r="Q12" s="654"/>
      <c r="R12" s="837">
        <f t="shared" si="0"/>
        <v>406.98</v>
      </c>
      <c r="S12" s="654"/>
      <c r="U12" s="828">
        <v>3592</v>
      </c>
      <c r="V12" s="1002">
        <v>179.66</v>
      </c>
    </row>
    <row r="13" spans="1:22" s="477" customFormat="1" ht="26.25" customHeight="1">
      <c r="A13" s="829">
        <v>9930</v>
      </c>
      <c r="B13" s="122">
        <v>100</v>
      </c>
      <c r="C13" s="269" t="s">
        <v>189</v>
      </c>
      <c r="D13" s="270"/>
      <c r="E13" s="270"/>
      <c r="F13" s="270"/>
      <c r="G13" s="270"/>
      <c r="H13" s="270"/>
      <c r="I13" s="270"/>
      <c r="J13" s="270"/>
      <c r="K13" s="270"/>
      <c r="L13" s="270"/>
      <c r="M13" s="271"/>
      <c r="N13" s="272"/>
      <c r="O13" s="269"/>
      <c r="P13" s="273"/>
      <c r="Q13" s="273"/>
      <c r="R13" s="837">
        <f t="shared" si="0"/>
        <v>63.75</v>
      </c>
      <c r="S13" s="273"/>
      <c r="U13" s="828">
        <v>3594</v>
      </c>
      <c r="V13" s="1002">
        <v>567.9</v>
      </c>
    </row>
    <row r="14" spans="1:22" ht="15" customHeight="1">
      <c r="A14" s="829">
        <v>10115</v>
      </c>
      <c r="B14" s="122">
        <v>110</v>
      </c>
      <c r="C14" s="269" t="s">
        <v>191</v>
      </c>
      <c r="D14" s="270"/>
      <c r="E14" s="270"/>
      <c r="F14" s="270"/>
      <c r="G14" s="270"/>
      <c r="H14" s="270"/>
      <c r="I14" s="270"/>
      <c r="J14" s="270"/>
      <c r="K14" s="270"/>
      <c r="L14" s="270"/>
      <c r="N14" s="272"/>
      <c r="P14" s="273"/>
      <c r="Q14" s="273"/>
      <c r="R14" s="837">
        <f t="shared" si="0"/>
        <v>572.76</v>
      </c>
      <c r="S14" s="273"/>
      <c r="U14" s="828">
        <v>3606</v>
      </c>
      <c r="V14" s="1002">
        <v>420.13</v>
      </c>
    </row>
    <row r="15" spans="1:22" ht="15" customHeight="1">
      <c r="A15" s="829">
        <v>11163</v>
      </c>
      <c r="B15" s="122">
        <v>120</v>
      </c>
      <c r="C15" s="269" t="s">
        <v>193</v>
      </c>
      <c r="D15" s="270"/>
      <c r="E15" s="270"/>
      <c r="F15" s="270"/>
      <c r="G15" s="270"/>
      <c r="H15" s="270"/>
      <c r="I15" s="270"/>
      <c r="J15" s="270"/>
      <c r="K15" s="270"/>
      <c r="L15" s="270"/>
      <c r="N15" s="272"/>
      <c r="P15" s="273"/>
      <c r="Q15" s="273"/>
      <c r="R15" s="837">
        <f t="shared" si="0"/>
        <v>207.75</v>
      </c>
      <c r="S15" s="273"/>
      <c r="U15" s="828">
        <v>3615</v>
      </c>
      <c r="V15" s="1002">
        <v>495.92</v>
      </c>
    </row>
    <row r="16" spans="1:22" ht="15" customHeight="1">
      <c r="A16" s="829">
        <v>3632</v>
      </c>
      <c r="B16" s="122">
        <v>130</v>
      </c>
      <c r="C16" s="269" t="s">
        <v>195</v>
      </c>
      <c r="D16" s="270"/>
      <c r="E16" s="270"/>
      <c r="F16" s="270"/>
      <c r="G16" s="270"/>
      <c r="H16" s="270"/>
      <c r="I16" s="270"/>
      <c r="J16" s="270"/>
      <c r="K16" s="270"/>
      <c r="L16" s="270"/>
      <c r="N16" s="272"/>
      <c r="P16" s="273"/>
      <c r="Q16" s="273"/>
      <c r="R16" s="837">
        <f t="shared" si="0"/>
        <v>1547.47</v>
      </c>
      <c r="S16" s="273"/>
      <c r="U16" s="828">
        <v>3624</v>
      </c>
      <c r="V16" s="1002">
        <v>381.55</v>
      </c>
    </row>
    <row r="17" spans="1:22" ht="15" customHeight="1">
      <c r="A17" s="829">
        <v>10298</v>
      </c>
      <c r="B17" s="122">
        <v>140</v>
      </c>
      <c r="C17" s="269" t="s">
        <v>197</v>
      </c>
      <c r="D17" s="270"/>
      <c r="E17" s="270"/>
      <c r="F17" s="270"/>
      <c r="G17" s="270"/>
      <c r="H17" s="270"/>
      <c r="I17" s="270"/>
      <c r="J17" s="270"/>
      <c r="K17" s="270"/>
      <c r="L17" s="270"/>
      <c r="N17" s="272"/>
      <c r="P17" s="273"/>
      <c r="Q17" s="273"/>
      <c r="R17" s="837">
        <f t="shared" si="0"/>
        <v>46.42</v>
      </c>
      <c r="S17" s="273"/>
      <c r="U17" s="828">
        <v>3625</v>
      </c>
      <c r="V17" s="1002">
        <v>59.05</v>
      </c>
    </row>
    <row r="18" spans="1:22" ht="15" customHeight="1">
      <c r="A18" s="829">
        <v>3630</v>
      </c>
      <c r="B18" s="122">
        <v>150</v>
      </c>
      <c r="C18" s="269" t="s">
        <v>199</v>
      </c>
      <c r="D18" s="270"/>
      <c r="E18" s="270"/>
      <c r="F18" s="270"/>
      <c r="G18" s="270"/>
      <c r="H18" s="270"/>
      <c r="I18" s="270"/>
      <c r="J18" s="270"/>
      <c r="K18" s="270"/>
      <c r="L18" s="270"/>
      <c r="N18" s="272"/>
      <c r="P18" s="273"/>
      <c r="Q18" s="273"/>
      <c r="R18" s="837">
        <f t="shared" si="0"/>
        <v>172.07</v>
      </c>
      <c r="S18" s="273"/>
      <c r="U18" s="828">
        <v>3630</v>
      </c>
      <c r="V18" s="1002">
        <v>172.07</v>
      </c>
    </row>
    <row r="19" spans="1:22" ht="15" customHeight="1">
      <c r="A19" s="829">
        <v>3631</v>
      </c>
      <c r="B19" s="122">
        <v>160</v>
      </c>
      <c r="C19" s="269" t="s">
        <v>201</v>
      </c>
      <c r="D19" s="270"/>
      <c r="E19" s="270"/>
      <c r="F19" s="270"/>
      <c r="G19" s="270"/>
      <c r="H19" s="270"/>
      <c r="I19" s="270"/>
      <c r="J19" s="270"/>
      <c r="K19" s="270"/>
      <c r="L19" s="270"/>
      <c r="N19" s="272"/>
      <c r="P19" s="273"/>
      <c r="Q19" s="273"/>
      <c r="R19" s="837">
        <f t="shared" si="0"/>
        <v>279.8</v>
      </c>
      <c r="S19" s="273"/>
      <c r="U19" s="828">
        <v>3631</v>
      </c>
      <c r="V19" s="1002">
        <v>279.8</v>
      </c>
    </row>
    <row r="20" spans="1:22" ht="15" customHeight="1">
      <c r="A20" s="829">
        <v>11161</v>
      </c>
      <c r="B20" s="122">
        <v>170</v>
      </c>
      <c r="C20" s="269" t="s">
        <v>203</v>
      </c>
      <c r="D20" s="270"/>
      <c r="E20" s="270"/>
      <c r="F20" s="270"/>
      <c r="G20" s="270"/>
      <c r="H20" s="270"/>
      <c r="I20" s="270"/>
      <c r="J20" s="270"/>
      <c r="K20" s="270"/>
      <c r="L20" s="270"/>
      <c r="N20" s="272"/>
      <c r="P20" s="273"/>
      <c r="Q20" s="273"/>
      <c r="R20" s="837">
        <f t="shared" si="0"/>
        <v>98.66</v>
      </c>
      <c r="S20" s="273"/>
      <c r="U20" s="828">
        <v>3632</v>
      </c>
      <c r="V20" s="1002">
        <v>1547.47</v>
      </c>
    </row>
    <row r="21" spans="1:22" ht="15" customHeight="1">
      <c r="A21" s="829">
        <v>3639</v>
      </c>
      <c r="B21" s="122">
        <v>180</v>
      </c>
      <c r="C21" s="269" t="s">
        <v>205</v>
      </c>
      <c r="D21" s="270"/>
      <c r="E21" s="270"/>
      <c r="F21" s="270"/>
      <c r="G21" s="270"/>
      <c r="H21" s="270"/>
      <c r="I21" s="270"/>
      <c r="J21" s="270"/>
      <c r="K21" s="270"/>
      <c r="L21" s="270"/>
      <c r="N21" s="272"/>
      <c r="P21" s="273"/>
      <c r="Q21" s="273"/>
      <c r="R21" s="837">
        <f t="shared" si="0"/>
        <v>269.23</v>
      </c>
      <c r="S21" s="273"/>
      <c r="U21" s="828">
        <v>3639</v>
      </c>
      <c r="V21" s="1002">
        <v>269.23</v>
      </c>
    </row>
    <row r="22" spans="1:22" ht="15" customHeight="1">
      <c r="A22" s="829">
        <v>9651</v>
      </c>
      <c r="B22" s="122">
        <v>190</v>
      </c>
      <c r="C22" s="269" t="s">
        <v>207</v>
      </c>
      <c r="D22" s="270"/>
      <c r="E22" s="270"/>
      <c r="F22" s="270"/>
      <c r="G22" s="270"/>
      <c r="H22" s="270"/>
      <c r="I22" s="270"/>
      <c r="J22" s="270"/>
      <c r="K22" s="270"/>
      <c r="L22" s="270"/>
      <c r="N22" s="272"/>
      <c r="P22" s="273"/>
      <c r="Q22" s="273"/>
      <c r="R22" s="837">
        <f t="shared" si="0"/>
        <v>133</v>
      </c>
      <c r="S22" s="273"/>
      <c r="U22" s="828">
        <v>3642</v>
      </c>
      <c r="V22" s="1002">
        <v>234.67</v>
      </c>
    </row>
    <row r="23" spans="1:22" ht="15" customHeight="1">
      <c r="A23" s="829">
        <v>3665</v>
      </c>
      <c r="B23" s="122">
        <v>200</v>
      </c>
      <c r="C23" s="269" t="s">
        <v>209</v>
      </c>
      <c r="D23" s="270"/>
      <c r="E23" s="270"/>
      <c r="F23" s="270"/>
      <c r="G23" s="270"/>
      <c r="H23" s="270"/>
      <c r="I23" s="270"/>
      <c r="J23" s="270"/>
      <c r="K23" s="270"/>
      <c r="L23" s="270"/>
      <c r="N23" s="272"/>
      <c r="P23" s="273"/>
      <c r="Q23" s="273"/>
      <c r="R23" s="837">
        <f t="shared" si="0"/>
        <v>166</v>
      </c>
      <c r="S23" s="273"/>
      <c r="U23" s="828">
        <v>3644</v>
      </c>
      <c r="V23" s="1002">
        <v>988.91</v>
      </c>
    </row>
    <row r="24" spans="1:22" ht="15" customHeight="1">
      <c r="A24" s="829">
        <v>3565</v>
      </c>
      <c r="B24" s="122">
        <v>210</v>
      </c>
      <c r="C24" s="269" t="s">
        <v>211</v>
      </c>
      <c r="D24" s="270"/>
      <c r="E24" s="270"/>
      <c r="F24" s="270"/>
      <c r="G24" s="270"/>
      <c r="H24" s="270"/>
      <c r="I24" s="270"/>
      <c r="J24" s="270"/>
      <c r="K24" s="270"/>
      <c r="L24" s="270"/>
      <c r="N24" s="272"/>
      <c r="P24" s="273"/>
      <c r="Q24" s="273"/>
      <c r="R24" s="837">
        <f t="shared" si="0"/>
        <v>237.39</v>
      </c>
      <c r="S24" s="273"/>
      <c r="U24" s="828">
        <v>3646</v>
      </c>
      <c r="V24" s="1002">
        <v>323.42</v>
      </c>
    </row>
    <row r="25" spans="1:22" ht="15" customHeight="1">
      <c r="A25" s="829">
        <v>29269</v>
      </c>
      <c r="B25" s="122">
        <v>220</v>
      </c>
      <c r="C25" s="269" t="s">
        <v>412</v>
      </c>
      <c r="D25" s="270"/>
      <c r="E25" s="270"/>
      <c r="F25" s="270"/>
      <c r="G25" s="270"/>
      <c r="H25" s="270"/>
      <c r="I25" s="270"/>
      <c r="J25" s="270"/>
      <c r="K25" s="270"/>
      <c r="L25" s="270"/>
      <c r="N25" s="272"/>
      <c r="P25" s="273"/>
      <c r="Q25" s="273"/>
      <c r="R25" s="837">
        <f t="shared" si="0"/>
        <v>58.92</v>
      </c>
      <c r="S25" s="273"/>
      <c r="U25" s="828">
        <v>3652</v>
      </c>
      <c r="V25" s="1002">
        <v>951.75</v>
      </c>
    </row>
    <row r="26" spans="1:22" ht="15" customHeight="1">
      <c r="A26" s="829">
        <v>42295</v>
      </c>
      <c r="B26" s="122">
        <v>223</v>
      </c>
      <c r="C26" s="269" t="s">
        <v>214</v>
      </c>
      <c r="D26" s="270"/>
      <c r="E26" s="270"/>
      <c r="F26" s="270"/>
      <c r="G26" s="270"/>
      <c r="H26" s="270"/>
      <c r="I26" s="270"/>
      <c r="J26" s="270"/>
      <c r="K26" s="270"/>
      <c r="L26" s="270"/>
      <c r="N26" s="272"/>
      <c r="P26" s="273"/>
      <c r="Q26" s="273"/>
      <c r="R26" s="837">
        <f t="shared" si="0"/>
        <v>63.7</v>
      </c>
      <c r="S26" s="273"/>
      <c r="U26" s="828">
        <v>3656</v>
      </c>
      <c r="V26" s="1002">
        <v>518.41999999999996</v>
      </c>
    </row>
    <row r="27" spans="1:22" ht="15" customHeight="1">
      <c r="A27" s="912">
        <v>42485</v>
      </c>
      <c r="B27" s="122">
        <v>226</v>
      </c>
      <c r="C27" s="269" t="s">
        <v>216</v>
      </c>
      <c r="D27" s="270"/>
      <c r="E27" s="270"/>
      <c r="F27" s="270"/>
      <c r="G27" s="270"/>
      <c r="H27" s="270"/>
      <c r="I27" s="270"/>
      <c r="J27" s="270"/>
      <c r="K27" s="270"/>
      <c r="L27" s="270"/>
      <c r="N27" s="272"/>
      <c r="P27" s="273"/>
      <c r="Q27" s="273"/>
      <c r="R27" s="837">
        <f t="shared" si="0"/>
        <v>92.48</v>
      </c>
      <c r="S27" s="273"/>
      <c r="U27" s="828">
        <v>3658</v>
      </c>
      <c r="V27" s="1002">
        <v>1614.67</v>
      </c>
    </row>
    <row r="28" spans="1:22" ht="15" customHeight="1">
      <c r="A28" s="829">
        <v>3652</v>
      </c>
      <c r="B28" s="122">
        <v>230</v>
      </c>
      <c r="C28" s="269" t="s">
        <v>218</v>
      </c>
      <c r="D28" s="270"/>
      <c r="E28" s="270"/>
      <c r="F28" s="270"/>
      <c r="G28" s="270"/>
      <c r="H28" s="270"/>
      <c r="I28" s="270"/>
      <c r="J28" s="270"/>
      <c r="K28" s="270"/>
      <c r="L28" s="270"/>
      <c r="N28" s="272"/>
      <c r="P28" s="273"/>
      <c r="Q28" s="273"/>
      <c r="R28" s="837">
        <f t="shared" si="0"/>
        <v>951.75</v>
      </c>
      <c r="S28" s="273"/>
      <c r="U28" s="828">
        <v>3661</v>
      </c>
      <c r="V28" s="1002">
        <v>482.7</v>
      </c>
    </row>
    <row r="29" spans="1:22" ht="15" customHeight="1">
      <c r="A29" s="829">
        <v>11711</v>
      </c>
      <c r="B29" s="122">
        <v>240</v>
      </c>
      <c r="C29" s="269" t="s">
        <v>220</v>
      </c>
      <c r="D29" s="270"/>
      <c r="E29" s="270"/>
      <c r="F29" s="270"/>
      <c r="G29" s="270"/>
      <c r="H29" s="270"/>
      <c r="I29" s="270"/>
      <c r="J29" s="270"/>
      <c r="K29" s="270"/>
      <c r="L29" s="270"/>
      <c r="N29" s="272"/>
      <c r="P29" s="273"/>
      <c r="Q29" s="273"/>
      <c r="R29" s="837">
        <f t="shared" si="0"/>
        <v>250.25</v>
      </c>
      <c r="S29" s="273"/>
      <c r="U29" s="828">
        <v>3665</v>
      </c>
      <c r="V29" s="1002">
        <v>166</v>
      </c>
    </row>
    <row r="30" spans="1:22" ht="15" customHeight="1">
      <c r="A30" s="829">
        <v>12826</v>
      </c>
      <c r="B30" s="122">
        <v>250</v>
      </c>
      <c r="C30" s="269" t="s">
        <v>222</v>
      </c>
      <c r="D30" s="270"/>
      <c r="E30" s="270"/>
      <c r="F30" s="270"/>
      <c r="G30" s="270"/>
      <c r="H30" s="270"/>
      <c r="I30" s="270"/>
      <c r="J30" s="270"/>
      <c r="K30" s="270"/>
      <c r="L30" s="270"/>
      <c r="N30" s="272"/>
      <c r="P30" s="273"/>
      <c r="Q30" s="273"/>
      <c r="R30" s="837">
        <f t="shared" si="0"/>
        <v>229.47</v>
      </c>
      <c r="S30" s="273"/>
      <c r="U30" s="828">
        <v>9651</v>
      </c>
      <c r="V30" s="1002">
        <v>133</v>
      </c>
    </row>
    <row r="31" spans="1:22" ht="15" customHeight="1">
      <c r="A31" s="829">
        <v>13231</v>
      </c>
      <c r="B31" s="122">
        <v>260</v>
      </c>
      <c r="C31" s="269" t="s">
        <v>224</v>
      </c>
      <c r="D31" s="270"/>
      <c r="E31" s="270"/>
      <c r="F31" s="270"/>
      <c r="G31" s="270"/>
      <c r="H31" s="270"/>
      <c r="I31" s="270"/>
      <c r="J31" s="270"/>
      <c r="K31" s="270"/>
      <c r="L31" s="270"/>
      <c r="N31" s="272"/>
      <c r="P31" s="273"/>
      <c r="Q31" s="273"/>
      <c r="R31" s="837">
        <f t="shared" si="0"/>
        <v>109.78</v>
      </c>
      <c r="S31" s="273"/>
      <c r="U31" s="828">
        <v>9741</v>
      </c>
      <c r="V31" s="1002">
        <v>504.54</v>
      </c>
    </row>
    <row r="32" spans="1:22" ht="15" customHeight="1">
      <c r="A32" s="829">
        <v>3581</v>
      </c>
      <c r="B32" s="122">
        <v>270</v>
      </c>
      <c r="C32" s="269" t="s">
        <v>226</v>
      </c>
      <c r="D32" s="270"/>
      <c r="E32" s="270"/>
      <c r="F32" s="270"/>
      <c r="G32" s="270"/>
      <c r="H32" s="270"/>
      <c r="I32" s="270"/>
      <c r="J32" s="270"/>
      <c r="K32" s="270"/>
      <c r="L32" s="270"/>
      <c r="N32" s="272"/>
      <c r="P32" s="273"/>
      <c r="Q32" s="273"/>
      <c r="R32" s="837">
        <f t="shared" si="0"/>
        <v>301.25</v>
      </c>
      <c r="S32" s="273"/>
      <c r="U32" s="828">
        <v>9930</v>
      </c>
      <c r="V32" s="1002">
        <v>63.75</v>
      </c>
    </row>
    <row r="33" spans="1:22" ht="15" customHeight="1">
      <c r="A33" s="832">
        <v>3606</v>
      </c>
      <c r="B33" s="122">
        <v>280</v>
      </c>
      <c r="C33" s="269" t="s">
        <v>228</v>
      </c>
      <c r="D33" s="270"/>
      <c r="E33" s="270"/>
      <c r="F33" s="270"/>
      <c r="G33" s="270"/>
      <c r="H33" s="270"/>
      <c r="I33" s="270"/>
      <c r="J33" s="270"/>
      <c r="K33" s="270"/>
      <c r="L33" s="270"/>
      <c r="N33" s="272"/>
      <c r="P33" s="273"/>
      <c r="Q33" s="273"/>
      <c r="R33" s="837">
        <f t="shared" si="0"/>
        <v>420.13</v>
      </c>
      <c r="S33" s="273"/>
      <c r="U33" s="828">
        <v>10115</v>
      </c>
      <c r="V33" s="1002">
        <v>572.76</v>
      </c>
    </row>
    <row r="34" spans="1:22" ht="15" customHeight="1">
      <c r="A34" s="829">
        <v>3615</v>
      </c>
      <c r="B34" s="122">
        <v>290</v>
      </c>
      <c r="C34" s="463" t="s">
        <v>572</v>
      </c>
      <c r="D34" s="270"/>
      <c r="E34" s="270"/>
      <c r="F34" s="270"/>
      <c r="G34" s="270"/>
      <c r="H34" s="270"/>
      <c r="I34" s="270"/>
      <c r="J34" s="270"/>
      <c r="K34" s="270"/>
      <c r="L34" s="270"/>
      <c r="N34" s="272"/>
      <c r="P34" s="273"/>
      <c r="Q34" s="273"/>
      <c r="R34" s="837">
        <f t="shared" si="0"/>
        <v>495.92</v>
      </c>
      <c r="S34" s="273"/>
      <c r="U34" s="828">
        <v>10298</v>
      </c>
      <c r="V34" s="1002">
        <v>46.42</v>
      </c>
    </row>
    <row r="35" spans="1:22" ht="15" customHeight="1">
      <c r="A35" s="833">
        <v>20</v>
      </c>
      <c r="B35" s="122">
        <v>300</v>
      </c>
      <c r="C35" s="463" t="s">
        <v>574</v>
      </c>
      <c r="D35" s="270"/>
      <c r="E35" s="270"/>
      <c r="F35" s="270"/>
      <c r="G35" s="270"/>
      <c r="H35" s="270"/>
      <c r="I35" s="270"/>
      <c r="J35" s="270"/>
      <c r="K35" s="270"/>
      <c r="L35" s="270"/>
      <c r="N35" s="272"/>
      <c r="P35" s="273"/>
      <c r="Q35" s="273"/>
      <c r="R35" s="837">
        <f t="shared" si="0"/>
        <v>24.75</v>
      </c>
      <c r="S35" s="273"/>
      <c r="U35" s="828">
        <v>11161</v>
      </c>
      <c r="V35" s="1002">
        <v>98.66</v>
      </c>
    </row>
    <row r="36" spans="1:22" ht="15" customHeight="1">
      <c r="A36" s="834">
        <v>3625</v>
      </c>
      <c r="B36" s="122">
        <v>300</v>
      </c>
      <c r="C36" s="269" t="s">
        <v>231</v>
      </c>
      <c r="D36" s="270"/>
      <c r="E36" s="270"/>
      <c r="F36" s="270"/>
      <c r="G36" s="270"/>
      <c r="H36" s="270"/>
      <c r="I36" s="270"/>
      <c r="J36" s="270"/>
      <c r="K36" s="270"/>
      <c r="L36" s="270"/>
      <c r="N36" s="272"/>
      <c r="P36" s="273"/>
      <c r="Q36" s="276">
        <f>P36+P35</f>
        <v>0</v>
      </c>
      <c r="R36" s="837">
        <f t="shared" si="0"/>
        <v>59.05</v>
      </c>
      <c r="S36" s="276">
        <f>R36+R35</f>
        <v>83.8</v>
      </c>
      <c r="U36" s="828">
        <v>11163</v>
      </c>
      <c r="V36" s="1002">
        <v>207.75</v>
      </c>
    </row>
    <row r="37" spans="1:22" ht="15" customHeight="1">
      <c r="A37" s="829">
        <v>3644</v>
      </c>
      <c r="B37" s="122">
        <v>310</v>
      </c>
      <c r="C37" s="269" t="s">
        <v>233</v>
      </c>
      <c r="D37" s="270"/>
      <c r="E37" s="270"/>
      <c r="F37" s="270"/>
      <c r="G37" s="270"/>
      <c r="H37" s="270"/>
      <c r="I37" s="270"/>
      <c r="J37" s="270"/>
      <c r="K37" s="270"/>
      <c r="L37" s="270"/>
      <c r="N37" s="272"/>
      <c r="P37" s="273"/>
      <c r="Q37" s="273"/>
      <c r="R37" s="837">
        <f t="shared" si="0"/>
        <v>988.91</v>
      </c>
      <c r="S37" s="273"/>
      <c r="U37" s="828">
        <v>11711</v>
      </c>
      <c r="V37" s="1002">
        <v>250.25</v>
      </c>
    </row>
    <row r="38" spans="1:22" ht="15" customHeight="1">
      <c r="A38" s="829">
        <v>3541</v>
      </c>
      <c r="B38" s="122">
        <v>320</v>
      </c>
      <c r="C38" s="269" t="s">
        <v>235</v>
      </c>
      <c r="D38" s="270"/>
      <c r="E38" s="270"/>
      <c r="F38" s="270"/>
      <c r="G38" s="270"/>
      <c r="H38" s="270"/>
      <c r="I38" s="270"/>
      <c r="J38" s="270"/>
      <c r="K38" s="270"/>
      <c r="L38" s="270"/>
      <c r="N38" s="272"/>
      <c r="P38" s="273"/>
      <c r="Q38" s="273"/>
      <c r="R38" s="837">
        <f t="shared" si="0"/>
        <v>194.75</v>
      </c>
      <c r="S38" s="273"/>
      <c r="U38" s="828">
        <v>12826</v>
      </c>
      <c r="V38" s="1002">
        <v>229.47</v>
      </c>
    </row>
    <row r="39" spans="1:22" ht="15" customHeight="1">
      <c r="A39" s="829">
        <v>3594</v>
      </c>
      <c r="B39" s="122">
        <v>330</v>
      </c>
      <c r="C39" s="269" t="s">
        <v>237</v>
      </c>
      <c r="D39" s="270"/>
      <c r="E39" s="270"/>
      <c r="F39" s="270"/>
      <c r="G39" s="270"/>
      <c r="H39" s="270"/>
      <c r="I39" s="270"/>
      <c r="J39" s="270"/>
      <c r="K39" s="270"/>
      <c r="L39" s="270"/>
      <c r="N39" s="272"/>
      <c r="P39" s="273"/>
      <c r="Q39" s="273"/>
      <c r="R39" s="837">
        <f t="shared" si="0"/>
        <v>567.9</v>
      </c>
      <c r="S39" s="273"/>
      <c r="U39" s="828">
        <v>13231</v>
      </c>
      <c r="V39" s="1002">
        <v>109.78</v>
      </c>
    </row>
    <row r="40" spans="1:22" ht="15" customHeight="1">
      <c r="A40" s="829">
        <v>42421</v>
      </c>
      <c r="B40" s="122">
        <v>335</v>
      </c>
      <c r="C40" s="269" t="s">
        <v>239</v>
      </c>
      <c r="D40" s="270"/>
      <c r="E40" s="270"/>
      <c r="F40" s="270"/>
      <c r="G40" s="270"/>
      <c r="H40" s="270"/>
      <c r="I40" s="270"/>
      <c r="J40" s="270"/>
      <c r="K40" s="270"/>
      <c r="L40" s="270"/>
      <c r="N40" s="272"/>
      <c r="P40" s="273"/>
      <c r="Q40" s="273"/>
      <c r="R40" s="837">
        <f t="shared" si="0"/>
        <v>31.88</v>
      </c>
      <c r="S40" s="273"/>
      <c r="U40" s="828">
        <v>29269</v>
      </c>
      <c r="V40" s="1002">
        <v>58.92</v>
      </c>
    </row>
    <row r="41" spans="1:22" ht="15" customHeight="1">
      <c r="A41" s="829">
        <v>3592</v>
      </c>
      <c r="B41" s="122">
        <v>340</v>
      </c>
      <c r="C41" s="269" t="s">
        <v>241</v>
      </c>
      <c r="D41" s="270"/>
      <c r="E41" s="270"/>
      <c r="F41" s="270"/>
      <c r="G41" s="270"/>
      <c r="H41" s="270"/>
      <c r="I41" s="270"/>
      <c r="J41" s="270"/>
      <c r="K41" s="270"/>
      <c r="L41" s="270"/>
      <c r="N41" s="272"/>
      <c r="P41" s="273"/>
      <c r="Q41" s="273"/>
      <c r="R41" s="837">
        <f t="shared" si="0"/>
        <v>179.66</v>
      </c>
      <c r="S41" s="273"/>
      <c r="U41" s="828">
        <v>42295</v>
      </c>
      <c r="V41" s="1002">
        <v>63.7</v>
      </c>
    </row>
    <row r="42" spans="1:22" ht="15" customHeight="1">
      <c r="A42" s="829">
        <v>3624</v>
      </c>
      <c r="B42" s="122">
        <v>350</v>
      </c>
      <c r="C42" s="269" t="s">
        <v>243</v>
      </c>
      <c r="D42" s="270"/>
      <c r="E42" s="270"/>
      <c r="F42" s="270"/>
      <c r="G42" s="270"/>
      <c r="H42" s="270"/>
      <c r="I42" s="270"/>
      <c r="J42" s="270"/>
      <c r="K42" s="270"/>
      <c r="L42" s="270"/>
      <c r="N42" s="272"/>
      <c r="P42" s="273"/>
      <c r="Q42" s="273"/>
      <c r="R42" s="837">
        <f t="shared" si="0"/>
        <v>381.55</v>
      </c>
      <c r="S42" s="273"/>
      <c r="U42" s="828">
        <v>42421</v>
      </c>
      <c r="V42" s="1002">
        <v>31.88</v>
      </c>
    </row>
    <row r="43" spans="1:22" ht="15" customHeight="1">
      <c r="A43" s="829">
        <v>3642</v>
      </c>
      <c r="B43" s="122">
        <v>360</v>
      </c>
      <c r="C43" s="269" t="s">
        <v>245</v>
      </c>
      <c r="D43" s="270"/>
      <c r="E43" s="270"/>
      <c r="F43" s="270"/>
      <c r="G43" s="270"/>
      <c r="H43" s="270"/>
      <c r="I43" s="270"/>
      <c r="J43" s="270"/>
      <c r="K43" s="270"/>
      <c r="L43" s="270"/>
      <c r="N43" s="272"/>
      <c r="P43" s="273"/>
      <c r="Q43" s="273"/>
      <c r="R43" s="837">
        <f t="shared" si="0"/>
        <v>234.67</v>
      </c>
      <c r="S43" s="273"/>
      <c r="U43" s="828">
        <v>42485</v>
      </c>
      <c r="V43" s="1002">
        <v>92.48</v>
      </c>
    </row>
    <row r="44" spans="1:22" ht="15" customHeight="1">
      <c r="A44" s="829">
        <v>3646</v>
      </c>
      <c r="B44" s="122">
        <v>370</v>
      </c>
      <c r="C44" s="269" t="s">
        <v>247</v>
      </c>
      <c r="D44" s="270"/>
      <c r="E44" s="270"/>
      <c r="F44" s="270"/>
      <c r="G44" s="270"/>
      <c r="H44" s="270"/>
      <c r="I44" s="270"/>
      <c r="J44" s="270"/>
      <c r="K44" s="270"/>
      <c r="L44" s="270"/>
      <c r="N44" s="272"/>
      <c r="P44" s="273"/>
      <c r="Q44" s="273"/>
      <c r="R44" s="837">
        <f t="shared" si="0"/>
        <v>323.42</v>
      </c>
      <c r="S44" s="273"/>
      <c r="U44" s="1003">
        <v>3599</v>
      </c>
      <c r="V44" s="1002">
        <v>406.98</v>
      </c>
    </row>
    <row r="45" spans="1:22" ht="15" customHeight="1">
      <c r="A45" s="829"/>
      <c r="D45" s="270"/>
      <c r="E45" s="270"/>
      <c r="F45" s="270"/>
      <c r="G45" s="270"/>
      <c r="H45" s="270"/>
      <c r="I45" s="270"/>
      <c r="J45" s="270"/>
      <c r="K45" s="270"/>
      <c r="L45" s="270"/>
      <c r="N45" s="272"/>
      <c r="P45" s="273"/>
      <c r="Q45" s="273"/>
      <c r="R45" s="274"/>
      <c r="S45" s="273"/>
      <c r="U45" s="268"/>
      <c r="V45" s="911"/>
    </row>
    <row r="46" spans="1:22" s="339" customFormat="1" ht="15" customHeight="1">
      <c r="A46" s="829"/>
      <c r="B46" s="122"/>
      <c r="C46" s="269"/>
      <c r="D46" s="270"/>
      <c r="E46" s="270"/>
      <c r="F46" s="270"/>
      <c r="G46" s="270"/>
      <c r="H46" s="270"/>
      <c r="I46" s="270"/>
      <c r="J46" s="270"/>
      <c r="K46" s="270"/>
      <c r="L46" s="270"/>
      <c r="M46" s="271"/>
      <c r="N46" s="272"/>
      <c r="O46" s="269"/>
      <c r="P46" s="273"/>
      <c r="Q46" s="273"/>
      <c r="R46" s="274"/>
      <c r="S46" s="273"/>
      <c r="U46" s="275"/>
      <c r="V46" s="911"/>
    </row>
    <row r="47" spans="1:22" s="339" customFormat="1" ht="15" customHeight="1">
      <c r="A47" s="829">
        <v>445566</v>
      </c>
      <c r="B47" s="122"/>
      <c r="C47" s="123"/>
      <c r="D47" s="270"/>
      <c r="E47" s="270"/>
      <c r="F47" s="270"/>
      <c r="G47" s="270"/>
      <c r="H47" s="270"/>
      <c r="I47" s="270"/>
      <c r="J47" s="270"/>
      <c r="K47" s="270"/>
      <c r="L47" s="270"/>
      <c r="M47" s="123"/>
      <c r="N47" s="277"/>
      <c r="O47" s="123"/>
      <c r="P47" s="277"/>
      <c r="Q47" s="1004"/>
      <c r="R47" s="279">
        <f>SUM(R8:R46)</f>
        <v>13281.799999999996</v>
      </c>
      <c r="S47" s="278"/>
      <c r="T47" s="838">
        <f>V47-R47</f>
        <v>0</v>
      </c>
      <c r="U47" s="275"/>
      <c r="V47" s="911">
        <f>SUM(V8:V46)</f>
        <v>13281.800000000001</v>
      </c>
    </row>
    <row r="48" spans="1:22" ht="15" customHeight="1">
      <c r="A48" s="835"/>
      <c r="Q48" s="1005"/>
      <c r="R48" s="837">
        <v>13281.799999999996</v>
      </c>
      <c r="U48" s="268"/>
      <c r="V48" s="1013">
        <v>13281.800000000001</v>
      </c>
    </row>
    <row r="49" spans="1:22" ht="15" customHeight="1">
      <c r="A49" s="835"/>
      <c r="C49" s="1097"/>
      <c r="D49" s="1097"/>
      <c r="E49" s="1097"/>
      <c r="F49" s="1097"/>
      <c r="G49" s="1097"/>
      <c r="H49" s="1097"/>
      <c r="I49" s="1097"/>
      <c r="J49" s="1097"/>
      <c r="K49" s="1097"/>
      <c r="L49" s="1097"/>
      <c r="M49" s="280"/>
      <c r="N49" s="380" t="s">
        <v>516</v>
      </c>
      <c r="O49" s="123"/>
      <c r="P49" s="380"/>
      <c r="Q49" s="1005"/>
      <c r="R49" s="916">
        <f>R47-R48</f>
        <v>0</v>
      </c>
    </row>
    <row r="50" spans="1:22" ht="15" customHeight="1">
      <c r="A50" s="835"/>
      <c r="O50" s="380" t="s">
        <v>516</v>
      </c>
      <c r="Q50" s="1005"/>
      <c r="R50" s="350" t="s">
        <v>1692</v>
      </c>
      <c r="S50" t="s">
        <v>597</v>
      </c>
    </row>
    <row r="51" spans="1:22" ht="15" customHeight="1">
      <c r="A51" s="835"/>
      <c r="P51" s="273"/>
      <c r="Q51" s="1006"/>
      <c r="R51" s="152"/>
      <c r="S51" t="s">
        <v>1691</v>
      </c>
    </row>
    <row r="52" spans="1:22" ht="15" customHeight="1">
      <c r="A52" s="835"/>
      <c r="Q52" s="1005"/>
      <c r="R52" s="913" t="s">
        <v>564</v>
      </c>
    </row>
    <row r="53" spans="1:22" ht="15" customHeight="1">
      <c r="A53" s="835"/>
      <c r="Q53" s="1005"/>
      <c r="R53" s="465">
        <v>43451</v>
      </c>
    </row>
    <row r="54" spans="1:22" s="843" customFormat="1" ht="15" customHeight="1">
      <c r="A54" s="839"/>
      <c r="B54" s="237"/>
      <c r="C54" s="840"/>
      <c r="D54" s="841"/>
      <c r="E54" s="841"/>
      <c r="F54" s="841"/>
      <c r="G54" s="841"/>
      <c r="H54" s="841"/>
      <c r="I54" s="841"/>
      <c r="J54" s="841"/>
      <c r="K54" s="841"/>
      <c r="L54" s="841"/>
      <c r="M54" s="842"/>
      <c r="N54" s="238"/>
      <c r="O54" s="840"/>
      <c r="Q54" s="1007"/>
      <c r="R54" s="844"/>
    </row>
    <row r="55" spans="1:22" ht="24.75" customHeight="1">
      <c r="A55" s="836">
        <v>203658</v>
      </c>
      <c r="B55" s="644"/>
      <c r="C55" s="645" t="s">
        <v>697</v>
      </c>
      <c r="D55" s="644"/>
      <c r="E55" s="645" t="s">
        <v>697</v>
      </c>
      <c r="K55" s="647"/>
      <c r="L55" s="647"/>
      <c r="M55" s="647"/>
      <c r="N55" s="647"/>
      <c r="O55" s="647"/>
      <c r="P55" s="647"/>
      <c r="Q55" s="1008"/>
      <c r="R55" s="655"/>
      <c r="S55" s="339" t="s">
        <v>1708</v>
      </c>
      <c r="V55" s="339"/>
    </row>
    <row r="56" spans="1:22" s="339" customFormat="1" ht="25.5" customHeight="1" thickBot="1">
      <c r="A56" s="835">
        <v>3658</v>
      </c>
      <c r="B56" s="122"/>
      <c r="C56" s="646" t="s">
        <v>691</v>
      </c>
      <c r="D56" s="122"/>
      <c r="E56" s="646" t="s">
        <v>691</v>
      </c>
      <c r="F56" s="280"/>
      <c r="G56" s="280"/>
      <c r="H56" s="280"/>
      <c r="I56" s="280"/>
      <c r="J56" s="280"/>
      <c r="K56" s="648"/>
      <c r="L56" s="648"/>
      <c r="M56" s="648"/>
      <c r="N56" s="648"/>
      <c r="O56" s="648"/>
      <c r="P56" s="648"/>
      <c r="Q56" s="648"/>
      <c r="R56" s="656">
        <f>R9-R55</f>
        <v>1614.67</v>
      </c>
    </row>
    <row r="57" spans="1:22" s="339" customFormat="1" ht="31.5" customHeight="1">
      <c r="A57" s="835"/>
      <c r="B57" s="122"/>
      <c r="C57" s="269"/>
      <c r="D57" s="122"/>
      <c r="E57" s="269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657"/>
    </row>
    <row r="58" spans="1:22" s="339" customFormat="1" ht="15" customHeight="1">
      <c r="A58" s="835">
        <v>203599</v>
      </c>
      <c r="B58" s="122"/>
      <c r="C58" s="646" t="s">
        <v>699</v>
      </c>
      <c r="D58" s="122"/>
      <c r="E58" s="646" t="s">
        <v>699</v>
      </c>
      <c r="F58" s="280"/>
      <c r="G58" s="280"/>
      <c r="H58" s="280"/>
      <c r="I58" s="280"/>
      <c r="J58" s="280"/>
      <c r="K58" s="647"/>
      <c r="L58" s="647"/>
      <c r="M58" s="647"/>
      <c r="N58" s="647"/>
      <c r="O58" s="647"/>
      <c r="P58" s="647"/>
      <c r="Q58" s="647"/>
      <c r="R58" s="655"/>
      <c r="S58" s="339" t="s">
        <v>1708</v>
      </c>
    </row>
    <row r="59" spans="1:22" s="339" customFormat="1" ht="29.25" customHeight="1" thickBot="1">
      <c r="A59" s="503">
        <v>3599</v>
      </c>
      <c r="B59" s="122"/>
      <c r="C59" s="646" t="s">
        <v>689</v>
      </c>
      <c r="D59" s="122"/>
      <c r="E59" s="646" t="s">
        <v>689</v>
      </c>
      <c r="F59" s="280"/>
      <c r="G59" s="280"/>
      <c r="H59" s="280"/>
      <c r="I59" s="280"/>
      <c r="J59" s="280"/>
      <c r="K59" s="648"/>
      <c r="L59" s="648"/>
      <c r="M59" s="648"/>
      <c r="N59" s="648"/>
      <c r="O59" s="648"/>
      <c r="P59" s="648"/>
      <c r="Q59" s="648"/>
      <c r="R59" s="656">
        <f>R12-R58</f>
        <v>406.98</v>
      </c>
    </row>
    <row r="60" spans="1:22" s="339" customFormat="1" ht="29.25" customHeight="1">
      <c r="A60" s="503"/>
      <c r="B60" s="122"/>
      <c r="C60" s="646"/>
      <c r="D60" s="122"/>
      <c r="E60" s="646"/>
      <c r="F60" s="280"/>
      <c r="G60" s="280"/>
      <c r="H60" s="280"/>
      <c r="I60" s="280"/>
      <c r="J60" s="280"/>
      <c r="K60" s="914"/>
      <c r="L60" s="914"/>
      <c r="M60" s="914"/>
      <c r="N60" s="914"/>
      <c r="O60" s="914"/>
      <c r="P60" s="914"/>
      <c r="Q60" s="914"/>
      <c r="R60" s="915"/>
    </row>
    <row r="61" spans="1:22" s="339" customFormat="1" ht="29.25" customHeight="1">
      <c r="A61" s="503"/>
      <c r="B61" s="122"/>
      <c r="C61" s="646"/>
      <c r="D61" s="122"/>
      <c r="E61" s="646"/>
      <c r="F61" s="280"/>
      <c r="G61" s="280"/>
      <c r="H61" s="280"/>
      <c r="I61" s="280"/>
      <c r="J61" s="280"/>
      <c r="K61" s="914"/>
      <c r="L61" s="914"/>
      <c r="M61" s="914"/>
      <c r="N61" s="914"/>
      <c r="O61" s="914"/>
      <c r="P61" s="914"/>
      <c r="Q61" s="914"/>
      <c r="R61" s="915"/>
    </row>
    <row r="62" spans="1:22" s="339" customFormat="1" ht="29.25" customHeight="1">
      <c r="A62" s="503"/>
      <c r="B62" s="122"/>
      <c r="C62" s="646"/>
      <c r="D62" s="122"/>
      <c r="E62" s="646"/>
      <c r="F62" s="280"/>
      <c r="G62" s="280"/>
      <c r="H62" s="280"/>
      <c r="I62" s="280"/>
      <c r="J62" s="280"/>
      <c r="K62" s="914"/>
      <c r="L62" s="914"/>
      <c r="M62" s="914"/>
      <c r="N62" s="914"/>
      <c r="O62" s="914"/>
      <c r="P62" s="914"/>
      <c r="Q62" s="914"/>
      <c r="R62" s="915"/>
    </row>
    <row r="63" spans="1:22" s="339" customFormat="1" ht="29.25" customHeight="1">
      <c r="A63" s="503"/>
      <c r="B63" s="122"/>
      <c r="C63" s="646"/>
      <c r="D63" s="122"/>
      <c r="E63" s="646"/>
      <c r="F63" s="280"/>
      <c r="G63" s="280"/>
      <c r="H63" s="280"/>
      <c r="I63" s="280"/>
      <c r="J63" s="280"/>
      <c r="K63" s="914"/>
      <c r="L63" s="914"/>
      <c r="M63" s="914"/>
      <c r="N63" s="914"/>
      <c r="O63" s="914"/>
      <c r="P63" s="914"/>
      <c r="Q63" s="914"/>
      <c r="R63" s="915"/>
    </row>
    <row r="64" spans="1:22" s="339" customFormat="1" ht="29.25" customHeight="1">
      <c r="A64" s="503"/>
      <c r="B64" s="122"/>
      <c r="C64" s="646"/>
      <c r="D64" s="122"/>
      <c r="E64" s="646"/>
      <c r="F64" s="280"/>
      <c r="G64" s="280"/>
      <c r="H64" s="280"/>
      <c r="I64" s="280"/>
      <c r="J64" s="280"/>
      <c r="K64" s="914"/>
      <c r="L64" s="914"/>
      <c r="M64" s="914"/>
      <c r="N64" s="914"/>
      <c r="O64" s="914"/>
      <c r="P64" s="914"/>
      <c r="Q64" s="914"/>
      <c r="R64" s="915"/>
    </row>
    <row r="65" spans="1:22" s="339" customFormat="1" ht="29.25" customHeight="1">
      <c r="A65" s="503"/>
      <c r="B65" s="122"/>
      <c r="C65" s="646"/>
      <c r="D65" s="122"/>
      <c r="E65" s="646"/>
      <c r="F65" s="280"/>
      <c r="G65" s="280"/>
      <c r="H65" s="280"/>
      <c r="I65" s="280"/>
      <c r="J65" s="280"/>
      <c r="K65" s="914"/>
      <c r="L65" s="914"/>
      <c r="M65" s="914"/>
      <c r="N65" s="914"/>
      <c r="O65" s="914"/>
      <c r="P65" s="914"/>
      <c r="Q65" s="914"/>
      <c r="R65" s="915"/>
    </row>
    <row r="66" spans="1:22" s="339" customFormat="1" ht="29.25" customHeight="1">
      <c r="A66" s="503"/>
      <c r="B66" s="122"/>
      <c r="C66" s="646"/>
      <c r="D66" s="122"/>
      <c r="E66" s="646"/>
      <c r="F66" s="280"/>
      <c r="G66" s="280"/>
      <c r="H66" s="280"/>
      <c r="I66" s="280"/>
      <c r="J66" s="280"/>
      <c r="K66" s="914"/>
      <c r="L66" s="914"/>
      <c r="M66" s="914"/>
      <c r="N66" s="914"/>
      <c r="O66" s="914"/>
      <c r="P66" s="914"/>
      <c r="Q66" s="914"/>
      <c r="R66" s="915"/>
    </row>
    <row r="67" spans="1:22" s="339" customFormat="1" ht="29.25" customHeight="1">
      <c r="A67" s="503"/>
      <c r="B67" s="122"/>
      <c r="C67" s="646"/>
      <c r="D67" s="122"/>
      <c r="E67" s="646"/>
      <c r="F67" s="280"/>
      <c r="G67" s="280"/>
      <c r="H67" s="280"/>
      <c r="I67" s="280"/>
      <c r="J67" s="280"/>
      <c r="K67" s="914"/>
      <c r="L67" s="914"/>
      <c r="M67" s="914"/>
      <c r="N67" s="914"/>
      <c r="O67" s="914"/>
      <c r="P67" s="914"/>
      <c r="Q67" s="914"/>
      <c r="R67" s="915"/>
    </row>
    <row r="68" spans="1:22" s="339" customFormat="1" ht="30" customHeight="1">
      <c r="A68" s="139"/>
      <c r="B68" s="122"/>
      <c r="C68" s="269"/>
      <c r="D68" s="280"/>
      <c r="E68" s="280"/>
      <c r="F68" s="280"/>
      <c r="G68" s="280"/>
      <c r="H68" s="280"/>
      <c r="I68" s="280"/>
      <c r="J68" s="280"/>
      <c r="K68" s="280"/>
      <c r="L68" s="280"/>
      <c r="M68" s="271"/>
      <c r="N68" s="123"/>
      <c r="O68" s="269"/>
      <c r="P68"/>
      <c r="Q68"/>
      <c r="R68" s="142"/>
      <c r="S68"/>
      <c r="V68"/>
    </row>
    <row r="69" spans="1:22" ht="15" customHeight="1" thickBot="1">
      <c r="B69" s="152">
        <v>600</v>
      </c>
      <c r="C69" s="158" t="s">
        <v>351</v>
      </c>
      <c r="D69" s="147" t="s">
        <v>352</v>
      </c>
      <c r="R69" s="469"/>
    </row>
    <row r="70" spans="1:22" ht="15" customHeight="1" thickBot="1">
      <c r="B70" s="152">
        <v>605</v>
      </c>
      <c r="C70" s="158" t="s">
        <v>354</v>
      </c>
      <c r="D70" s="147" t="s">
        <v>355</v>
      </c>
      <c r="R70" s="470"/>
    </row>
    <row r="71" spans="1:22" ht="15" customHeight="1" thickBot="1">
      <c r="B71" s="152">
        <v>610</v>
      </c>
      <c r="C71" s="158" t="s">
        <v>357</v>
      </c>
      <c r="D71" s="147" t="s">
        <v>358</v>
      </c>
      <c r="R71" s="471"/>
    </row>
    <row r="72" spans="1:22" ht="15" customHeight="1" thickBot="1">
      <c r="B72" s="152">
        <v>615</v>
      </c>
      <c r="C72" s="158" t="s">
        <v>360</v>
      </c>
      <c r="D72" s="147" t="s">
        <v>361</v>
      </c>
      <c r="R72" s="472"/>
    </row>
    <row r="73" spans="1:22" ht="15" customHeight="1" thickBot="1">
      <c r="B73" s="152">
        <v>620</v>
      </c>
      <c r="C73" s="158" t="s">
        <v>363</v>
      </c>
      <c r="D73" s="147" t="s">
        <v>364</v>
      </c>
      <c r="R73" s="472"/>
    </row>
    <row r="74" spans="1:22" ht="15" customHeight="1" thickBot="1">
      <c r="B74" s="152">
        <v>625</v>
      </c>
      <c r="C74" s="158" t="s">
        <v>366</v>
      </c>
      <c r="D74" s="147" t="s">
        <v>367</v>
      </c>
      <c r="R74" s="472"/>
    </row>
    <row r="75" spans="1:22" ht="15" customHeight="1" thickBot="1">
      <c r="B75" s="152">
        <v>630</v>
      </c>
      <c r="C75" s="158" t="s">
        <v>369</v>
      </c>
      <c r="D75" s="147" t="s">
        <v>370</v>
      </c>
      <c r="R75" s="472"/>
    </row>
    <row r="76" spans="1:22" ht="15" customHeight="1" thickBot="1">
      <c r="B76" s="152">
        <v>635</v>
      </c>
      <c r="C76" s="158" t="s">
        <v>372</v>
      </c>
      <c r="D76" s="147" t="s">
        <v>373</v>
      </c>
      <c r="R76" s="472"/>
    </row>
    <row r="77" spans="1:22" ht="15" customHeight="1">
      <c r="B77" s="180" t="s">
        <v>404</v>
      </c>
      <c r="C77" s="180" t="s">
        <v>346</v>
      </c>
      <c r="D77" s="181" t="s">
        <v>347</v>
      </c>
      <c r="R77" s="473"/>
    </row>
    <row r="78" spans="1:22" ht="15" customHeight="1">
      <c r="B78" s="180" t="s">
        <v>405</v>
      </c>
      <c r="C78" s="180" t="s">
        <v>348</v>
      </c>
      <c r="D78" s="181" t="s">
        <v>349</v>
      </c>
      <c r="R78" s="473"/>
    </row>
    <row r="79" spans="1:22" ht="15" customHeight="1">
      <c r="B79" s="180" t="s">
        <v>406</v>
      </c>
      <c r="C79" s="180" t="s">
        <v>375</v>
      </c>
      <c r="D79" s="181" t="s">
        <v>347</v>
      </c>
      <c r="R79" s="473"/>
    </row>
    <row r="80" spans="1:22" ht="15" customHeight="1">
      <c r="B80" s="180" t="s">
        <v>407</v>
      </c>
      <c r="C80" s="180" t="s">
        <v>378</v>
      </c>
      <c r="D80" s="181" t="s">
        <v>379</v>
      </c>
      <c r="R80" s="473"/>
    </row>
    <row r="81" spans="2:18" ht="15" customHeight="1">
      <c r="B81" s="180" t="s">
        <v>408</v>
      </c>
      <c r="C81" s="180" t="s">
        <v>380</v>
      </c>
      <c r="D81" s="181" t="s">
        <v>381</v>
      </c>
      <c r="R81" s="473"/>
    </row>
    <row r="82" spans="2:18" ht="15" customHeight="1">
      <c r="B82" s="180" t="s">
        <v>409</v>
      </c>
      <c r="C82" s="180" t="s">
        <v>382</v>
      </c>
      <c r="D82" s="181" t="s">
        <v>383</v>
      </c>
      <c r="R82" s="474"/>
    </row>
  </sheetData>
  <mergeCells count="5">
    <mergeCell ref="P4:S4"/>
    <mergeCell ref="R5:R6"/>
    <mergeCell ref="C49:L49"/>
    <mergeCell ref="P5:P6"/>
    <mergeCell ref="N5:N6"/>
  </mergeCells>
  <hyperlinks>
    <hyperlink ref="O1" location="Index!A1" display="Return to Index"/>
  </hyperlinks>
  <printOptions horizontalCentered="1"/>
  <pageMargins left="0.5" right="0.5" top="0.5" bottom="0.5" header="0.5" footer="0.25"/>
  <pageSetup scale="85" orientation="landscape" horizontalDpi="300" verticalDpi="300" r:id="rId1"/>
  <headerFooter alignWithMargins="0">
    <oddFooter>&amp;L&amp;9  --THECB  11/15/10&amp;R&amp;9SRSCHLevFYStateFunded.xls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674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ColWidth="8.85546875" defaultRowHeight="12.75" outlineLevelRow="1"/>
  <cols>
    <col min="1" max="1" width="10.28515625" style="607" customWidth="1"/>
    <col min="2" max="2" width="37.42578125" style="750" customWidth="1"/>
    <col min="3" max="3" width="9.140625" style="607" customWidth="1"/>
    <col min="4" max="8" width="6.28515625" style="751" customWidth="1"/>
    <col min="9" max="10" width="7.140625" style="607" bestFit="1" customWidth="1"/>
    <col min="11" max="19" width="7.140625" style="751" bestFit="1" customWidth="1"/>
    <col min="20" max="22" width="8.85546875" style="607"/>
    <col min="23" max="16384" width="8.85546875" style="750"/>
  </cols>
  <sheetData>
    <row r="1" spans="1:27" ht="13.5" thickBot="1">
      <c r="A1" s="749" t="s">
        <v>740</v>
      </c>
      <c r="D1" s="1101" t="s">
        <v>741</v>
      </c>
      <c r="E1" s="1102"/>
      <c r="F1" s="1102"/>
      <c r="G1" s="1102"/>
      <c r="H1" s="1102"/>
      <c r="I1" s="1103"/>
      <c r="P1" s="742" t="s">
        <v>441</v>
      </c>
    </row>
    <row r="2" spans="1:27">
      <c r="A2" s="743" t="s">
        <v>742</v>
      </c>
      <c r="T2" s="752"/>
      <c r="U2" s="752"/>
      <c r="V2" s="752"/>
    </row>
    <row r="3" spans="1:27">
      <c r="A3" s="753" t="s">
        <v>743</v>
      </c>
    </row>
    <row r="4" spans="1:27">
      <c r="A4" s="753" t="s">
        <v>744</v>
      </c>
      <c r="D4" s="751">
        <v>1</v>
      </c>
      <c r="E4" s="751">
        <v>2</v>
      </c>
      <c r="F4" s="751">
        <v>3</v>
      </c>
      <c r="G4" s="751">
        <v>4</v>
      </c>
      <c r="H4" s="751">
        <v>5</v>
      </c>
      <c r="I4" s="751">
        <v>6</v>
      </c>
      <c r="J4" s="751">
        <v>7</v>
      </c>
      <c r="K4" s="751">
        <v>8</v>
      </c>
      <c r="L4" s="751">
        <v>9</v>
      </c>
      <c r="M4" s="751">
        <v>10</v>
      </c>
      <c r="N4" s="751">
        <v>11</v>
      </c>
      <c r="O4" s="751">
        <v>12</v>
      </c>
      <c r="P4" s="751">
        <v>13</v>
      </c>
      <c r="Q4" s="751">
        <v>14</v>
      </c>
      <c r="R4" s="751">
        <v>15</v>
      </c>
      <c r="S4" s="751">
        <v>16</v>
      </c>
      <c r="T4" s="751">
        <v>17</v>
      </c>
      <c r="U4" s="751">
        <v>18</v>
      </c>
      <c r="V4" s="751">
        <v>19</v>
      </c>
      <c r="W4" s="751">
        <v>20</v>
      </c>
      <c r="X4" s="751">
        <v>21</v>
      </c>
      <c r="Y4" s="751">
        <v>22</v>
      </c>
      <c r="Z4" s="751">
        <v>23</v>
      </c>
      <c r="AA4" s="751">
        <v>24</v>
      </c>
    </row>
    <row r="5" spans="1:27">
      <c r="B5" s="607"/>
      <c r="D5" s="751">
        <v>2000</v>
      </c>
      <c r="E5" s="751">
        <v>2001</v>
      </c>
      <c r="F5" s="751">
        <v>2002</v>
      </c>
      <c r="G5" s="751">
        <v>2003</v>
      </c>
      <c r="H5" s="751">
        <v>2004</v>
      </c>
      <c r="I5" s="607">
        <v>2005</v>
      </c>
      <c r="J5" s="607">
        <v>2006</v>
      </c>
      <c r="K5" s="607">
        <v>2007</v>
      </c>
      <c r="L5" s="607">
        <v>2008</v>
      </c>
      <c r="M5" s="607">
        <v>2009</v>
      </c>
      <c r="N5" s="607">
        <v>2010</v>
      </c>
      <c r="O5" s="607">
        <v>2011</v>
      </c>
      <c r="P5" s="607">
        <v>2012</v>
      </c>
      <c r="Q5" s="751">
        <v>2013</v>
      </c>
      <c r="R5" s="607">
        <v>2014</v>
      </c>
      <c r="S5" s="607">
        <v>2015</v>
      </c>
      <c r="T5" s="607">
        <v>2016</v>
      </c>
      <c r="U5" s="607">
        <v>2017</v>
      </c>
      <c r="V5" s="607">
        <v>2018</v>
      </c>
    </row>
    <row r="6" spans="1:27" ht="15">
      <c r="A6" s="754" t="s">
        <v>745</v>
      </c>
      <c r="B6" s="754" t="s">
        <v>746</v>
      </c>
      <c r="C6" s="755" t="s">
        <v>747</v>
      </c>
      <c r="D6" s="756" t="s">
        <v>748</v>
      </c>
      <c r="E6" s="756" t="s">
        <v>749</v>
      </c>
      <c r="F6" s="756" t="s">
        <v>750</v>
      </c>
      <c r="G6" s="756" t="s">
        <v>751</v>
      </c>
      <c r="H6" s="756" t="s">
        <v>752</v>
      </c>
      <c r="I6" s="754" t="s">
        <v>753</v>
      </c>
      <c r="J6" s="754" t="s">
        <v>754</v>
      </c>
      <c r="K6" s="756" t="s">
        <v>755</v>
      </c>
      <c r="L6" s="756" t="s">
        <v>756</v>
      </c>
      <c r="M6" s="756" t="s">
        <v>757</v>
      </c>
      <c r="N6" s="756" t="s">
        <v>758</v>
      </c>
      <c r="O6" s="756" t="s">
        <v>759</v>
      </c>
      <c r="P6" s="756" t="s">
        <v>760</v>
      </c>
      <c r="Q6" s="756" t="s">
        <v>761</v>
      </c>
      <c r="R6" s="756" t="s">
        <v>762</v>
      </c>
      <c r="S6" s="756" t="s">
        <v>763</v>
      </c>
      <c r="T6" s="756" t="s">
        <v>764</v>
      </c>
      <c r="U6" s="756" t="s">
        <v>1504</v>
      </c>
      <c r="V6" s="756" t="s">
        <v>1595</v>
      </c>
    </row>
    <row r="7" spans="1:27" s="753" customFormat="1" ht="15">
      <c r="A7" s="757">
        <v>999999</v>
      </c>
      <c r="B7" s="758" t="s">
        <v>765</v>
      </c>
      <c r="C7" s="759">
        <v>9</v>
      </c>
      <c r="D7" s="759" t="s">
        <v>766</v>
      </c>
      <c r="E7" s="759" t="s">
        <v>766</v>
      </c>
      <c r="F7" s="759" t="s">
        <v>766</v>
      </c>
      <c r="G7" s="759" t="s">
        <v>766</v>
      </c>
      <c r="H7" s="759" t="s">
        <v>766</v>
      </c>
      <c r="I7" s="759" t="s">
        <v>766</v>
      </c>
      <c r="J7" s="759" t="s">
        <v>766</v>
      </c>
      <c r="K7" s="759" t="s">
        <v>766</v>
      </c>
      <c r="L7" s="759" t="s">
        <v>766</v>
      </c>
      <c r="M7" s="759" t="s">
        <v>766</v>
      </c>
      <c r="N7" s="759" t="s">
        <v>766</v>
      </c>
      <c r="O7" s="759" t="s">
        <v>766</v>
      </c>
      <c r="P7" s="759" t="s">
        <v>766</v>
      </c>
      <c r="Q7" s="759" t="s">
        <v>766</v>
      </c>
      <c r="R7" s="759" t="s">
        <v>766</v>
      </c>
      <c r="S7" s="759" t="s">
        <v>766</v>
      </c>
      <c r="T7" s="759" t="s">
        <v>766</v>
      </c>
      <c r="U7" s="759" t="s">
        <v>766</v>
      </c>
      <c r="V7" s="759" t="s">
        <v>766</v>
      </c>
    </row>
    <row r="8" spans="1:27">
      <c r="A8" s="760">
        <v>309</v>
      </c>
      <c r="B8" s="761" t="s">
        <v>767</v>
      </c>
      <c r="C8" s="762">
        <v>3</v>
      </c>
      <c r="D8" s="763" t="str">
        <f t="shared" ref="D8:I24" si="0">$J8</f>
        <v>D</v>
      </c>
      <c r="E8" s="763" t="str">
        <f t="shared" si="0"/>
        <v>D</v>
      </c>
      <c r="F8" s="763" t="str">
        <f t="shared" si="0"/>
        <v>D</v>
      </c>
      <c r="G8" s="763" t="str">
        <f t="shared" si="0"/>
        <v>D</v>
      </c>
      <c r="H8" s="763" t="str">
        <f t="shared" si="0"/>
        <v>D</v>
      </c>
      <c r="I8" s="763" t="str">
        <f t="shared" si="0"/>
        <v>D</v>
      </c>
      <c r="J8" s="764" t="s">
        <v>768</v>
      </c>
      <c r="K8" s="765" t="s">
        <v>768</v>
      </c>
      <c r="L8" s="765" t="s">
        <v>768</v>
      </c>
      <c r="M8" s="765" t="s">
        <v>768</v>
      </c>
      <c r="N8" s="765" t="s">
        <v>768</v>
      </c>
      <c r="O8" s="765" t="s">
        <v>768</v>
      </c>
      <c r="P8" s="765" t="s">
        <v>768</v>
      </c>
      <c r="Q8" s="765" t="s">
        <v>768</v>
      </c>
      <c r="R8" s="765" t="s">
        <v>768</v>
      </c>
      <c r="S8" s="766" t="s">
        <v>768</v>
      </c>
      <c r="T8" s="764" t="s">
        <v>769</v>
      </c>
      <c r="U8" s="764" t="s">
        <v>769</v>
      </c>
      <c r="V8" s="764" t="s">
        <v>769</v>
      </c>
    </row>
    <row r="9" spans="1:27">
      <c r="A9" s="760">
        <v>307</v>
      </c>
      <c r="B9" s="761" t="s">
        <v>770</v>
      </c>
      <c r="C9" s="762">
        <v>3</v>
      </c>
      <c r="D9" s="763" t="str">
        <f t="shared" si="0"/>
        <v>D</v>
      </c>
      <c r="E9" s="763" t="str">
        <f t="shared" si="0"/>
        <v>D</v>
      </c>
      <c r="F9" s="763" t="str">
        <f t="shared" si="0"/>
        <v>D</v>
      </c>
      <c r="G9" s="763" t="str">
        <f t="shared" si="0"/>
        <v>D</v>
      </c>
      <c r="H9" s="763" t="str">
        <f t="shared" si="0"/>
        <v>D</v>
      </c>
      <c r="I9" s="763" t="str">
        <f t="shared" si="0"/>
        <v>D</v>
      </c>
      <c r="J9" s="764" t="s">
        <v>768</v>
      </c>
      <c r="K9" s="765" t="s">
        <v>768</v>
      </c>
      <c r="L9" s="765" t="s">
        <v>768</v>
      </c>
      <c r="M9" s="765" t="s">
        <v>768</v>
      </c>
      <c r="N9" s="765" t="s">
        <v>768</v>
      </c>
      <c r="O9" s="765" t="s">
        <v>768</v>
      </c>
      <c r="P9" s="765" t="s">
        <v>768</v>
      </c>
      <c r="Q9" s="765" t="s">
        <v>768</v>
      </c>
      <c r="R9" s="765" t="s">
        <v>768</v>
      </c>
      <c r="S9" s="766" t="s">
        <v>768</v>
      </c>
      <c r="T9" s="764" t="s">
        <v>769</v>
      </c>
      <c r="U9" s="764" t="s">
        <v>769</v>
      </c>
      <c r="V9" s="764" t="s">
        <v>769</v>
      </c>
    </row>
    <row r="10" spans="1:27">
      <c r="A10" s="760">
        <v>23413</v>
      </c>
      <c r="B10" s="761" t="s">
        <v>771</v>
      </c>
      <c r="C10" s="762">
        <v>3</v>
      </c>
      <c r="D10" s="763" t="str">
        <f t="shared" si="0"/>
        <v>D</v>
      </c>
      <c r="E10" s="763" t="str">
        <f t="shared" si="0"/>
        <v>D</v>
      </c>
      <c r="F10" s="763" t="str">
        <f t="shared" si="0"/>
        <v>D</v>
      </c>
      <c r="G10" s="763" t="str">
        <f t="shared" si="0"/>
        <v>D</v>
      </c>
      <c r="H10" s="763" t="str">
        <f t="shared" si="0"/>
        <v>D</v>
      </c>
      <c r="I10" s="763" t="str">
        <f t="shared" si="0"/>
        <v>D</v>
      </c>
      <c r="J10" s="764" t="s">
        <v>768</v>
      </c>
      <c r="K10" s="765" t="s">
        <v>768</v>
      </c>
      <c r="L10" s="765" t="s">
        <v>768</v>
      </c>
      <c r="M10" s="765" t="s">
        <v>768</v>
      </c>
      <c r="N10" s="765" t="s">
        <v>768</v>
      </c>
      <c r="O10" s="765" t="s">
        <v>768</v>
      </c>
      <c r="P10" s="765" t="s">
        <v>768</v>
      </c>
      <c r="Q10" s="765" t="s">
        <v>768</v>
      </c>
      <c r="R10" s="765" t="s">
        <v>768</v>
      </c>
      <c r="S10" s="766" t="s">
        <v>768</v>
      </c>
      <c r="T10" s="764" t="s">
        <v>769</v>
      </c>
      <c r="U10" s="764" t="s">
        <v>769</v>
      </c>
      <c r="V10" s="764" t="s">
        <v>769</v>
      </c>
    </row>
    <row r="11" spans="1:27" s="545" customFormat="1">
      <c r="A11" s="767">
        <v>9163</v>
      </c>
      <c r="B11" s="768" t="s">
        <v>772</v>
      </c>
      <c r="C11" s="762">
        <v>3</v>
      </c>
      <c r="D11" s="763" t="str">
        <f t="shared" si="0"/>
        <v>D</v>
      </c>
      <c r="E11" s="763" t="str">
        <f t="shared" si="0"/>
        <v>D</v>
      </c>
      <c r="F11" s="763" t="str">
        <f t="shared" si="0"/>
        <v>D</v>
      </c>
      <c r="G11" s="763" t="str">
        <f t="shared" si="0"/>
        <v>D</v>
      </c>
      <c r="H11" s="763" t="str">
        <f t="shared" si="0"/>
        <v>D</v>
      </c>
      <c r="I11" s="763" t="str">
        <f t="shared" si="0"/>
        <v>D</v>
      </c>
      <c r="J11" s="769" t="s">
        <v>768</v>
      </c>
      <c r="K11" s="770" t="s">
        <v>768</v>
      </c>
      <c r="L11" s="770" t="s">
        <v>768</v>
      </c>
      <c r="M11" s="770" t="s">
        <v>768</v>
      </c>
      <c r="N11" s="770" t="s">
        <v>768</v>
      </c>
      <c r="O11" s="770" t="s">
        <v>768</v>
      </c>
      <c r="P11" s="770" t="s">
        <v>768</v>
      </c>
      <c r="Q11" s="770" t="s">
        <v>768</v>
      </c>
      <c r="R11" s="770" t="s">
        <v>768</v>
      </c>
      <c r="S11" s="771" t="s">
        <v>768</v>
      </c>
      <c r="T11" s="764" t="s">
        <v>769</v>
      </c>
      <c r="U11" s="764" t="s">
        <v>769</v>
      </c>
      <c r="V11" s="764" t="s">
        <v>769</v>
      </c>
    </row>
    <row r="12" spans="1:27">
      <c r="A12" s="760">
        <v>3608</v>
      </c>
      <c r="B12" s="761" t="s">
        <v>773</v>
      </c>
      <c r="C12" s="762">
        <v>3</v>
      </c>
      <c r="D12" s="763" t="str">
        <f t="shared" si="0"/>
        <v>D</v>
      </c>
      <c r="E12" s="763" t="str">
        <f t="shared" si="0"/>
        <v>D</v>
      </c>
      <c r="F12" s="763" t="str">
        <f t="shared" si="0"/>
        <v>D</v>
      </c>
      <c r="G12" s="763" t="str">
        <f t="shared" si="0"/>
        <v>D</v>
      </c>
      <c r="H12" s="763" t="str">
        <f t="shared" si="0"/>
        <v>D</v>
      </c>
      <c r="I12" s="763" t="str">
        <f t="shared" si="0"/>
        <v>D</v>
      </c>
      <c r="J12" s="764" t="s">
        <v>768</v>
      </c>
      <c r="K12" s="765" t="s">
        <v>768</v>
      </c>
      <c r="L12" s="765" t="s">
        <v>768</v>
      </c>
      <c r="M12" s="765" t="s">
        <v>768</v>
      </c>
      <c r="N12" s="765" t="s">
        <v>768</v>
      </c>
      <c r="O12" s="765" t="s">
        <v>768</v>
      </c>
      <c r="P12" s="765" t="s">
        <v>768</v>
      </c>
      <c r="Q12" s="765" t="s">
        <v>768</v>
      </c>
      <c r="R12" s="765" t="s">
        <v>768</v>
      </c>
      <c r="S12" s="766" t="s">
        <v>768</v>
      </c>
      <c r="T12" s="764" t="s">
        <v>769</v>
      </c>
      <c r="U12" s="764" t="s">
        <v>769</v>
      </c>
      <c r="V12" s="764" t="s">
        <v>769</v>
      </c>
    </row>
    <row r="13" spans="1:27">
      <c r="A13" s="760">
        <v>3607</v>
      </c>
      <c r="B13" s="761" t="s">
        <v>774</v>
      </c>
      <c r="C13" s="762">
        <v>3</v>
      </c>
      <c r="D13" s="763">
        <f t="shared" si="0"/>
        <v>6</v>
      </c>
      <c r="E13" s="763">
        <f t="shared" si="0"/>
        <v>6</v>
      </c>
      <c r="F13" s="763">
        <f t="shared" si="0"/>
        <v>6</v>
      </c>
      <c r="G13" s="763">
        <f t="shared" si="0"/>
        <v>6</v>
      </c>
      <c r="H13" s="763">
        <f t="shared" si="0"/>
        <v>6</v>
      </c>
      <c r="I13" s="763">
        <f t="shared" si="0"/>
        <v>6</v>
      </c>
      <c r="J13" s="764">
        <v>6</v>
      </c>
      <c r="K13" s="765">
        <v>6</v>
      </c>
      <c r="L13" s="765">
        <v>6</v>
      </c>
      <c r="M13" s="765">
        <v>6</v>
      </c>
      <c r="N13" s="765">
        <v>6</v>
      </c>
      <c r="O13" s="765">
        <v>6</v>
      </c>
      <c r="P13" s="765">
        <v>6</v>
      </c>
      <c r="Q13" s="765">
        <v>6</v>
      </c>
      <c r="R13" s="765">
        <v>6</v>
      </c>
      <c r="S13" s="766">
        <v>6</v>
      </c>
      <c r="T13" s="764" t="s">
        <v>769</v>
      </c>
      <c r="U13" s="764" t="s">
        <v>769</v>
      </c>
      <c r="V13" s="764" t="s">
        <v>769</v>
      </c>
    </row>
    <row r="14" spans="1:27">
      <c r="A14" s="760">
        <v>3539</v>
      </c>
      <c r="B14" s="761" t="s">
        <v>775</v>
      </c>
      <c r="C14" s="762">
        <v>3</v>
      </c>
      <c r="D14" s="763">
        <f t="shared" si="0"/>
        <v>8</v>
      </c>
      <c r="E14" s="763">
        <f t="shared" si="0"/>
        <v>8</v>
      </c>
      <c r="F14" s="763">
        <f t="shared" si="0"/>
        <v>8</v>
      </c>
      <c r="G14" s="763">
        <f t="shared" si="0"/>
        <v>8</v>
      </c>
      <c r="H14" s="763">
        <f t="shared" si="0"/>
        <v>8</v>
      </c>
      <c r="I14" s="763">
        <f t="shared" si="0"/>
        <v>8</v>
      </c>
      <c r="J14" s="764">
        <v>8</v>
      </c>
      <c r="K14" s="765">
        <v>8</v>
      </c>
      <c r="L14" s="765">
        <v>8</v>
      </c>
      <c r="M14" s="765">
        <v>8</v>
      </c>
      <c r="N14" s="765">
        <v>8</v>
      </c>
      <c r="O14" s="765">
        <v>8</v>
      </c>
      <c r="P14" s="765">
        <v>8</v>
      </c>
      <c r="Q14" s="765">
        <v>8</v>
      </c>
      <c r="R14" s="765">
        <v>8</v>
      </c>
      <c r="S14" s="766">
        <v>8</v>
      </c>
      <c r="T14" s="764" t="s">
        <v>776</v>
      </c>
      <c r="U14" s="764" t="s">
        <v>776</v>
      </c>
      <c r="V14" s="764" t="s">
        <v>776</v>
      </c>
    </row>
    <row r="15" spans="1:27">
      <c r="A15" s="760">
        <v>3540</v>
      </c>
      <c r="B15" s="761" t="s">
        <v>777</v>
      </c>
      <c r="C15" s="762">
        <v>3</v>
      </c>
      <c r="D15" s="763">
        <f t="shared" si="0"/>
        <v>7</v>
      </c>
      <c r="E15" s="763">
        <f t="shared" si="0"/>
        <v>7</v>
      </c>
      <c r="F15" s="763">
        <f t="shared" si="0"/>
        <v>7</v>
      </c>
      <c r="G15" s="763">
        <f t="shared" si="0"/>
        <v>7</v>
      </c>
      <c r="H15" s="763">
        <f t="shared" si="0"/>
        <v>7</v>
      </c>
      <c r="I15" s="763">
        <f t="shared" si="0"/>
        <v>7</v>
      </c>
      <c r="J15" s="764">
        <v>7</v>
      </c>
      <c r="K15" s="765">
        <v>7</v>
      </c>
      <c r="L15" s="765">
        <v>7</v>
      </c>
      <c r="M15" s="765">
        <v>7</v>
      </c>
      <c r="N15" s="765">
        <v>7</v>
      </c>
      <c r="O15" s="765">
        <v>7</v>
      </c>
      <c r="P15" s="765">
        <v>7</v>
      </c>
      <c r="Q15" s="765">
        <v>7</v>
      </c>
      <c r="R15" s="765">
        <v>7</v>
      </c>
      <c r="S15" s="766">
        <v>7</v>
      </c>
      <c r="T15" s="764" t="s">
        <v>778</v>
      </c>
      <c r="U15" s="764" t="s">
        <v>778</v>
      </c>
      <c r="V15" s="764" t="s">
        <v>778</v>
      </c>
    </row>
    <row r="16" spans="1:27">
      <c r="A16" s="760">
        <v>6661</v>
      </c>
      <c r="B16" s="761" t="s">
        <v>779</v>
      </c>
      <c r="C16" s="762">
        <v>3</v>
      </c>
      <c r="D16" s="763">
        <f t="shared" si="0"/>
        <v>8</v>
      </c>
      <c r="E16" s="763">
        <f t="shared" si="0"/>
        <v>8</v>
      </c>
      <c r="F16" s="763">
        <f t="shared" si="0"/>
        <v>8</v>
      </c>
      <c r="G16" s="763">
        <f t="shared" si="0"/>
        <v>8</v>
      </c>
      <c r="H16" s="763">
        <f t="shared" si="0"/>
        <v>8</v>
      </c>
      <c r="I16" s="763">
        <f t="shared" si="0"/>
        <v>8</v>
      </c>
      <c r="J16" s="764">
        <v>8</v>
      </c>
      <c r="K16" s="765">
        <v>8</v>
      </c>
      <c r="L16" s="765">
        <v>8</v>
      </c>
      <c r="M16" s="765">
        <v>8</v>
      </c>
      <c r="N16" s="765">
        <v>8</v>
      </c>
      <c r="O16" s="765">
        <v>8</v>
      </c>
      <c r="P16" s="765">
        <v>8</v>
      </c>
      <c r="Q16" s="765">
        <v>8</v>
      </c>
      <c r="R16" s="765">
        <v>8</v>
      </c>
      <c r="S16" s="766">
        <v>8</v>
      </c>
      <c r="T16" s="764" t="s">
        <v>776</v>
      </c>
      <c r="U16" s="764" t="s">
        <v>776</v>
      </c>
      <c r="V16" s="764" t="s">
        <v>776</v>
      </c>
    </row>
    <row r="17" spans="1:22">
      <c r="A17" s="760">
        <v>12015</v>
      </c>
      <c r="B17" s="761" t="s">
        <v>780</v>
      </c>
      <c r="C17" s="762">
        <v>3</v>
      </c>
      <c r="D17" s="763">
        <f t="shared" si="0"/>
        <v>6</v>
      </c>
      <c r="E17" s="763">
        <f t="shared" si="0"/>
        <v>6</v>
      </c>
      <c r="F17" s="763">
        <f t="shared" si="0"/>
        <v>6</v>
      </c>
      <c r="G17" s="763">
        <f t="shared" si="0"/>
        <v>6</v>
      </c>
      <c r="H17" s="763">
        <f t="shared" si="0"/>
        <v>6</v>
      </c>
      <c r="I17" s="763">
        <f t="shared" si="0"/>
        <v>6</v>
      </c>
      <c r="J17" s="764">
        <v>6</v>
      </c>
      <c r="K17" s="765">
        <v>6</v>
      </c>
      <c r="L17" s="765">
        <v>6</v>
      </c>
      <c r="M17" s="765">
        <v>6</v>
      </c>
      <c r="N17" s="765">
        <v>6</v>
      </c>
      <c r="O17" s="765">
        <v>6</v>
      </c>
      <c r="P17" s="765">
        <v>6</v>
      </c>
      <c r="Q17" s="765">
        <v>6</v>
      </c>
      <c r="R17" s="765">
        <v>6</v>
      </c>
      <c r="S17" s="766">
        <v>6</v>
      </c>
      <c r="T17" s="764" t="s">
        <v>769</v>
      </c>
      <c r="U17" s="764" t="s">
        <v>769</v>
      </c>
      <c r="V17" s="764" t="s">
        <v>769</v>
      </c>
    </row>
    <row r="18" spans="1:22">
      <c r="A18" s="760">
        <v>3549</v>
      </c>
      <c r="B18" s="761" t="s">
        <v>781</v>
      </c>
      <c r="C18" s="762">
        <v>3</v>
      </c>
      <c r="D18" s="763">
        <f t="shared" si="0"/>
        <v>7</v>
      </c>
      <c r="E18" s="763">
        <f t="shared" si="0"/>
        <v>7</v>
      </c>
      <c r="F18" s="763">
        <f t="shared" si="0"/>
        <v>7</v>
      </c>
      <c r="G18" s="763">
        <f t="shared" si="0"/>
        <v>7</v>
      </c>
      <c r="H18" s="763">
        <f t="shared" si="0"/>
        <v>7</v>
      </c>
      <c r="I18" s="763">
        <f t="shared" si="0"/>
        <v>7</v>
      </c>
      <c r="J18" s="764">
        <v>7</v>
      </c>
      <c r="K18" s="765">
        <v>7</v>
      </c>
      <c r="L18" s="765">
        <v>7</v>
      </c>
      <c r="M18" s="765">
        <v>7</v>
      </c>
      <c r="N18" s="765">
        <v>7</v>
      </c>
      <c r="O18" s="765">
        <v>7</v>
      </c>
      <c r="P18" s="765">
        <v>7</v>
      </c>
      <c r="Q18" s="765">
        <v>7</v>
      </c>
      <c r="R18" s="765">
        <v>7</v>
      </c>
      <c r="S18" s="766">
        <v>7</v>
      </c>
      <c r="T18" s="764" t="s">
        <v>778</v>
      </c>
      <c r="U18" s="764" t="s">
        <v>778</v>
      </c>
      <c r="V18" s="764" t="s">
        <v>778</v>
      </c>
    </row>
    <row r="19" spans="1:22">
      <c r="A19" s="760">
        <v>7857</v>
      </c>
      <c r="B19" s="761" t="s">
        <v>782</v>
      </c>
      <c r="C19" s="762">
        <v>3</v>
      </c>
      <c r="D19" s="763">
        <f t="shared" si="0"/>
        <v>8</v>
      </c>
      <c r="E19" s="763">
        <f t="shared" si="0"/>
        <v>8</v>
      </c>
      <c r="F19" s="763">
        <f t="shared" si="0"/>
        <v>8</v>
      </c>
      <c r="G19" s="763">
        <f t="shared" si="0"/>
        <v>8</v>
      </c>
      <c r="H19" s="763">
        <f t="shared" si="0"/>
        <v>8</v>
      </c>
      <c r="I19" s="763">
        <f t="shared" si="0"/>
        <v>8</v>
      </c>
      <c r="J19" s="764">
        <v>8</v>
      </c>
      <c r="K19" s="765">
        <v>8</v>
      </c>
      <c r="L19" s="765">
        <v>8</v>
      </c>
      <c r="M19" s="765">
        <v>8</v>
      </c>
      <c r="N19" s="765">
        <v>8</v>
      </c>
      <c r="O19" s="765">
        <v>8</v>
      </c>
      <c r="P19" s="765">
        <v>8</v>
      </c>
      <c r="Q19" s="765">
        <v>8</v>
      </c>
      <c r="R19" s="765">
        <v>8</v>
      </c>
      <c r="S19" s="766">
        <v>8</v>
      </c>
      <c r="T19" s="764" t="s">
        <v>776</v>
      </c>
      <c r="U19" s="764" t="s">
        <v>776</v>
      </c>
      <c r="V19" s="764" t="s">
        <v>776</v>
      </c>
    </row>
    <row r="20" spans="1:22">
      <c r="A20" s="760">
        <v>4003</v>
      </c>
      <c r="B20" s="761" t="s">
        <v>783</v>
      </c>
      <c r="C20" s="762">
        <v>3</v>
      </c>
      <c r="D20" s="763">
        <f t="shared" si="0"/>
        <v>7</v>
      </c>
      <c r="E20" s="763">
        <f t="shared" si="0"/>
        <v>7</v>
      </c>
      <c r="F20" s="763">
        <f t="shared" si="0"/>
        <v>7</v>
      </c>
      <c r="G20" s="763">
        <f t="shared" si="0"/>
        <v>7</v>
      </c>
      <c r="H20" s="763">
        <f t="shared" si="0"/>
        <v>7</v>
      </c>
      <c r="I20" s="763">
        <f t="shared" si="0"/>
        <v>7</v>
      </c>
      <c r="J20" s="764">
        <v>7</v>
      </c>
      <c r="K20" s="765">
        <v>7</v>
      </c>
      <c r="L20" s="765">
        <v>7</v>
      </c>
      <c r="M20" s="765">
        <v>7</v>
      </c>
      <c r="N20" s="765">
        <v>7</v>
      </c>
      <c r="O20" s="765">
        <v>7</v>
      </c>
      <c r="P20" s="765">
        <v>7</v>
      </c>
      <c r="Q20" s="765">
        <v>7</v>
      </c>
      <c r="R20" s="765">
        <v>7</v>
      </c>
      <c r="S20" s="766">
        <v>7</v>
      </c>
      <c r="T20" s="764" t="s">
        <v>778</v>
      </c>
      <c r="U20" s="764" t="s">
        <v>778</v>
      </c>
      <c r="V20" s="764" t="s">
        <v>778</v>
      </c>
    </row>
    <row r="21" spans="1:22">
      <c r="A21" s="760">
        <v>3553</v>
      </c>
      <c r="B21" s="761" t="s">
        <v>784</v>
      </c>
      <c r="C21" s="762">
        <v>3</v>
      </c>
      <c r="D21" s="763">
        <f t="shared" si="0"/>
        <v>8</v>
      </c>
      <c r="E21" s="763">
        <f t="shared" si="0"/>
        <v>8</v>
      </c>
      <c r="F21" s="763">
        <f t="shared" si="0"/>
        <v>8</v>
      </c>
      <c r="G21" s="763">
        <f t="shared" si="0"/>
        <v>8</v>
      </c>
      <c r="H21" s="763">
        <f t="shared" si="0"/>
        <v>8</v>
      </c>
      <c r="I21" s="763">
        <f t="shared" si="0"/>
        <v>8</v>
      </c>
      <c r="J21" s="764">
        <v>8</v>
      </c>
      <c r="K21" s="765">
        <v>8</v>
      </c>
      <c r="L21" s="765">
        <v>8</v>
      </c>
      <c r="M21" s="765">
        <v>8</v>
      </c>
      <c r="N21" s="765">
        <v>8</v>
      </c>
      <c r="O21" s="765">
        <v>8</v>
      </c>
      <c r="P21" s="765">
        <v>8</v>
      </c>
      <c r="Q21" s="765">
        <v>8</v>
      </c>
      <c r="R21" s="765">
        <v>8</v>
      </c>
      <c r="S21" s="766">
        <v>8</v>
      </c>
      <c r="T21" s="764" t="s">
        <v>776</v>
      </c>
      <c r="U21" s="764" t="s">
        <v>776</v>
      </c>
      <c r="V21" s="764" t="s">
        <v>776</v>
      </c>
    </row>
    <row r="22" spans="1:22">
      <c r="A22" s="760">
        <v>3554</v>
      </c>
      <c r="B22" s="761" t="s">
        <v>785</v>
      </c>
      <c r="C22" s="762">
        <v>3</v>
      </c>
      <c r="D22" s="763">
        <f t="shared" si="0"/>
        <v>9</v>
      </c>
      <c r="E22" s="763">
        <f t="shared" si="0"/>
        <v>9</v>
      </c>
      <c r="F22" s="763">
        <f t="shared" si="0"/>
        <v>9</v>
      </c>
      <c r="G22" s="763">
        <f t="shared" si="0"/>
        <v>9</v>
      </c>
      <c r="H22" s="763">
        <f t="shared" si="0"/>
        <v>9</v>
      </c>
      <c r="I22" s="763">
        <f t="shared" si="0"/>
        <v>9</v>
      </c>
      <c r="J22" s="764">
        <v>9</v>
      </c>
      <c r="K22" s="765">
        <v>9</v>
      </c>
      <c r="L22" s="765">
        <v>9</v>
      </c>
      <c r="M22" s="765">
        <v>9</v>
      </c>
      <c r="N22" s="765">
        <v>9</v>
      </c>
      <c r="O22" s="765">
        <v>9</v>
      </c>
      <c r="P22" s="765">
        <v>9</v>
      </c>
      <c r="Q22" s="765">
        <v>9</v>
      </c>
      <c r="R22" s="765">
        <v>9</v>
      </c>
      <c r="S22" s="766">
        <v>9</v>
      </c>
      <c r="T22" s="764" t="s">
        <v>786</v>
      </c>
      <c r="U22" s="764" t="s">
        <v>786</v>
      </c>
      <c r="V22" s="764" t="s">
        <v>786</v>
      </c>
    </row>
    <row r="23" spans="1:22">
      <c r="A23" s="760">
        <v>3546</v>
      </c>
      <c r="B23" s="761" t="s">
        <v>787</v>
      </c>
      <c r="C23" s="762">
        <v>3</v>
      </c>
      <c r="D23" s="763">
        <f t="shared" si="0"/>
        <v>8</v>
      </c>
      <c r="E23" s="763">
        <f t="shared" si="0"/>
        <v>8</v>
      </c>
      <c r="F23" s="763">
        <f t="shared" si="0"/>
        <v>8</v>
      </c>
      <c r="G23" s="763">
        <f t="shared" si="0"/>
        <v>8</v>
      </c>
      <c r="H23" s="763">
        <f t="shared" si="0"/>
        <v>8</v>
      </c>
      <c r="I23" s="763">
        <f t="shared" si="0"/>
        <v>8</v>
      </c>
      <c r="J23" s="764">
        <v>8</v>
      </c>
      <c r="K23" s="765">
        <v>8</v>
      </c>
      <c r="L23" s="765">
        <v>8</v>
      </c>
      <c r="M23" s="765">
        <v>8</v>
      </c>
      <c r="N23" s="765">
        <v>8</v>
      </c>
      <c r="O23" s="765">
        <v>8</v>
      </c>
      <c r="P23" s="765">
        <v>8</v>
      </c>
      <c r="Q23" s="765">
        <v>8</v>
      </c>
      <c r="R23" s="765">
        <v>8</v>
      </c>
      <c r="S23" s="766">
        <v>8</v>
      </c>
      <c r="T23" s="764" t="s">
        <v>776</v>
      </c>
      <c r="U23" s="764" t="s">
        <v>776</v>
      </c>
      <c r="V23" s="764" t="s">
        <v>776</v>
      </c>
    </row>
    <row r="24" spans="1:22">
      <c r="A24" s="760">
        <v>7096</v>
      </c>
      <c r="B24" s="761" t="s">
        <v>788</v>
      </c>
      <c r="C24" s="762">
        <v>3</v>
      </c>
      <c r="D24" s="763">
        <f t="shared" si="0"/>
        <v>8</v>
      </c>
      <c r="E24" s="763">
        <f>$J24</f>
        <v>8</v>
      </c>
      <c r="F24" s="763">
        <f>$J24</f>
        <v>8</v>
      </c>
      <c r="G24" s="763">
        <f>$J24</f>
        <v>8</v>
      </c>
      <c r="H24" s="763">
        <f>$J24</f>
        <v>8</v>
      </c>
      <c r="I24" s="763">
        <f>$J24</f>
        <v>8</v>
      </c>
      <c r="J24" s="764">
        <v>8</v>
      </c>
      <c r="K24" s="765">
        <v>8</v>
      </c>
      <c r="L24" s="765">
        <v>8</v>
      </c>
      <c r="M24" s="765">
        <v>8</v>
      </c>
      <c r="N24" s="765">
        <v>8</v>
      </c>
      <c r="O24" s="765">
        <v>8</v>
      </c>
      <c r="P24" s="765">
        <v>8</v>
      </c>
      <c r="Q24" s="765">
        <v>8</v>
      </c>
      <c r="R24" s="765">
        <v>8</v>
      </c>
      <c r="S24" s="766">
        <v>8</v>
      </c>
      <c r="T24" s="764" t="s">
        <v>776</v>
      </c>
      <c r="U24" s="764" t="s">
        <v>776</v>
      </c>
      <c r="V24" s="764" t="s">
        <v>776</v>
      </c>
    </row>
    <row r="25" spans="1:22">
      <c r="A25" s="760">
        <v>23614</v>
      </c>
      <c r="B25" s="761" t="s">
        <v>789</v>
      </c>
      <c r="C25" s="762">
        <v>3</v>
      </c>
      <c r="D25" s="763">
        <f t="shared" ref="D25:I40" si="1">$J25</f>
        <v>6</v>
      </c>
      <c r="E25" s="763">
        <f t="shared" si="1"/>
        <v>6</v>
      </c>
      <c r="F25" s="763">
        <f t="shared" si="1"/>
        <v>6</v>
      </c>
      <c r="G25" s="763">
        <f t="shared" si="1"/>
        <v>6</v>
      </c>
      <c r="H25" s="763">
        <f t="shared" si="1"/>
        <v>6</v>
      </c>
      <c r="I25" s="763">
        <f t="shared" si="1"/>
        <v>6</v>
      </c>
      <c r="J25" s="764">
        <v>6</v>
      </c>
      <c r="K25" s="765">
        <v>6</v>
      </c>
      <c r="L25" s="765">
        <v>6</v>
      </c>
      <c r="M25" s="765">
        <v>6</v>
      </c>
      <c r="N25" s="765">
        <v>6</v>
      </c>
      <c r="O25" s="765">
        <v>6</v>
      </c>
      <c r="P25" s="765">
        <v>6</v>
      </c>
      <c r="Q25" s="765">
        <v>6</v>
      </c>
      <c r="R25" s="765">
        <v>6</v>
      </c>
      <c r="S25" s="766">
        <v>6</v>
      </c>
      <c r="T25" s="764" t="s">
        <v>769</v>
      </c>
      <c r="U25" s="764" t="s">
        <v>769</v>
      </c>
      <c r="V25" s="764" t="s">
        <v>769</v>
      </c>
    </row>
    <row r="26" spans="1:22">
      <c r="A26" s="760">
        <v>9331</v>
      </c>
      <c r="B26" s="761" t="s">
        <v>790</v>
      </c>
      <c r="C26" s="762">
        <v>3</v>
      </c>
      <c r="D26" s="763">
        <f t="shared" si="1"/>
        <v>6</v>
      </c>
      <c r="E26" s="763">
        <f t="shared" si="1"/>
        <v>6</v>
      </c>
      <c r="F26" s="763">
        <f t="shared" si="1"/>
        <v>6</v>
      </c>
      <c r="G26" s="763">
        <f t="shared" si="1"/>
        <v>6</v>
      </c>
      <c r="H26" s="763">
        <f t="shared" si="1"/>
        <v>6</v>
      </c>
      <c r="I26" s="763">
        <f t="shared" si="1"/>
        <v>6</v>
      </c>
      <c r="J26" s="764">
        <v>6</v>
      </c>
      <c r="K26" s="765">
        <v>6</v>
      </c>
      <c r="L26" s="765">
        <v>6</v>
      </c>
      <c r="M26" s="765">
        <v>6</v>
      </c>
      <c r="N26" s="765">
        <v>6</v>
      </c>
      <c r="O26" s="765">
        <v>6</v>
      </c>
      <c r="P26" s="765">
        <v>6</v>
      </c>
      <c r="Q26" s="765">
        <v>6</v>
      </c>
      <c r="R26" s="765">
        <v>6</v>
      </c>
      <c r="S26" s="766">
        <v>6</v>
      </c>
      <c r="T26" s="764" t="s">
        <v>769</v>
      </c>
      <c r="U26" s="764" t="s">
        <v>769</v>
      </c>
      <c r="V26" s="764" t="s">
        <v>769</v>
      </c>
    </row>
    <row r="27" spans="1:22">
      <c r="A27" s="760">
        <v>21002</v>
      </c>
      <c r="B27" s="761" t="s">
        <v>791</v>
      </c>
      <c r="C27" s="762">
        <v>3</v>
      </c>
      <c r="D27" s="763" t="str">
        <f t="shared" si="1"/>
        <v>D</v>
      </c>
      <c r="E27" s="763" t="str">
        <f t="shared" si="1"/>
        <v>D</v>
      </c>
      <c r="F27" s="763" t="str">
        <f t="shared" si="1"/>
        <v>D</v>
      </c>
      <c r="G27" s="763" t="str">
        <f t="shared" si="1"/>
        <v>D</v>
      </c>
      <c r="H27" s="763" t="str">
        <f t="shared" si="1"/>
        <v>D</v>
      </c>
      <c r="I27" s="763" t="str">
        <f t="shared" si="1"/>
        <v>D</v>
      </c>
      <c r="J27" s="764" t="s">
        <v>768</v>
      </c>
      <c r="K27" s="765" t="s">
        <v>768</v>
      </c>
      <c r="L27" s="765" t="s">
        <v>768</v>
      </c>
      <c r="M27" s="765" t="s">
        <v>768</v>
      </c>
      <c r="N27" s="765" t="s">
        <v>768</v>
      </c>
      <c r="O27" s="765" t="s">
        <v>768</v>
      </c>
      <c r="P27" s="765" t="s">
        <v>768</v>
      </c>
      <c r="Q27" s="765" t="s">
        <v>768</v>
      </c>
      <c r="R27" s="765" t="s">
        <v>768</v>
      </c>
      <c r="S27" s="766" t="s">
        <v>768</v>
      </c>
      <c r="T27" s="764" t="s">
        <v>769</v>
      </c>
      <c r="U27" s="764" t="s">
        <v>769</v>
      </c>
      <c r="V27" s="764" t="s">
        <v>769</v>
      </c>
    </row>
    <row r="28" spans="1:22">
      <c r="A28" s="760">
        <v>3561</v>
      </c>
      <c r="B28" s="761" t="s">
        <v>792</v>
      </c>
      <c r="C28" s="762">
        <v>3</v>
      </c>
      <c r="D28" s="763" t="str">
        <f t="shared" si="1"/>
        <v>D</v>
      </c>
      <c r="E28" s="763" t="str">
        <f t="shared" si="1"/>
        <v>D</v>
      </c>
      <c r="F28" s="763" t="str">
        <f t="shared" si="1"/>
        <v>D</v>
      </c>
      <c r="G28" s="763" t="str">
        <f t="shared" si="1"/>
        <v>D</v>
      </c>
      <c r="H28" s="763" t="str">
        <f t="shared" si="1"/>
        <v>D</v>
      </c>
      <c r="I28" s="763" t="str">
        <f t="shared" si="1"/>
        <v>D</v>
      </c>
      <c r="J28" s="764" t="s">
        <v>768</v>
      </c>
      <c r="K28" s="765" t="s">
        <v>768</v>
      </c>
      <c r="L28" s="765" t="s">
        <v>768</v>
      </c>
      <c r="M28" s="765" t="s">
        <v>768</v>
      </c>
      <c r="N28" s="765" t="s">
        <v>768</v>
      </c>
      <c r="O28" s="765" t="s">
        <v>768</v>
      </c>
      <c r="P28" s="765" t="s">
        <v>768</v>
      </c>
      <c r="Q28" s="765" t="s">
        <v>768</v>
      </c>
      <c r="R28" s="765" t="s">
        <v>768</v>
      </c>
      <c r="S28" s="766" t="s">
        <v>768</v>
      </c>
      <c r="T28" s="764" t="s">
        <v>769</v>
      </c>
      <c r="U28" s="764" t="s">
        <v>769</v>
      </c>
      <c r="V28" s="764" t="s">
        <v>769</v>
      </c>
    </row>
    <row r="29" spans="1:22">
      <c r="A29" s="760">
        <v>8510</v>
      </c>
      <c r="B29" s="761" t="s">
        <v>793</v>
      </c>
      <c r="C29" s="762">
        <v>3</v>
      </c>
      <c r="D29" s="763" t="str">
        <f t="shared" si="1"/>
        <v>D</v>
      </c>
      <c r="E29" s="763" t="str">
        <f t="shared" si="1"/>
        <v>D</v>
      </c>
      <c r="F29" s="763" t="str">
        <f t="shared" si="1"/>
        <v>D</v>
      </c>
      <c r="G29" s="763" t="str">
        <f t="shared" si="1"/>
        <v>D</v>
      </c>
      <c r="H29" s="763" t="str">
        <f t="shared" si="1"/>
        <v>D</v>
      </c>
      <c r="I29" s="763" t="str">
        <f t="shared" si="1"/>
        <v>D</v>
      </c>
      <c r="J29" s="764" t="s">
        <v>768</v>
      </c>
      <c r="K29" s="765" t="s">
        <v>768</v>
      </c>
      <c r="L29" s="765" t="s">
        <v>768</v>
      </c>
      <c r="M29" s="765" t="s">
        <v>768</v>
      </c>
      <c r="N29" s="765" t="s">
        <v>768</v>
      </c>
      <c r="O29" s="765" t="s">
        <v>768</v>
      </c>
      <c r="P29" s="765" t="s">
        <v>768</v>
      </c>
      <c r="Q29" s="765" t="s">
        <v>768</v>
      </c>
      <c r="R29" s="765" t="s">
        <v>768</v>
      </c>
      <c r="S29" s="766" t="s">
        <v>768</v>
      </c>
      <c r="T29" s="764" t="s">
        <v>769</v>
      </c>
      <c r="U29" s="764" t="s">
        <v>769</v>
      </c>
      <c r="V29" s="764" t="s">
        <v>769</v>
      </c>
    </row>
    <row r="30" spans="1:22">
      <c r="A30" s="760">
        <v>4453</v>
      </c>
      <c r="B30" s="761" t="s">
        <v>794</v>
      </c>
      <c r="C30" s="762">
        <v>3</v>
      </c>
      <c r="D30" s="763" t="str">
        <f t="shared" si="1"/>
        <v>D</v>
      </c>
      <c r="E30" s="763" t="str">
        <f t="shared" si="1"/>
        <v>D</v>
      </c>
      <c r="F30" s="763" t="str">
        <f t="shared" si="1"/>
        <v>D</v>
      </c>
      <c r="G30" s="763" t="str">
        <f t="shared" si="1"/>
        <v>D</v>
      </c>
      <c r="H30" s="763" t="str">
        <f t="shared" si="1"/>
        <v>D</v>
      </c>
      <c r="I30" s="763" t="str">
        <f t="shared" si="1"/>
        <v>D</v>
      </c>
      <c r="J30" s="764" t="s">
        <v>768</v>
      </c>
      <c r="K30" s="765" t="s">
        <v>768</v>
      </c>
      <c r="L30" s="765" t="s">
        <v>768</v>
      </c>
      <c r="M30" s="765" t="s">
        <v>768</v>
      </c>
      <c r="N30" s="765" t="s">
        <v>768</v>
      </c>
      <c r="O30" s="765" t="s">
        <v>768</v>
      </c>
      <c r="P30" s="765" t="s">
        <v>768</v>
      </c>
      <c r="Q30" s="765" t="s">
        <v>768</v>
      </c>
      <c r="R30" s="765" t="s">
        <v>768</v>
      </c>
      <c r="S30" s="766" t="s">
        <v>768</v>
      </c>
      <c r="T30" s="764" t="s">
        <v>769</v>
      </c>
      <c r="U30" s="764" t="s">
        <v>769</v>
      </c>
      <c r="V30" s="764" t="s">
        <v>769</v>
      </c>
    </row>
    <row r="31" spans="1:22">
      <c r="A31" s="760">
        <v>8503</v>
      </c>
      <c r="B31" s="761" t="s">
        <v>795</v>
      </c>
      <c r="C31" s="762">
        <v>3</v>
      </c>
      <c r="D31" s="763" t="str">
        <f t="shared" si="1"/>
        <v>D</v>
      </c>
      <c r="E31" s="763" t="str">
        <f t="shared" si="1"/>
        <v>D</v>
      </c>
      <c r="F31" s="763" t="str">
        <f t="shared" si="1"/>
        <v>D</v>
      </c>
      <c r="G31" s="763" t="str">
        <f t="shared" si="1"/>
        <v>D</v>
      </c>
      <c r="H31" s="763" t="str">
        <f t="shared" si="1"/>
        <v>D</v>
      </c>
      <c r="I31" s="763" t="str">
        <f t="shared" si="1"/>
        <v>D</v>
      </c>
      <c r="J31" s="764" t="s">
        <v>768</v>
      </c>
      <c r="K31" s="765" t="s">
        <v>768</v>
      </c>
      <c r="L31" s="765" t="s">
        <v>768</v>
      </c>
      <c r="M31" s="765" t="s">
        <v>768</v>
      </c>
      <c r="N31" s="765" t="s">
        <v>768</v>
      </c>
      <c r="O31" s="765" t="s">
        <v>768</v>
      </c>
      <c r="P31" s="765" t="s">
        <v>768</v>
      </c>
      <c r="Q31" s="765" t="s">
        <v>768</v>
      </c>
      <c r="R31" s="765" t="s">
        <v>768</v>
      </c>
      <c r="S31" s="766" t="s">
        <v>768</v>
      </c>
      <c r="T31" s="764" t="s">
        <v>769</v>
      </c>
      <c r="U31" s="764" t="s">
        <v>769</v>
      </c>
      <c r="V31" s="764" t="s">
        <v>769</v>
      </c>
    </row>
    <row r="32" spans="1:22">
      <c r="A32" s="760">
        <v>20774</v>
      </c>
      <c r="B32" s="761" t="s">
        <v>796</v>
      </c>
      <c r="C32" s="762">
        <v>3</v>
      </c>
      <c r="D32" s="763" t="str">
        <f t="shared" si="1"/>
        <v>D</v>
      </c>
      <c r="E32" s="763" t="str">
        <f t="shared" si="1"/>
        <v>D</v>
      </c>
      <c r="F32" s="763" t="str">
        <f t="shared" si="1"/>
        <v>D</v>
      </c>
      <c r="G32" s="763" t="str">
        <f t="shared" si="1"/>
        <v>D</v>
      </c>
      <c r="H32" s="763" t="str">
        <f t="shared" si="1"/>
        <v>D</v>
      </c>
      <c r="I32" s="763" t="str">
        <f t="shared" si="1"/>
        <v>D</v>
      </c>
      <c r="J32" s="764" t="s">
        <v>768</v>
      </c>
      <c r="K32" s="765" t="s">
        <v>768</v>
      </c>
      <c r="L32" s="765" t="s">
        <v>768</v>
      </c>
      <c r="M32" s="765" t="s">
        <v>768</v>
      </c>
      <c r="N32" s="765" t="s">
        <v>768</v>
      </c>
      <c r="O32" s="765" t="s">
        <v>768</v>
      </c>
      <c r="P32" s="765" t="s">
        <v>768</v>
      </c>
      <c r="Q32" s="765" t="s">
        <v>768</v>
      </c>
      <c r="R32" s="765" t="s">
        <v>768</v>
      </c>
      <c r="S32" s="766" t="s">
        <v>768</v>
      </c>
      <c r="T32" s="764" t="s">
        <v>769</v>
      </c>
      <c r="U32" s="764" t="s">
        <v>769</v>
      </c>
      <c r="V32" s="764" t="s">
        <v>769</v>
      </c>
    </row>
    <row r="33" spans="1:22">
      <c r="A33" s="760">
        <v>8504</v>
      </c>
      <c r="B33" s="761" t="s">
        <v>797</v>
      </c>
      <c r="C33" s="762">
        <v>3</v>
      </c>
      <c r="D33" s="763" t="str">
        <f t="shared" si="1"/>
        <v>D</v>
      </c>
      <c r="E33" s="763" t="str">
        <f t="shared" si="1"/>
        <v>D</v>
      </c>
      <c r="F33" s="763" t="str">
        <f t="shared" si="1"/>
        <v>D</v>
      </c>
      <c r="G33" s="763" t="str">
        <f t="shared" si="1"/>
        <v>D</v>
      </c>
      <c r="H33" s="763" t="str">
        <f t="shared" si="1"/>
        <v>D</v>
      </c>
      <c r="I33" s="763" t="str">
        <f t="shared" si="1"/>
        <v>D</v>
      </c>
      <c r="J33" s="764" t="s">
        <v>768</v>
      </c>
      <c r="K33" s="765" t="s">
        <v>768</v>
      </c>
      <c r="L33" s="765" t="s">
        <v>768</v>
      </c>
      <c r="M33" s="765" t="s">
        <v>768</v>
      </c>
      <c r="N33" s="765" t="s">
        <v>768</v>
      </c>
      <c r="O33" s="765" t="s">
        <v>768</v>
      </c>
      <c r="P33" s="765" t="s">
        <v>768</v>
      </c>
      <c r="Q33" s="765" t="s">
        <v>768</v>
      </c>
      <c r="R33" s="765" t="s">
        <v>768</v>
      </c>
      <c r="S33" s="766" t="s">
        <v>768</v>
      </c>
      <c r="T33" s="764" t="s">
        <v>769</v>
      </c>
      <c r="U33" s="764" t="s">
        <v>769</v>
      </c>
      <c r="V33" s="764" t="s">
        <v>769</v>
      </c>
    </row>
    <row r="34" spans="1:22">
      <c r="A34" s="760">
        <v>3563</v>
      </c>
      <c r="B34" s="761" t="s">
        <v>798</v>
      </c>
      <c r="C34" s="762">
        <v>3</v>
      </c>
      <c r="D34" s="763">
        <f t="shared" si="1"/>
        <v>7</v>
      </c>
      <c r="E34" s="763">
        <f t="shared" si="1"/>
        <v>7</v>
      </c>
      <c r="F34" s="763">
        <f t="shared" si="1"/>
        <v>7</v>
      </c>
      <c r="G34" s="763">
        <f t="shared" si="1"/>
        <v>7</v>
      </c>
      <c r="H34" s="763">
        <f t="shared" si="1"/>
        <v>7</v>
      </c>
      <c r="I34" s="763">
        <f t="shared" si="1"/>
        <v>7</v>
      </c>
      <c r="J34" s="764">
        <v>7</v>
      </c>
      <c r="K34" s="765">
        <v>7</v>
      </c>
      <c r="L34" s="765">
        <v>7</v>
      </c>
      <c r="M34" s="765">
        <v>7</v>
      </c>
      <c r="N34" s="765">
        <v>7</v>
      </c>
      <c r="O34" s="765">
        <v>7</v>
      </c>
      <c r="P34" s="765">
        <v>7</v>
      </c>
      <c r="Q34" s="765">
        <v>7</v>
      </c>
      <c r="R34" s="765">
        <v>7</v>
      </c>
      <c r="S34" s="766">
        <v>7</v>
      </c>
      <c r="T34" s="764" t="s">
        <v>778</v>
      </c>
      <c r="U34" s="764" t="s">
        <v>778</v>
      </c>
      <c r="V34" s="764" t="s">
        <v>778</v>
      </c>
    </row>
    <row r="35" spans="1:22">
      <c r="A35" s="760">
        <v>10387</v>
      </c>
      <c r="B35" s="761" t="s">
        <v>799</v>
      </c>
      <c r="C35" s="762">
        <v>3</v>
      </c>
      <c r="D35" s="763">
        <f t="shared" si="1"/>
        <v>6</v>
      </c>
      <c r="E35" s="763">
        <f t="shared" si="1"/>
        <v>6</v>
      </c>
      <c r="F35" s="763">
        <f t="shared" si="1"/>
        <v>6</v>
      </c>
      <c r="G35" s="763">
        <f t="shared" si="1"/>
        <v>6</v>
      </c>
      <c r="H35" s="763">
        <f t="shared" si="1"/>
        <v>6</v>
      </c>
      <c r="I35" s="763">
        <f t="shared" si="1"/>
        <v>6</v>
      </c>
      <c r="J35" s="764">
        <v>6</v>
      </c>
      <c r="K35" s="765">
        <v>6</v>
      </c>
      <c r="L35" s="765">
        <v>6</v>
      </c>
      <c r="M35" s="765">
        <v>6</v>
      </c>
      <c r="N35" s="765">
        <v>6</v>
      </c>
      <c r="O35" s="765">
        <v>6</v>
      </c>
      <c r="P35" s="765">
        <v>6</v>
      </c>
      <c r="Q35" s="765">
        <v>6</v>
      </c>
      <c r="R35" s="765">
        <v>6</v>
      </c>
      <c r="S35" s="766">
        <v>6</v>
      </c>
      <c r="T35" s="764" t="s">
        <v>769</v>
      </c>
      <c r="U35" s="764" t="s">
        <v>769</v>
      </c>
      <c r="V35" s="764" t="s">
        <v>769</v>
      </c>
    </row>
    <row r="36" spans="1:22">
      <c r="A36" s="760">
        <v>3568</v>
      </c>
      <c r="B36" s="761" t="s">
        <v>800</v>
      </c>
      <c r="C36" s="762">
        <v>3</v>
      </c>
      <c r="D36" s="763">
        <f t="shared" si="1"/>
        <v>9</v>
      </c>
      <c r="E36" s="763">
        <f t="shared" si="1"/>
        <v>9</v>
      </c>
      <c r="F36" s="763">
        <f t="shared" si="1"/>
        <v>9</v>
      </c>
      <c r="G36" s="763">
        <f t="shared" si="1"/>
        <v>9</v>
      </c>
      <c r="H36" s="763">
        <f t="shared" si="1"/>
        <v>9</v>
      </c>
      <c r="I36" s="763">
        <f t="shared" si="1"/>
        <v>9</v>
      </c>
      <c r="J36" s="764">
        <v>9</v>
      </c>
      <c r="K36" s="765">
        <v>9</v>
      </c>
      <c r="L36" s="765">
        <v>9</v>
      </c>
      <c r="M36" s="765">
        <v>9</v>
      </c>
      <c r="N36" s="765">
        <v>9</v>
      </c>
      <c r="O36" s="765">
        <v>9</v>
      </c>
      <c r="P36" s="765">
        <v>9</v>
      </c>
      <c r="Q36" s="765">
        <v>9</v>
      </c>
      <c r="R36" s="765">
        <v>9</v>
      </c>
      <c r="S36" s="766">
        <v>9</v>
      </c>
      <c r="T36" s="764" t="s">
        <v>786</v>
      </c>
      <c r="U36" s="764" t="s">
        <v>786</v>
      </c>
      <c r="V36" s="764" t="s">
        <v>786</v>
      </c>
    </row>
    <row r="37" spans="1:22">
      <c r="A37" s="760">
        <v>6662</v>
      </c>
      <c r="B37" s="761" t="s">
        <v>801</v>
      </c>
      <c r="C37" s="762">
        <v>3</v>
      </c>
      <c r="D37" s="763">
        <f t="shared" si="1"/>
        <v>9</v>
      </c>
      <c r="E37" s="763">
        <f t="shared" si="1"/>
        <v>9</v>
      </c>
      <c r="F37" s="763">
        <f t="shared" si="1"/>
        <v>9</v>
      </c>
      <c r="G37" s="763">
        <f t="shared" si="1"/>
        <v>9</v>
      </c>
      <c r="H37" s="763">
        <f t="shared" si="1"/>
        <v>9</v>
      </c>
      <c r="I37" s="763">
        <f t="shared" si="1"/>
        <v>9</v>
      </c>
      <c r="J37" s="764">
        <v>9</v>
      </c>
      <c r="K37" s="765">
        <v>9</v>
      </c>
      <c r="L37" s="765">
        <v>9</v>
      </c>
      <c r="M37" s="765">
        <v>9</v>
      </c>
      <c r="N37" s="765">
        <v>9</v>
      </c>
      <c r="O37" s="765">
        <v>9</v>
      </c>
      <c r="P37" s="765">
        <v>9</v>
      </c>
      <c r="Q37" s="765">
        <v>9</v>
      </c>
      <c r="R37" s="765">
        <v>9</v>
      </c>
      <c r="S37" s="766">
        <v>9</v>
      </c>
      <c r="T37" s="764" t="s">
        <v>786</v>
      </c>
      <c r="U37" s="764" t="s">
        <v>786</v>
      </c>
      <c r="V37" s="764" t="s">
        <v>786</v>
      </c>
    </row>
    <row r="38" spans="1:22">
      <c r="A38" s="760">
        <v>3570</v>
      </c>
      <c r="B38" s="761" t="s">
        <v>802</v>
      </c>
      <c r="C38" s="762">
        <v>3</v>
      </c>
      <c r="D38" s="763">
        <f t="shared" si="1"/>
        <v>8</v>
      </c>
      <c r="E38" s="763">
        <f t="shared" si="1"/>
        <v>8</v>
      </c>
      <c r="F38" s="763">
        <f t="shared" si="1"/>
        <v>8</v>
      </c>
      <c r="G38" s="763">
        <f t="shared" si="1"/>
        <v>8</v>
      </c>
      <c r="H38" s="763">
        <f t="shared" si="1"/>
        <v>8</v>
      </c>
      <c r="I38" s="763">
        <f t="shared" si="1"/>
        <v>8</v>
      </c>
      <c r="J38" s="764">
        <v>8</v>
      </c>
      <c r="K38" s="765">
        <v>8</v>
      </c>
      <c r="L38" s="765">
        <v>8</v>
      </c>
      <c r="M38" s="765">
        <v>8</v>
      </c>
      <c r="N38" s="765">
        <v>8</v>
      </c>
      <c r="O38" s="765">
        <v>8</v>
      </c>
      <c r="P38" s="765">
        <v>8</v>
      </c>
      <c r="Q38" s="765">
        <v>8</v>
      </c>
      <c r="R38" s="765">
        <v>8</v>
      </c>
      <c r="S38" s="766">
        <v>8</v>
      </c>
      <c r="T38" s="764" t="s">
        <v>776</v>
      </c>
      <c r="U38" s="764" t="s">
        <v>776</v>
      </c>
      <c r="V38" s="764" t="s">
        <v>776</v>
      </c>
    </row>
    <row r="39" spans="1:22">
      <c r="A39" s="760">
        <v>3573</v>
      </c>
      <c r="B39" s="761" t="s">
        <v>803</v>
      </c>
      <c r="C39" s="762">
        <v>3</v>
      </c>
      <c r="D39" s="763">
        <f t="shared" si="1"/>
        <v>8</v>
      </c>
      <c r="E39" s="763">
        <f t="shared" si="1"/>
        <v>8</v>
      </c>
      <c r="F39" s="763">
        <f t="shared" si="1"/>
        <v>8</v>
      </c>
      <c r="G39" s="763">
        <f t="shared" si="1"/>
        <v>8</v>
      </c>
      <c r="H39" s="763">
        <f t="shared" si="1"/>
        <v>8</v>
      </c>
      <c r="I39" s="763">
        <f t="shared" si="1"/>
        <v>8</v>
      </c>
      <c r="J39" s="764">
        <v>8</v>
      </c>
      <c r="K39" s="765">
        <v>8</v>
      </c>
      <c r="L39" s="765">
        <v>8</v>
      </c>
      <c r="M39" s="765">
        <v>8</v>
      </c>
      <c r="N39" s="765">
        <v>8</v>
      </c>
      <c r="O39" s="765">
        <v>8</v>
      </c>
      <c r="P39" s="765">
        <v>8</v>
      </c>
      <c r="Q39" s="765">
        <v>8</v>
      </c>
      <c r="R39" s="765">
        <v>8</v>
      </c>
      <c r="S39" s="766">
        <v>8</v>
      </c>
      <c r="T39" s="764" t="s">
        <v>776</v>
      </c>
      <c r="U39" s="764" t="s">
        <v>776</v>
      </c>
      <c r="V39" s="764" t="s">
        <v>776</v>
      </c>
    </row>
    <row r="40" spans="1:22">
      <c r="A40" s="760">
        <v>10633</v>
      </c>
      <c r="B40" s="761" t="s">
        <v>804</v>
      </c>
      <c r="C40" s="762">
        <v>3</v>
      </c>
      <c r="D40" s="763">
        <f t="shared" si="1"/>
        <v>6</v>
      </c>
      <c r="E40" s="763">
        <f t="shared" si="1"/>
        <v>6</v>
      </c>
      <c r="F40" s="763">
        <f t="shared" si="1"/>
        <v>6</v>
      </c>
      <c r="G40" s="763">
        <f t="shared" si="1"/>
        <v>6</v>
      </c>
      <c r="H40" s="763">
        <f t="shared" si="1"/>
        <v>6</v>
      </c>
      <c r="I40" s="763">
        <f t="shared" si="1"/>
        <v>6</v>
      </c>
      <c r="J40" s="764">
        <v>6</v>
      </c>
      <c r="K40" s="765">
        <v>6</v>
      </c>
      <c r="L40" s="765">
        <v>6</v>
      </c>
      <c r="M40" s="765">
        <v>6</v>
      </c>
      <c r="N40" s="765">
        <v>6</v>
      </c>
      <c r="O40" s="765">
        <v>6</v>
      </c>
      <c r="P40" s="765">
        <v>6</v>
      </c>
      <c r="Q40" s="765">
        <v>6</v>
      </c>
      <c r="R40" s="765">
        <v>6</v>
      </c>
      <c r="S40" s="766">
        <v>6</v>
      </c>
      <c r="T40" s="764" t="s">
        <v>769</v>
      </c>
      <c r="U40" s="764" t="s">
        <v>769</v>
      </c>
      <c r="V40" s="764" t="s">
        <v>769</v>
      </c>
    </row>
    <row r="41" spans="1:22">
      <c r="A41" s="760">
        <v>103574</v>
      </c>
      <c r="B41" s="761" t="s">
        <v>805</v>
      </c>
      <c r="C41" s="762">
        <v>3</v>
      </c>
      <c r="D41" s="763">
        <f t="shared" ref="D41:I56" si="2">$J41</f>
        <v>9</v>
      </c>
      <c r="E41" s="763">
        <f t="shared" si="2"/>
        <v>9</v>
      </c>
      <c r="F41" s="763">
        <f t="shared" si="2"/>
        <v>9</v>
      </c>
      <c r="G41" s="763">
        <f t="shared" si="2"/>
        <v>9</v>
      </c>
      <c r="H41" s="763">
        <f t="shared" si="2"/>
        <v>9</v>
      </c>
      <c r="I41" s="763">
        <f t="shared" si="2"/>
        <v>9</v>
      </c>
      <c r="J41" s="764">
        <v>9</v>
      </c>
      <c r="K41" s="765">
        <v>9</v>
      </c>
      <c r="L41" s="765">
        <v>9</v>
      </c>
      <c r="M41" s="765">
        <v>9</v>
      </c>
      <c r="N41" s="765">
        <v>9</v>
      </c>
      <c r="O41" s="765">
        <v>9</v>
      </c>
      <c r="P41" s="765">
        <v>9</v>
      </c>
      <c r="Q41" s="765">
        <v>9</v>
      </c>
      <c r="R41" s="765">
        <v>9</v>
      </c>
      <c r="S41" s="766">
        <v>9</v>
      </c>
      <c r="T41" s="764" t="s">
        <v>786</v>
      </c>
      <c r="U41" s="764" t="s">
        <v>786</v>
      </c>
      <c r="V41" s="764" t="s">
        <v>786</v>
      </c>
    </row>
    <row r="42" spans="1:22">
      <c r="A42" s="760">
        <v>3574</v>
      </c>
      <c r="B42" s="761" t="s">
        <v>806</v>
      </c>
      <c r="C42" s="762">
        <v>3</v>
      </c>
      <c r="D42" s="763" t="str">
        <f t="shared" si="2"/>
        <v>D</v>
      </c>
      <c r="E42" s="763" t="str">
        <f t="shared" si="2"/>
        <v>D</v>
      </c>
      <c r="F42" s="763" t="str">
        <f t="shared" si="2"/>
        <v>D</v>
      </c>
      <c r="G42" s="763" t="str">
        <f t="shared" si="2"/>
        <v>D</v>
      </c>
      <c r="H42" s="763" t="str">
        <f t="shared" si="2"/>
        <v>D</v>
      </c>
      <c r="I42" s="763" t="str">
        <f t="shared" si="2"/>
        <v>D</v>
      </c>
      <c r="J42" s="764" t="s">
        <v>768</v>
      </c>
      <c r="K42" s="765" t="s">
        <v>768</v>
      </c>
      <c r="L42" s="765" t="s">
        <v>768</v>
      </c>
      <c r="M42" s="765" t="s">
        <v>768</v>
      </c>
      <c r="N42" s="765" t="s">
        <v>768</v>
      </c>
      <c r="O42" s="765" t="s">
        <v>768</v>
      </c>
      <c r="P42" s="765" t="s">
        <v>768</v>
      </c>
      <c r="Q42" s="765" t="s">
        <v>768</v>
      </c>
      <c r="R42" s="765" t="s">
        <v>768</v>
      </c>
      <c r="S42" s="766" t="s">
        <v>768</v>
      </c>
      <c r="T42" s="764" t="s">
        <v>786</v>
      </c>
      <c r="U42" s="764" t="s">
        <v>786</v>
      </c>
      <c r="V42" s="764" t="s">
        <v>786</v>
      </c>
    </row>
    <row r="43" spans="1:22">
      <c r="A43" s="760">
        <v>3580</v>
      </c>
      <c r="B43" s="761" t="s">
        <v>807</v>
      </c>
      <c r="C43" s="762">
        <v>3</v>
      </c>
      <c r="D43" s="763">
        <f t="shared" si="2"/>
        <v>8</v>
      </c>
      <c r="E43" s="763">
        <f t="shared" si="2"/>
        <v>8</v>
      </c>
      <c r="F43" s="763">
        <f t="shared" si="2"/>
        <v>8</v>
      </c>
      <c r="G43" s="763">
        <f t="shared" si="2"/>
        <v>8</v>
      </c>
      <c r="H43" s="763">
        <f t="shared" si="2"/>
        <v>8</v>
      </c>
      <c r="I43" s="763">
        <f t="shared" si="2"/>
        <v>8</v>
      </c>
      <c r="J43" s="764">
        <v>8</v>
      </c>
      <c r="K43" s="765">
        <v>8</v>
      </c>
      <c r="L43" s="765">
        <v>8</v>
      </c>
      <c r="M43" s="765">
        <v>8</v>
      </c>
      <c r="N43" s="765">
        <v>8</v>
      </c>
      <c r="O43" s="765">
        <v>8</v>
      </c>
      <c r="P43" s="765">
        <v>8</v>
      </c>
      <c r="Q43" s="765">
        <v>8</v>
      </c>
      <c r="R43" s="765">
        <v>8</v>
      </c>
      <c r="S43" s="766">
        <v>8</v>
      </c>
      <c r="T43" s="764" t="s">
        <v>776</v>
      </c>
      <c r="U43" s="764" t="s">
        <v>776</v>
      </c>
      <c r="V43" s="764" t="s">
        <v>776</v>
      </c>
    </row>
    <row r="44" spans="1:22">
      <c r="A44" s="760">
        <v>3582</v>
      </c>
      <c r="B44" s="761" t="s">
        <v>808</v>
      </c>
      <c r="C44" s="762">
        <v>3</v>
      </c>
      <c r="D44" s="763">
        <f t="shared" si="2"/>
        <v>7</v>
      </c>
      <c r="E44" s="763">
        <f t="shared" si="2"/>
        <v>7</v>
      </c>
      <c r="F44" s="763">
        <f t="shared" si="2"/>
        <v>7</v>
      </c>
      <c r="G44" s="763">
        <f t="shared" si="2"/>
        <v>7</v>
      </c>
      <c r="H44" s="763">
        <f t="shared" si="2"/>
        <v>7</v>
      </c>
      <c r="I44" s="763">
        <f t="shared" si="2"/>
        <v>7</v>
      </c>
      <c r="J44" s="764">
        <v>7</v>
      </c>
      <c r="K44" s="765">
        <v>7</v>
      </c>
      <c r="L44" s="765">
        <v>7</v>
      </c>
      <c r="M44" s="765">
        <v>7</v>
      </c>
      <c r="N44" s="765">
        <v>7</v>
      </c>
      <c r="O44" s="765">
        <v>7</v>
      </c>
      <c r="P44" s="765">
        <v>7</v>
      </c>
      <c r="Q44" s="765">
        <v>7</v>
      </c>
      <c r="R44" s="765">
        <v>7</v>
      </c>
      <c r="S44" s="766">
        <v>7</v>
      </c>
      <c r="T44" s="764" t="s">
        <v>778</v>
      </c>
      <c r="U44" s="764" t="s">
        <v>778</v>
      </c>
      <c r="V44" s="764" t="s">
        <v>778</v>
      </c>
    </row>
    <row r="45" spans="1:22">
      <c r="A45" s="760">
        <v>3583</v>
      </c>
      <c r="B45" s="761" t="s">
        <v>809</v>
      </c>
      <c r="C45" s="762">
        <v>3</v>
      </c>
      <c r="D45" s="763">
        <f t="shared" si="2"/>
        <v>8</v>
      </c>
      <c r="E45" s="763">
        <f t="shared" si="2"/>
        <v>8</v>
      </c>
      <c r="F45" s="763">
        <f t="shared" si="2"/>
        <v>8</v>
      </c>
      <c r="G45" s="763">
        <f t="shared" si="2"/>
        <v>8</v>
      </c>
      <c r="H45" s="763">
        <f t="shared" si="2"/>
        <v>8</v>
      </c>
      <c r="I45" s="763">
        <f t="shared" si="2"/>
        <v>8</v>
      </c>
      <c r="J45" s="764">
        <v>8</v>
      </c>
      <c r="K45" s="765">
        <v>8</v>
      </c>
      <c r="L45" s="765">
        <v>8</v>
      </c>
      <c r="M45" s="765">
        <v>8</v>
      </c>
      <c r="N45" s="765">
        <v>8</v>
      </c>
      <c r="O45" s="765">
        <v>8</v>
      </c>
      <c r="P45" s="765">
        <v>8</v>
      </c>
      <c r="Q45" s="765">
        <v>8</v>
      </c>
      <c r="R45" s="765">
        <v>8</v>
      </c>
      <c r="S45" s="766">
        <v>8</v>
      </c>
      <c r="T45" s="764" t="s">
        <v>776</v>
      </c>
      <c r="U45" s="764" t="s">
        <v>776</v>
      </c>
      <c r="V45" s="764" t="s">
        <v>776</v>
      </c>
    </row>
    <row r="46" spans="1:22">
      <c r="A46" s="760">
        <v>717</v>
      </c>
      <c r="B46" s="761" t="s">
        <v>810</v>
      </c>
      <c r="C46" s="762">
        <v>3</v>
      </c>
      <c r="D46" s="763" t="str">
        <f t="shared" si="2"/>
        <v>D</v>
      </c>
      <c r="E46" s="763" t="str">
        <f t="shared" si="2"/>
        <v>D</v>
      </c>
      <c r="F46" s="763" t="str">
        <f t="shared" si="2"/>
        <v>D</v>
      </c>
      <c r="G46" s="763" t="str">
        <f t="shared" si="2"/>
        <v>D</v>
      </c>
      <c r="H46" s="763" t="str">
        <f t="shared" si="2"/>
        <v>D</v>
      </c>
      <c r="I46" s="763" t="str">
        <f t="shared" si="2"/>
        <v>D</v>
      </c>
      <c r="J46" s="764" t="s">
        <v>768</v>
      </c>
      <c r="K46" s="765" t="s">
        <v>768</v>
      </c>
      <c r="L46" s="765" t="s">
        <v>768</v>
      </c>
      <c r="M46" s="765" t="s">
        <v>768</v>
      </c>
      <c r="N46" s="765" t="s">
        <v>768</v>
      </c>
      <c r="O46" s="765" t="s">
        <v>768</v>
      </c>
      <c r="P46" s="765" t="s">
        <v>768</v>
      </c>
      <c r="Q46" s="765" t="s">
        <v>768</v>
      </c>
      <c r="R46" s="765" t="s">
        <v>768</v>
      </c>
      <c r="S46" s="766" t="s">
        <v>768</v>
      </c>
      <c r="T46" s="764" t="s">
        <v>769</v>
      </c>
      <c r="U46" s="764" t="s">
        <v>769</v>
      </c>
      <c r="V46" s="764" t="s">
        <v>769</v>
      </c>
    </row>
    <row r="47" spans="1:22">
      <c r="A47" s="760">
        <v>719</v>
      </c>
      <c r="B47" s="761" t="s">
        <v>811</v>
      </c>
      <c r="C47" s="762">
        <v>3</v>
      </c>
      <c r="D47" s="763" t="str">
        <f t="shared" si="2"/>
        <v>D</v>
      </c>
      <c r="E47" s="763" t="str">
        <f t="shared" si="2"/>
        <v>D</v>
      </c>
      <c r="F47" s="763" t="str">
        <f t="shared" si="2"/>
        <v>D</v>
      </c>
      <c r="G47" s="763" t="str">
        <f t="shared" si="2"/>
        <v>D</v>
      </c>
      <c r="H47" s="763" t="str">
        <f t="shared" si="2"/>
        <v>D</v>
      </c>
      <c r="I47" s="763" t="str">
        <f t="shared" si="2"/>
        <v>D</v>
      </c>
      <c r="J47" s="764" t="s">
        <v>768</v>
      </c>
      <c r="K47" s="765" t="s">
        <v>768</v>
      </c>
      <c r="L47" s="765" t="s">
        <v>768</v>
      </c>
      <c r="M47" s="765" t="s">
        <v>768</v>
      </c>
      <c r="N47" s="765" t="s">
        <v>768</v>
      </c>
      <c r="O47" s="765" t="s">
        <v>768</v>
      </c>
      <c r="P47" s="765" t="s">
        <v>768</v>
      </c>
      <c r="Q47" s="765" t="s">
        <v>768</v>
      </c>
      <c r="R47" s="765" t="s">
        <v>768</v>
      </c>
      <c r="S47" s="766" t="s">
        <v>768</v>
      </c>
      <c r="T47" s="764" t="s">
        <v>769</v>
      </c>
      <c r="U47" s="764" t="s">
        <v>769</v>
      </c>
      <c r="V47" s="764" t="s">
        <v>769</v>
      </c>
    </row>
    <row r="48" spans="1:22">
      <c r="A48" s="760">
        <v>721</v>
      </c>
      <c r="B48" s="761" t="s">
        <v>812</v>
      </c>
      <c r="C48" s="762">
        <v>3</v>
      </c>
      <c r="D48" s="763" t="str">
        <f t="shared" si="2"/>
        <v>D</v>
      </c>
      <c r="E48" s="763" t="str">
        <f t="shared" si="2"/>
        <v>D</v>
      </c>
      <c r="F48" s="763" t="str">
        <f t="shared" si="2"/>
        <v>D</v>
      </c>
      <c r="G48" s="763" t="str">
        <f t="shared" si="2"/>
        <v>D</v>
      </c>
      <c r="H48" s="763" t="str">
        <f t="shared" si="2"/>
        <v>D</v>
      </c>
      <c r="I48" s="763" t="str">
        <f t="shared" si="2"/>
        <v>D</v>
      </c>
      <c r="J48" s="764" t="s">
        <v>768</v>
      </c>
      <c r="K48" s="765" t="s">
        <v>768</v>
      </c>
      <c r="L48" s="765" t="s">
        <v>768</v>
      </c>
      <c r="M48" s="765" t="s">
        <v>768</v>
      </c>
      <c r="N48" s="765" t="s">
        <v>768</v>
      </c>
      <c r="O48" s="765" t="s">
        <v>768</v>
      </c>
      <c r="P48" s="765" t="s">
        <v>768</v>
      </c>
      <c r="Q48" s="765" t="s">
        <v>768</v>
      </c>
      <c r="R48" s="765" t="s">
        <v>768</v>
      </c>
      <c r="S48" s="766" t="s">
        <v>768</v>
      </c>
      <c r="T48" s="764" t="s">
        <v>769</v>
      </c>
      <c r="U48" s="764" t="s">
        <v>769</v>
      </c>
      <c r="V48" s="764" t="s">
        <v>769</v>
      </c>
    </row>
    <row r="49" spans="1:22">
      <c r="A49" s="760">
        <v>722</v>
      </c>
      <c r="B49" s="761" t="s">
        <v>813</v>
      </c>
      <c r="C49" s="762">
        <v>3</v>
      </c>
      <c r="D49" s="763" t="str">
        <f t="shared" si="2"/>
        <v>D</v>
      </c>
      <c r="E49" s="763" t="str">
        <f t="shared" si="2"/>
        <v>D</v>
      </c>
      <c r="F49" s="763" t="str">
        <f t="shared" si="2"/>
        <v>D</v>
      </c>
      <c r="G49" s="763" t="str">
        <f t="shared" si="2"/>
        <v>D</v>
      </c>
      <c r="H49" s="763" t="str">
        <f t="shared" si="2"/>
        <v>D</v>
      </c>
      <c r="I49" s="763" t="str">
        <f t="shared" si="2"/>
        <v>D</v>
      </c>
      <c r="J49" s="764" t="s">
        <v>768</v>
      </c>
      <c r="K49" s="765" t="s">
        <v>768</v>
      </c>
      <c r="L49" s="765" t="s">
        <v>768</v>
      </c>
      <c r="M49" s="765" t="s">
        <v>768</v>
      </c>
      <c r="N49" s="765" t="s">
        <v>768</v>
      </c>
      <c r="O49" s="765" t="s">
        <v>768</v>
      </c>
      <c r="P49" s="765" t="s">
        <v>768</v>
      </c>
      <c r="Q49" s="765" t="s">
        <v>768</v>
      </c>
      <c r="R49" s="765" t="s">
        <v>768</v>
      </c>
      <c r="S49" s="766" t="s">
        <v>768</v>
      </c>
      <c r="T49" s="764" t="s">
        <v>769</v>
      </c>
      <c r="U49" s="764" t="s">
        <v>769</v>
      </c>
      <c r="V49" s="764" t="s">
        <v>769</v>
      </c>
    </row>
    <row r="50" spans="1:22">
      <c r="A50" s="760">
        <v>720</v>
      </c>
      <c r="B50" s="761" t="s">
        <v>814</v>
      </c>
      <c r="C50" s="762">
        <v>3</v>
      </c>
      <c r="D50" s="763" t="str">
        <f t="shared" si="2"/>
        <v>D</v>
      </c>
      <c r="E50" s="763" t="str">
        <f t="shared" si="2"/>
        <v>D</v>
      </c>
      <c r="F50" s="763" t="str">
        <f t="shared" si="2"/>
        <v>D</v>
      </c>
      <c r="G50" s="763" t="str">
        <f t="shared" si="2"/>
        <v>D</v>
      </c>
      <c r="H50" s="763" t="str">
        <f t="shared" si="2"/>
        <v>D</v>
      </c>
      <c r="I50" s="763" t="str">
        <f t="shared" si="2"/>
        <v>D</v>
      </c>
      <c r="J50" s="764" t="s">
        <v>768</v>
      </c>
      <c r="K50" s="765" t="s">
        <v>768</v>
      </c>
      <c r="L50" s="765" t="s">
        <v>768</v>
      </c>
      <c r="M50" s="765" t="s">
        <v>768</v>
      </c>
      <c r="N50" s="765" t="s">
        <v>768</v>
      </c>
      <c r="O50" s="765" t="s">
        <v>768</v>
      </c>
      <c r="P50" s="765" t="s">
        <v>768</v>
      </c>
      <c r="Q50" s="765" t="s">
        <v>768</v>
      </c>
      <c r="R50" s="765" t="s">
        <v>768</v>
      </c>
      <c r="S50" s="766" t="s">
        <v>768</v>
      </c>
      <c r="T50" s="764" t="s">
        <v>769</v>
      </c>
      <c r="U50" s="764" t="s">
        <v>769</v>
      </c>
      <c r="V50" s="764" t="s">
        <v>769</v>
      </c>
    </row>
    <row r="51" spans="1:22">
      <c r="A51" s="760">
        <v>821</v>
      </c>
      <c r="B51" s="761" t="s">
        <v>815</v>
      </c>
      <c r="C51" s="762">
        <v>3</v>
      </c>
      <c r="D51" s="763" t="str">
        <f t="shared" si="2"/>
        <v>D</v>
      </c>
      <c r="E51" s="763" t="str">
        <f t="shared" si="2"/>
        <v>D</v>
      </c>
      <c r="F51" s="763" t="str">
        <f t="shared" si="2"/>
        <v>D</v>
      </c>
      <c r="G51" s="763" t="str">
        <f t="shared" si="2"/>
        <v>D</v>
      </c>
      <c r="H51" s="763" t="str">
        <f t="shared" si="2"/>
        <v>D</v>
      </c>
      <c r="I51" s="763" t="str">
        <f t="shared" si="2"/>
        <v>D</v>
      </c>
      <c r="J51" s="764" t="s">
        <v>768</v>
      </c>
      <c r="K51" s="765" t="s">
        <v>768</v>
      </c>
      <c r="L51" s="765" t="s">
        <v>768</v>
      </c>
      <c r="M51" s="765" t="s">
        <v>768</v>
      </c>
      <c r="N51" s="765" t="s">
        <v>768</v>
      </c>
      <c r="O51" s="765" t="s">
        <v>768</v>
      </c>
      <c r="P51" s="765" t="s">
        <v>768</v>
      </c>
      <c r="Q51" s="765" t="s">
        <v>768</v>
      </c>
      <c r="R51" s="765" t="s">
        <v>768</v>
      </c>
      <c r="S51" s="766" t="s">
        <v>768</v>
      </c>
      <c r="T51" s="764" t="s">
        <v>769</v>
      </c>
      <c r="U51" s="764" t="s">
        <v>769</v>
      </c>
      <c r="V51" s="764" t="s">
        <v>769</v>
      </c>
    </row>
    <row r="52" spans="1:22">
      <c r="A52" s="760">
        <v>11145</v>
      </c>
      <c r="B52" s="761" t="s">
        <v>816</v>
      </c>
      <c r="C52" s="762">
        <v>3</v>
      </c>
      <c r="D52" s="763">
        <f t="shared" si="2"/>
        <v>6</v>
      </c>
      <c r="E52" s="763">
        <f t="shared" si="2"/>
        <v>6</v>
      </c>
      <c r="F52" s="763">
        <f t="shared" si="2"/>
        <v>6</v>
      </c>
      <c r="G52" s="763">
        <f t="shared" si="2"/>
        <v>6</v>
      </c>
      <c r="H52" s="763">
        <f t="shared" si="2"/>
        <v>6</v>
      </c>
      <c r="I52" s="763">
        <f t="shared" si="2"/>
        <v>6</v>
      </c>
      <c r="J52" s="764">
        <v>6</v>
      </c>
      <c r="K52" s="765">
        <v>6</v>
      </c>
      <c r="L52" s="765">
        <v>6</v>
      </c>
      <c r="M52" s="765">
        <v>6</v>
      </c>
      <c r="N52" s="765">
        <v>6</v>
      </c>
      <c r="O52" s="765">
        <v>6</v>
      </c>
      <c r="P52" s="765">
        <v>6</v>
      </c>
      <c r="Q52" s="765">
        <v>6</v>
      </c>
      <c r="R52" s="765">
        <v>6</v>
      </c>
      <c r="S52" s="766">
        <v>6</v>
      </c>
      <c r="T52" s="764" t="s">
        <v>769</v>
      </c>
      <c r="U52" s="764" t="s">
        <v>769</v>
      </c>
      <c r="V52" s="764" t="s">
        <v>769</v>
      </c>
    </row>
    <row r="53" spans="1:22">
      <c r="A53" s="760">
        <v>3590</v>
      </c>
      <c r="B53" s="761" t="s">
        <v>817</v>
      </c>
      <c r="C53" s="762">
        <v>3</v>
      </c>
      <c r="D53" s="763">
        <f t="shared" si="2"/>
        <v>8</v>
      </c>
      <c r="E53" s="763">
        <f t="shared" si="2"/>
        <v>8</v>
      </c>
      <c r="F53" s="763">
        <f t="shared" si="2"/>
        <v>8</v>
      </c>
      <c r="G53" s="763">
        <f t="shared" si="2"/>
        <v>8</v>
      </c>
      <c r="H53" s="763">
        <f t="shared" si="2"/>
        <v>8</v>
      </c>
      <c r="I53" s="763">
        <f t="shared" si="2"/>
        <v>8</v>
      </c>
      <c r="J53" s="764">
        <v>8</v>
      </c>
      <c r="K53" s="765">
        <v>8</v>
      </c>
      <c r="L53" s="765">
        <v>8</v>
      </c>
      <c r="M53" s="765">
        <v>8</v>
      </c>
      <c r="N53" s="765">
        <v>8</v>
      </c>
      <c r="O53" s="765">
        <v>8</v>
      </c>
      <c r="P53" s="765">
        <v>8</v>
      </c>
      <c r="Q53" s="765">
        <v>8</v>
      </c>
      <c r="R53" s="765">
        <v>8</v>
      </c>
      <c r="S53" s="766">
        <v>8</v>
      </c>
      <c r="T53" s="764" t="s">
        <v>776</v>
      </c>
      <c r="U53" s="764" t="s">
        <v>776</v>
      </c>
      <c r="V53" s="764" t="s">
        <v>776</v>
      </c>
    </row>
    <row r="54" spans="1:22">
      <c r="A54" s="760">
        <v>9797</v>
      </c>
      <c r="B54" s="761" t="s">
        <v>818</v>
      </c>
      <c r="C54" s="762">
        <v>3</v>
      </c>
      <c r="D54" s="763">
        <f t="shared" si="2"/>
        <v>8</v>
      </c>
      <c r="E54" s="763">
        <f t="shared" si="2"/>
        <v>8</v>
      </c>
      <c r="F54" s="763">
        <f t="shared" si="2"/>
        <v>8</v>
      </c>
      <c r="G54" s="763">
        <f t="shared" si="2"/>
        <v>8</v>
      </c>
      <c r="H54" s="763">
        <f t="shared" si="2"/>
        <v>8</v>
      </c>
      <c r="I54" s="763">
        <f t="shared" si="2"/>
        <v>8</v>
      </c>
      <c r="J54" s="764">
        <v>8</v>
      </c>
      <c r="K54" s="765">
        <v>8</v>
      </c>
      <c r="L54" s="765">
        <v>8</v>
      </c>
      <c r="M54" s="765">
        <v>8</v>
      </c>
      <c r="N54" s="765">
        <v>8</v>
      </c>
      <c r="O54" s="765">
        <v>8</v>
      </c>
      <c r="P54" s="765">
        <v>8</v>
      </c>
      <c r="Q54" s="765">
        <v>8</v>
      </c>
      <c r="R54" s="765">
        <v>8</v>
      </c>
      <c r="S54" s="766">
        <v>8</v>
      </c>
      <c r="T54" s="764" t="s">
        <v>776</v>
      </c>
      <c r="U54" s="764" t="s">
        <v>776</v>
      </c>
      <c r="V54" s="764" t="s">
        <v>776</v>
      </c>
    </row>
    <row r="55" spans="1:22">
      <c r="A55" s="760">
        <v>3593</v>
      </c>
      <c r="B55" s="761" t="s">
        <v>819</v>
      </c>
      <c r="C55" s="762">
        <v>3</v>
      </c>
      <c r="D55" s="763">
        <f t="shared" si="2"/>
        <v>8</v>
      </c>
      <c r="E55" s="763">
        <f t="shared" si="2"/>
        <v>8</v>
      </c>
      <c r="F55" s="763">
        <f t="shared" si="2"/>
        <v>8</v>
      </c>
      <c r="G55" s="763">
        <f t="shared" si="2"/>
        <v>8</v>
      </c>
      <c r="H55" s="763">
        <f t="shared" si="2"/>
        <v>8</v>
      </c>
      <c r="I55" s="763">
        <f t="shared" si="2"/>
        <v>8</v>
      </c>
      <c r="J55" s="772">
        <v>8</v>
      </c>
      <c r="K55" s="773">
        <v>8</v>
      </c>
      <c r="L55" s="773">
        <v>8</v>
      </c>
      <c r="M55" s="773">
        <v>8</v>
      </c>
      <c r="N55" s="773">
        <v>8</v>
      </c>
      <c r="O55" s="773">
        <v>8</v>
      </c>
      <c r="P55" s="773">
        <v>8</v>
      </c>
      <c r="Q55" s="773">
        <v>8</v>
      </c>
      <c r="R55" s="773">
        <v>7</v>
      </c>
      <c r="S55" s="774">
        <v>7</v>
      </c>
      <c r="T55" s="764" t="s">
        <v>778</v>
      </c>
      <c r="U55" s="764" t="s">
        <v>778</v>
      </c>
      <c r="V55" s="764" t="s">
        <v>778</v>
      </c>
    </row>
    <row r="56" spans="1:22">
      <c r="A56" s="760">
        <v>3558</v>
      </c>
      <c r="B56" s="761" t="s">
        <v>820</v>
      </c>
      <c r="C56" s="762">
        <v>3</v>
      </c>
      <c r="D56" s="763">
        <f t="shared" si="2"/>
        <v>8</v>
      </c>
      <c r="E56" s="763">
        <f t="shared" si="2"/>
        <v>8</v>
      </c>
      <c r="F56" s="763">
        <f t="shared" si="2"/>
        <v>8</v>
      </c>
      <c r="G56" s="763">
        <f t="shared" si="2"/>
        <v>8</v>
      </c>
      <c r="H56" s="763">
        <f t="shared" si="2"/>
        <v>8</v>
      </c>
      <c r="I56" s="763">
        <f t="shared" si="2"/>
        <v>8</v>
      </c>
      <c r="J56" s="772">
        <v>8</v>
      </c>
      <c r="K56" s="773">
        <v>8</v>
      </c>
      <c r="L56" s="773">
        <v>8</v>
      </c>
      <c r="M56" s="773">
        <v>8</v>
      </c>
      <c r="N56" s="773">
        <v>8</v>
      </c>
      <c r="O56" s="773">
        <v>8</v>
      </c>
      <c r="P56" s="773">
        <v>8</v>
      </c>
      <c r="Q56" s="773">
        <v>8</v>
      </c>
      <c r="R56" s="773">
        <v>7</v>
      </c>
      <c r="S56" s="774">
        <v>7</v>
      </c>
      <c r="T56" s="764" t="s">
        <v>778</v>
      </c>
      <c r="U56" s="764" t="s">
        <v>778</v>
      </c>
      <c r="V56" s="764" t="s">
        <v>778</v>
      </c>
    </row>
    <row r="57" spans="1:22">
      <c r="A57" s="760">
        <v>505</v>
      </c>
      <c r="B57" s="761" t="s">
        <v>821</v>
      </c>
      <c r="C57" s="762">
        <v>3</v>
      </c>
      <c r="D57" s="763" t="str">
        <f t="shared" ref="D57:I73" si="3">$J57</f>
        <v>D</v>
      </c>
      <c r="E57" s="763" t="str">
        <f t="shared" si="3"/>
        <v>D</v>
      </c>
      <c r="F57" s="763" t="str">
        <f t="shared" si="3"/>
        <v>D</v>
      </c>
      <c r="G57" s="763" t="str">
        <f t="shared" si="3"/>
        <v>D</v>
      </c>
      <c r="H57" s="763" t="str">
        <f t="shared" si="3"/>
        <v>D</v>
      </c>
      <c r="I57" s="763" t="str">
        <f t="shared" si="3"/>
        <v>D</v>
      </c>
      <c r="J57" s="764" t="s">
        <v>768</v>
      </c>
      <c r="K57" s="765" t="s">
        <v>768</v>
      </c>
      <c r="L57" s="765" t="s">
        <v>768</v>
      </c>
      <c r="M57" s="765" t="s">
        <v>768</v>
      </c>
      <c r="N57" s="765" t="s">
        <v>768</v>
      </c>
      <c r="O57" s="765" t="s">
        <v>768</v>
      </c>
      <c r="P57" s="765" t="s">
        <v>768</v>
      </c>
      <c r="Q57" s="765" t="s">
        <v>768</v>
      </c>
      <c r="R57" s="765" t="s">
        <v>768</v>
      </c>
      <c r="S57" s="766" t="s">
        <v>768</v>
      </c>
      <c r="T57" s="764" t="e">
        <v>#N/A</v>
      </c>
      <c r="U57" s="764" t="e">
        <v>#N/A</v>
      </c>
      <c r="V57" s="764" t="e">
        <v>#N/A</v>
      </c>
    </row>
    <row r="58" spans="1:22">
      <c r="A58" s="760">
        <v>506</v>
      </c>
      <c r="B58" s="761" t="s">
        <v>822</v>
      </c>
      <c r="C58" s="762">
        <v>3</v>
      </c>
      <c r="D58" s="763" t="str">
        <f t="shared" si="3"/>
        <v>D</v>
      </c>
      <c r="E58" s="763" t="str">
        <f t="shared" si="3"/>
        <v>D</v>
      </c>
      <c r="F58" s="763" t="str">
        <f t="shared" si="3"/>
        <v>D</v>
      </c>
      <c r="G58" s="763" t="str">
        <f t="shared" si="3"/>
        <v>D</v>
      </c>
      <c r="H58" s="763" t="str">
        <f t="shared" si="3"/>
        <v>D</v>
      </c>
      <c r="I58" s="763" t="str">
        <f t="shared" si="3"/>
        <v>D</v>
      </c>
      <c r="J58" s="764" t="s">
        <v>768</v>
      </c>
      <c r="K58" s="765" t="s">
        <v>768</v>
      </c>
      <c r="L58" s="765" t="s">
        <v>768</v>
      </c>
      <c r="M58" s="765" t="s">
        <v>768</v>
      </c>
      <c r="N58" s="765" t="s">
        <v>768</v>
      </c>
      <c r="O58" s="765" t="s">
        <v>768</v>
      </c>
      <c r="P58" s="765" t="s">
        <v>768</v>
      </c>
      <c r="Q58" s="765" t="s">
        <v>768</v>
      </c>
      <c r="R58" s="765" t="s">
        <v>768</v>
      </c>
      <c r="S58" s="766" t="s">
        <v>768</v>
      </c>
      <c r="T58" s="764" t="e">
        <v>#N/A</v>
      </c>
      <c r="U58" s="764" t="e">
        <v>#N/A</v>
      </c>
      <c r="V58" s="764" t="e">
        <v>#N/A</v>
      </c>
    </row>
    <row r="59" spans="1:22">
      <c r="A59" s="760">
        <v>23154</v>
      </c>
      <c r="B59" s="761" t="s">
        <v>823</v>
      </c>
      <c r="C59" s="762">
        <v>3</v>
      </c>
      <c r="D59" s="763">
        <f t="shared" si="3"/>
        <v>9</v>
      </c>
      <c r="E59" s="763">
        <f t="shared" si="3"/>
        <v>9</v>
      </c>
      <c r="F59" s="763">
        <f t="shared" si="3"/>
        <v>9</v>
      </c>
      <c r="G59" s="763">
        <f t="shared" si="3"/>
        <v>9</v>
      </c>
      <c r="H59" s="763">
        <f t="shared" si="3"/>
        <v>9</v>
      </c>
      <c r="I59" s="763">
        <f t="shared" si="3"/>
        <v>9</v>
      </c>
      <c r="J59" s="764">
        <v>9</v>
      </c>
      <c r="K59" s="765">
        <v>9</v>
      </c>
      <c r="L59" s="765">
        <v>9</v>
      </c>
      <c r="M59" s="765">
        <v>9</v>
      </c>
      <c r="N59" s="765">
        <v>9</v>
      </c>
      <c r="O59" s="765">
        <v>9</v>
      </c>
      <c r="P59" s="765">
        <v>9</v>
      </c>
      <c r="Q59" s="765">
        <v>9</v>
      </c>
      <c r="R59" s="765">
        <v>9</v>
      </c>
      <c r="S59" s="766">
        <v>9</v>
      </c>
      <c r="T59" s="764" t="s">
        <v>786</v>
      </c>
      <c r="U59" s="764" t="s">
        <v>786</v>
      </c>
      <c r="V59" s="764" t="s">
        <v>786</v>
      </c>
    </row>
    <row r="60" spans="1:22">
      <c r="A60" s="760">
        <v>3596</v>
      </c>
      <c r="B60" s="761" t="s">
        <v>824</v>
      </c>
      <c r="C60" s="762">
        <v>3</v>
      </c>
      <c r="D60" s="763">
        <f t="shared" si="3"/>
        <v>8</v>
      </c>
      <c r="E60" s="763">
        <f t="shared" si="3"/>
        <v>8</v>
      </c>
      <c r="F60" s="763">
        <f t="shared" si="3"/>
        <v>8</v>
      </c>
      <c r="G60" s="763">
        <f t="shared" si="3"/>
        <v>8</v>
      </c>
      <c r="H60" s="763">
        <f t="shared" si="3"/>
        <v>8</v>
      </c>
      <c r="I60" s="763">
        <f t="shared" si="3"/>
        <v>8</v>
      </c>
      <c r="J60" s="764">
        <v>8</v>
      </c>
      <c r="K60" s="765">
        <v>8</v>
      </c>
      <c r="L60" s="765">
        <v>8</v>
      </c>
      <c r="M60" s="765">
        <v>8</v>
      </c>
      <c r="N60" s="765">
        <v>8</v>
      </c>
      <c r="O60" s="765">
        <v>8</v>
      </c>
      <c r="P60" s="765">
        <v>8</v>
      </c>
      <c r="Q60" s="765">
        <v>8</v>
      </c>
      <c r="R60" s="765">
        <v>8</v>
      </c>
      <c r="S60" s="766">
        <v>8</v>
      </c>
      <c r="T60" s="764" t="s">
        <v>776</v>
      </c>
      <c r="U60" s="764" t="s">
        <v>776</v>
      </c>
      <c r="V60" s="764" t="s">
        <v>776</v>
      </c>
    </row>
    <row r="61" spans="1:22">
      <c r="A61" s="760">
        <v>3600</v>
      </c>
      <c r="B61" s="761" t="s">
        <v>825</v>
      </c>
      <c r="C61" s="762">
        <v>3</v>
      </c>
      <c r="D61" s="763">
        <f t="shared" si="3"/>
        <v>9</v>
      </c>
      <c r="E61" s="763">
        <f t="shared" si="3"/>
        <v>9</v>
      </c>
      <c r="F61" s="763">
        <f t="shared" si="3"/>
        <v>9</v>
      </c>
      <c r="G61" s="763">
        <f t="shared" si="3"/>
        <v>9</v>
      </c>
      <c r="H61" s="763">
        <f t="shared" si="3"/>
        <v>9</v>
      </c>
      <c r="I61" s="763">
        <f t="shared" si="3"/>
        <v>9</v>
      </c>
      <c r="J61" s="764">
        <v>9</v>
      </c>
      <c r="K61" s="765">
        <v>9</v>
      </c>
      <c r="L61" s="765">
        <v>9</v>
      </c>
      <c r="M61" s="765">
        <v>9</v>
      </c>
      <c r="N61" s="765">
        <v>9</v>
      </c>
      <c r="O61" s="765">
        <v>9</v>
      </c>
      <c r="P61" s="765">
        <v>9</v>
      </c>
      <c r="Q61" s="765">
        <v>9</v>
      </c>
      <c r="R61" s="765">
        <v>9</v>
      </c>
      <c r="S61" s="766">
        <v>9</v>
      </c>
      <c r="T61" s="764" t="s">
        <v>786</v>
      </c>
      <c r="U61" s="764" t="s">
        <v>786</v>
      </c>
      <c r="V61" s="764" t="s">
        <v>786</v>
      </c>
    </row>
    <row r="62" spans="1:22">
      <c r="A62" s="760">
        <v>3601</v>
      </c>
      <c r="B62" s="761" t="s">
        <v>826</v>
      </c>
      <c r="C62" s="762">
        <v>3</v>
      </c>
      <c r="D62" s="763">
        <f t="shared" si="3"/>
        <v>8</v>
      </c>
      <c r="E62" s="763">
        <f t="shared" si="3"/>
        <v>8</v>
      </c>
      <c r="F62" s="763">
        <f t="shared" si="3"/>
        <v>8</v>
      </c>
      <c r="G62" s="763">
        <f t="shared" si="3"/>
        <v>8</v>
      </c>
      <c r="H62" s="763">
        <f t="shared" si="3"/>
        <v>8</v>
      </c>
      <c r="I62" s="763">
        <f t="shared" si="3"/>
        <v>8</v>
      </c>
      <c r="J62" s="764">
        <v>8</v>
      </c>
      <c r="K62" s="765">
        <v>8</v>
      </c>
      <c r="L62" s="765">
        <v>8</v>
      </c>
      <c r="M62" s="765">
        <v>8</v>
      </c>
      <c r="N62" s="765">
        <v>8</v>
      </c>
      <c r="O62" s="765">
        <v>8</v>
      </c>
      <c r="P62" s="765">
        <v>8</v>
      </c>
      <c r="Q62" s="765">
        <v>8</v>
      </c>
      <c r="R62" s="765">
        <v>8</v>
      </c>
      <c r="S62" s="766">
        <v>8</v>
      </c>
      <c r="T62" s="764" t="s">
        <v>776</v>
      </c>
      <c r="U62" s="764" t="s">
        <v>776</v>
      </c>
      <c r="V62" s="764" t="s">
        <v>776</v>
      </c>
    </row>
    <row r="63" spans="1:22">
      <c r="A63" s="760">
        <v>3603</v>
      </c>
      <c r="B63" s="761" t="s">
        <v>827</v>
      </c>
      <c r="C63" s="762">
        <v>3</v>
      </c>
      <c r="D63" s="763">
        <f t="shared" si="3"/>
        <v>9</v>
      </c>
      <c r="E63" s="763">
        <f t="shared" si="3"/>
        <v>9</v>
      </c>
      <c r="F63" s="763">
        <f t="shared" si="3"/>
        <v>9</v>
      </c>
      <c r="G63" s="763">
        <f t="shared" si="3"/>
        <v>9</v>
      </c>
      <c r="H63" s="763">
        <f t="shared" si="3"/>
        <v>9</v>
      </c>
      <c r="I63" s="763">
        <f t="shared" si="3"/>
        <v>9</v>
      </c>
      <c r="J63" s="764">
        <v>9</v>
      </c>
      <c r="K63" s="765">
        <v>9</v>
      </c>
      <c r="L63" s="765">
        <v>9</v>
      </c>
      <c r="M63" s="765">
        <v>9</v>
      </c>
      <c r="N63" s="765">
        <v>9</v>
      </c>
      <c r="O63" s="765">
        <v>9</v>
      </c>
      <c r="P63" s="765">
        <v>9</v>
      </c>
      <c r="Q63" s="765">
        <v>9</v>
      </c>
      <c r="R63" s="765">
        <v>9</v>
      </c>
      <c r="S63" s="766">
        <v>9</v>
      </c>
      <c r="T63" s="764" t="s">
        <v>786</v>
      </c>
      <c r="U63" s="764" t="s">
        <v>786</v>
      </c>
      <c r="V63" s="764" t="s">
        <v>786</v>
      </c>
    </row>
    <row r="64" spans="1:22">
      <c r="A64" s="760">
        <v>3609</v>
      </c>
      <c r="B64" s="761" t="s">
        <v>828</v>
      </c>
      <c r="C64" s="762">
        <v>3</v>
      </c>
      <c r="D64" s="763" t="str">
        <f t="shared" si="3"/>
        <v>D</v>
      </c>
      <c r="E64" s="763" t="str">
        <f t="shared" si="3"/>
        <v>D</v>
      </c>
      <c r="F64" s="763" t="str">
        <f t="shared" si="3"/>
        <v>D</v>
      </c>
      <c r="G64" s="763" t="str">
        <f t="shared" si="3"/>
        <v>D</v>
      </c>
      <c r="H64" s="763" t="str">
        <f t="shared" si="3"/>
        <v>D</v>
      </c>
      <c r="I64" s="763" t="str">
        <f t="shared" si="3"/>
        <v>D</v>
      </c>
      <c r="J64" s="764" t="s">
        <v>768</v>
      </c>
      <c r="K64" s="765" t="s">
        <v>768</v>
      </c>
      <c r="L64" s="765" t="s">
        <v>768</v>
      </c>
      <c r="M64" s="765" t="s">
        <v>768</v>
      </c>
      <c r="N64" s="765" t="s">
        <v>768</v>
      </c>
      <c r="O64" s="765" t="s">
        <v>768</v>
      </c>
      <c r="P64" s="765" t="s">
        <v>768</v>
      </c>
      <c r="Q64" s="765" t="s">
        <v>768</v>
      </c>
      <c r="R64" s="765" t="s">
        <v>768</v>
      </c>
      <c r="S64" s="766" t="s">
        <v>768</v>
      </c>
      <c r="T64" s="764" t="s">
        <v>769</v>
      </c>
      <c r="U64" s="764" t="s">
        <v>769</v>
      </c>
      <c r="V64" s="764" t="s">
        <v>769</v>
      </c>
    </row>
    <row r="65" spans="1:22">
      <c r="A65" s="760">
        <v>12713</v>
      </c>
      <c r="B65" s="761" t="s">
        <v>829</v>
      </c>
      <c r="C65" s="762">
        <v>3</v>
      </c>
      <c r="D65" s="763" t="str">
        <f t="shared" si="3"/>
        <v>D</v>
      </c>
      <c r="E65" s="763" t="str">
        <f t="shared" si="3"/>
        <v>D</v>
      </c>
      <c r="F65" s="763" t="str">
        <f t="shared" si="3"/>
        <v>D</v>
      </c>
      <c r="G65" s="763" t="str">
        <f t="shared" si="3"/>
        <v>D</v>
      </c>
      <c r="H65" s="763" t="str">
        <f t="shared" si="3"/>
        <v>D</v>
      </c>
      <c r="I65" s="763" t="str">
        <f t="shared" si="3"/>
        <v>D</v>
      </c>
      <c r="J65" s="764" t="s">
        <v>768</v>
      </c>
      <c r="K65" s="765" t="s">
        <v>768</v>
      </c>
      <c r="L65" s="765" t="s">
        <v>768</v>
      </c>
      <c r="M65" s="765" t="s">
        <v>768</v>
      </c>
      <c r="N65" s="765" t="s">
        <v>768</v>
      </c>
      <c r="O65" s="765" t="s">
        <v>768</v>
      </c>
      <c r="P65" s="765" t="s">
        <v>768</v>
      </c>
      <c r="Q65" s="765" t="s">
        <v>768</v>
      </c>
      <c r="R65" s="765" t="s">
        <v>768</v>
      </c>
      <c r="S65" s="766" t="s">
        <v>768</v>
      </c>
      <c r="T65" s="764" t="s">
        <v>769</v>
      </c>
      <c r="U65" s="764" t="s">
        <v>769</v>
      </c>
      <c r="V65" s="764" t="s">
        <v>769</v>
      </c>
    </row>
    <row r="66" spans="1:22">
      <c r="A66" s="760">
        <v>90</v>
      </c>
      <c r="B66" s="761" t="s">
        <v>830</v>
      </c>
      <c r="C66" s="762">
        <v>3</v>
      </c>
      <c r="D66" s="763" t="str">
        <f t="shared" si="3"/>
        <v>D</v>
      </c>
      <c r="E66" s="763" t="str">
        <f t="shared" si="3"/>
        <v>D</v>
      </c>
      <c r="F66" s="763" t="str">
        <f t="shared" si="3"/>
        <v>D</v>
      </c>
      <c r="G66" s="763" t="str">
        <f t="shared" si="3"/>
        <v>D</v>
      </c>
      <c r="H66" s="763" t="str">
        <f t="shared" si="3"/>
        <v>D</v>
      </c>
      <c r="I66" s="763" t="str">
        <f t="shared" si="3"/>
        <v>D</v>
      </c>
      <c r="J66" s="764" t="s">
        <v>768</v>
      </c>
      <c r="K66" s="765" t="s">
        <v>768</v>
      </c>
      <c r="L66" s="765" t="s">
        <v>768</v>
      </c>
      <c r="M66" s="765" t="s">
        <v>768</v>
      </c>
      <c r="N66" s="765" t="s">
        <v>768</v>
      </c>
      <c r="O66" s="765" t="s">
        <v>768</v>
      </c>
      <c r="P66" s="765" t="s">
        <v>768</v>
      </c>
      <c r="Q66" s="765" t="s">
        <v>768</v>
      </c>
      <c r="R66" s="765" t="s">
        <v>768</v>
      </c>
      <c r="S66" s="766" t="s">
        <v>768</v>
      </c>
      <c r="T66" s="764" t="s">
        <v>769</v>
      </c>
      <c r="U66" s="764" t="s">
        <v>769</v>
      </c>
      <c r="V66" s="764" t="s">
        <v>769</v>
      </c>
    </row>
    <row r="67" spans="1:22">
      <c r="A67" s="760">
        <v>29137</v>
      </c>
      <c r="B67" s="761" t="s">
        <v>831</v>
      </c>
      <c r="C67" s="762">
        <v>3</v>
      </c>
      <c r="D67" s="763">
        <f t="shared" si="3"/>
        <v>6</v>
      </c>
      <c r="E67" s="763">
        <f t="shared" si="3"/>
        <v>6</v>
      </c>
      <c r="F67" s="763">
        <f t="shared" si="3"/>
        <v>6</v>
      </c>
      <c r="G67" s="763">
        <f t="shared" si="3"/>
        <v>6</v>
      </c>
      <c r="H67" s="763">
        <f t="shared" si="3"/>
        <v>6</v>
      </c>
      <c r="I67" s="763">
        <f t="shared" si="3"/>
        <v>6</v>
      </c>
      <c r="J67" s="764">
        <v>6</v>
      </c>
      <c r="K67" s="765">
        <v>6</v>
      </c>
      <c r="L67" s="765">
        <v>6</v>
      </c>
      <c r="M67" s="765">
        <v>6</v>
      </c>
      <c r="N67" s="765">
        <v>6</v>
      </c>
      <c r="O67" s="765">
        <v>6</v>
      </c>
      <c r="P67" s="765">
        <v>6</v>
      </c>
      <c r="Q67" s="765">
        <v>6</v>
      </c>
      <c r="R67" s="765">
        <v>6</v>
      </c>
      <c r="S67" s="766">
        <v>6</v>
      </c>
      <c r="T67" s="764" t="s">
        <v>769</v>
      </c>
      <c r="U67" s="764" t="s">
        <v>769</v>
      </c>
      <c r="V67" s="764" t="s">
        <v>769</v>
      </c>
    </row>
    <row r="68" spans="1:22">
      <c r="A68" s="760">
        <v>3611</v>
      </c>
      <c r="B68" s="761" t="s">
        <v>832</v>
      </c>
      <c r="C68" s="762">
        <v>3</v>
      </c>
      <c r="D68" s="763">
        <f t="shared" si="3"/>
        <v>7</v>
      </c>
      <c r="E68" s="763">
        <f t="shared" si="3"/>
        <v>7</v>
      </c>
      <c r="F68" s="763">
        <f t="shared" si="3"/>
        <v>7</v>
      </c>
      <c r="G68" s="763">
        <f t="shared" si="3"/>
        <v>7</v>
      </c>
      <c r="H68" s="763">
        <f t="shared" si="3"/>
        <v>7</v>
      </c>
      <c r="I68" s="763">
        <f t="shared" si="3"/>
        <v>7</v>
      </c>
      <c r="J68" s="764">
        <v>7</v>
      </c>
      <c r="K68" s="765">
        <v>7</v>
      </c>
      <c r="L68" s="765">
        <v>7</v>
      </c>
      <c r="M68" s="765">
        <v>7</v>
      </c>
      <c r="N68" s="765">
        <v>7</v>
      </c>
      <c r="O68" s="765">
        <v>7</v>
      </c>
      <c r="P68" s="765">
        <v>7</v>
      </c>
      <c r="Q68" s="765">
        <v>7</v>
      </c>
      <c r="R68" s="765">
        <v>7</v>
      </c>
      <c r="S68" s="766">
        <v>7</v>
      </c>
      <c r="T68" s="764" t="s">
        <v>778</v>
      </c>
      <c r="U68" s="764" t="s">
        <v>778</v>
      </c>
      <c r="V68" s="764" t="s">
        <v>778</v>
      </c>
    </row>
    <row r="69" spans="1:22">
      <c r="A69" s="760">
        <v>31034</v>
      </c>
      <c r="B69" s="761" t="s">
        <v>833</v>
      </c>
      <c r="C69" s="762">
        <v>3</v>
      </c>
      <c r="D69" s="763">
        <f t="shared" si="3"/>
        <v>6</v>
      </c>
      <c r="E69" s="763">
        <f t="shared" si="3"/>
        <v>6</v>
      </c>
      <c r="F69" s="763">
        <f t="shared" si="3"/>
        <v>6</v>
      </c>
      <c r="G69" s="763">
        <f t="shared" si="3"/>
        <v>6</v>
      </c>
      <c r="H69" s="763">
        <f t="shared" si="3"/>
        <v>6</v>
      </c>
      <c r="I69" s="763">
        <f t="shared" si="3"/>
        <v>6</v>
      </c>
      <c r="J69" s="764">
        <v>6</v>
      </c>
      <c r="K69" s="765">
        <v>6</v>
      </c>
      <c r="L69" s="765">
        <v>6</v>
      </c>
      <c r="M69" s="765">
        <v>6</v>
      </c>
      <c r="N69" s="765">
        <v>6</v>
      </c>
      <c r="O69" s="765">
        <v>6</v>
      </c>
      <c r="P69" s="765">
        <v>6</v>
      </c>
      <c r="Q69" s="765">
        <v>6</v>
      </c>
      <c r="R69" s="765">
        <v>6</v>
      </c>
      <c r="S69" s="766">
        <v>6</v>
      </c>
      <c r="T69" s="764" t="s">
        <v>769</v>
      </c>
      <c r="U69" s="764" t="s">
        <v>769</v>
      </c>
      <c r="V69" s="764" t="s">
        <v>769</v>
      </c>
    </row>
    <row r="70" spans="1:22">
      <c r="A70" s="760">
        <v>574</v>
      </c>
      <c r="B70" s="761" t="s">
        <v>834</v>
      </c>
      <c r="C70" s="762">
        <v>3</v>
      </c>
      <c r="D70" s="763" t="str">
        <f t="shared" si="3"/>
        <v>D</v>
      </c>
      <c r="E70" s="763" t="str">
        <f t="shared" si="3"/>
        <v>D</v>
      </c>
      <c r="F70" s="763" t="str">
        <f t="shared" si="3"/>
        <v>D</v>
      </c>
      <c r="G70" s="763" t="str">
        <f t="shared" si="3"/>
        <v>D</v>
      </c>
      <c r="H70" s="763" t="str">
        <f t="shared" si="3"/>
        <v>D</v>
      </c>
      <c r="I70" s="763" t="str">
        <f t="shared" si="3"/>
        <v>D</v>
      </c>
      <c r="J70" s="764" t="s">
        <v>768</v>
      </c>
      <c r="K70" s="765" t="s">
        <v>768</v>
      </c>
      <c r="L70" s="765" t="s">
        <v>768</v>
      </c>
      <c r="M70" s="765" t="s">
        <v>768</v>
      </c>
      <c r="N70" s="765" t="s">
        <v>768</v>
      </c>
      <c r="O70" s="765" t="s">
        <v>768</v>
      </c>
      <c r="P70" s="765" t="s">
        <v>768</v>
      </c>
      <c r="Q70" s="765" t="s">
        <v>768</v>
      </c>
      <c r="R70" s="765" t="s">
        <v>768</v>
      </c>
      <c r="S70" s="766" t="s">
        <v>768</v>
      </c>
      <c r="T70" s="764" t="s">
        <v>786</v>
      </c>
      <c r="U70" s="764" t="s">
        <v>786</v>
      </c>
      <c r="V70" s="764" t="s">
        <v>786</v>
      </c>
    </row>
    <row r="71" spans="1:22" s="775" customFormat="1">
      <c r="A71" s="760">
        <v>3614</v>
      </c>
      <c r="B71" s="761" t="s">
        <v>835</v>
      </c>
      <c r="C71" s="762">
        <v>3</v>
      </c>
      <c r="D71" s="763">
        <f t="shared" si="3"/>
        <v>8</v>
      </c>
      <c r="E71" s="763">
        <f t="shared" si="3"/>
        <v>8</v>
      </c>
      <c r="F71" s="763">
        <f t="shared" si="3"/>
        <v>8</v>
      </c>
      <c r="G71" s="763">
        <f t="shared" si="3"/>
        <v>8</v>
      </c>
      <c r="H71" s="763">
        <f t="shared" si="3"/>
        <v>8</v>
      </c>
      <c r="I71" s="763">
        <f t="shared" si="3"/>
        <v>8</v>
      </c>
      <c r="J71" s="764">
        <v>8</v>
      </c>
      <c r="K71" s="765">
        <v>8</v>
      </c>
      <c r="L71" s="765">
        <v>8</v>
      </c>
      <c r="M71" s="765">
        <v>8</v>
      </c>
      <c r="N71" s="765">
        <v>8</v>
      </c>
      <c r="O71" s="765">
        <v>8</v>
      </c>
      <c r="P71" s="765">
        <v>8</v>
      </c>
      <c r="Q71" s="765">
        <v>8</v>
      </c>
      <c r="R71" s="765">
        <v>8</v>
      </c>
      <c r="S71" s="766">
        <v>8</v>
      </c>
      <c r="T71" s="764" t="s">
        <v>776</v>
      </c>
      <c r="U71" s="764" t="s">
        <v>776</v>
      </c>
      <c r="V71" s="764" t="s">
        <v>776</v>
      </c>
    </row>
    <row r="72" spans="1:22" s="859" customFormat="1">
      <c r="A72" s="854">
        <v>8897</v>
      </c>
      <c r="B72" s="9" t="s">
        <v>1438</v>
      </c>
      <c r="C72" s="855">
        <v>3</v>
      </c>
      <c r="D72" s="856" t="str">
        <f t="shared" si="3"/>
        <v>D</v>
      </c>
      <c r="E72" s="856" t="str">
        <f t="shared" si="3"/>
        <v>D</v>
      </c>
      <c r="F72" s="856" t="str">
        <f t="shared" si="3"/>
        <v>D</v>
      </c>
      <c r="G72" s="856" t="str">
        <f t="shared" si="3"/>
        <v>D</v>
      </c>
      <c r="H72" s="856" t="str">
        <f t="shared" si="3"/>
        <v>D</v>
      </c>
      <c r="I72" s="856" t="str">
        <f t="shared" si="3"/>
        <v>D</v>
      </c>
      <c r="J72" s="445" t="s">
        <v>768</v>
      </c>
      <c r="K72" s="857" t="s">
        <v>768</v>
      </c>
      <c r="L72" s="857" t="s">
        <v>768</v>
      </c>
      <c r="M72" s="857" t="s">
        <v>768</v>
      </c>
      <c r="N72" s="857" t="s">
        <v>768</v>
      </c>
      <c r="O72" s="857" t="s">
        <v>768</v>
      </c>
      <c r="P72" s="857" t="s">
        <v>768</v>
      </c>
      <c r="Q72" s="857" t="s">
        <v>768</v>
      </c>
      <c r="R72" s="857" t="s">
        <v>768</v>
      </c>
      <c r="S72" s="858" t="s">
        <v>768</v>
      </c>
      <c r="T72" s="445" t="s">
        <v>769</v>
      </c>
      <c r="U72" s="445" t="s">
        <v>769</v>
      </c>
      <c r="V72" s="445" t="s">
        <v>769</v>
      </c>
    </row>
    <row r="73" spans="1:22">
      <c r="A73" s="760">
        <v>8899</v>
      </c>
      <c r="B73" s="761" t="s">
        <v>836</v>
      </c>
      <c r="C73" s="762">
        <v>3</v>
      </c>
      <c r="D73" s="763" t="str">
        <f t="shared" si="3"/>
        <v>D</v>
      </c>
      <c r="E73" s="763" t="str">
        <f t="shared" si="3"/>
        <v>D</v>
      </c>
      <c r="F73" s="763" t="str">
        <f t="shared" si="3"/>
        <v>D</v>
      </c>
      <c r="G73" s="763" t="str">
        <f t="shared" si="3"/>
        <v>D</v>
      </c>
      <c r="H73" s="763" t="str">
        <f t="shared" si="3"/>
        <v>D</v>
      </c>
      <c r="I73" s="763" t="str">
        <f t="shared" si="3"/>
        <v>D</v>
      </c>
      <c r="J73" s="764" t="s">
        <v>768</v>
      </c>
      <c r="K73" s="765" t="s">
        <v>768</v>
      </c>
      <c r="L73" s="765" t="s">
        <v>768</v>
      </c>
      <c r="M73" s="765" t="s">
        <v>768</v>
      </c>
      <c r="N73" s="765" t="s">
        <v>768</v>
      </c>
      <c r="O73" s="765" t="s">
        <v>768</v>
      </c>
      <c r="P73" s="765" t="s">
        <v>768</v>
      </c>
      <c r="Q73" s="765" t="s">
        <v>768</v>
      </c>
      <c r="R73" s="765" t="s">
        <v>768</v>
      </c>
      <c r="S73" s="766" t="s">
        <v>768</v>
      </c>
      <c r="T73" s="764" t="s">
        <v>769</v>
      </c>
      <c r="U73" s="764" t="s">
        <v>769</v>
      </c>
      <c r="V73" s="764" t="s">
        <v>769</v>
      </c>
    </row>
    <row r="74" spans="1:22">
      <c r="A74" s="760">
        <v>10964</v>
      </c>
      <c r="B74" s="761" t="s">
        <v>837</v>
      </c>
      <c r="C74" s="762">
        <v>3</v>
      </c>
      <c r="D74" s="763" t="str">
        <f t="shared" ref="D74:I89" si="4">$J74</f>
        <v>D</v>
      </c>
      <c r="E74" s="763" t="str">
        <f t="shared" si="4"/>
        <v>D</v>
      </c>
      <c r="F74" s="763" t="str">
        <f t="shared" si="4"/>
        <v>D</v>
      </c>
      <c r="G74" s="763" t="str">
        <f t="shared" si="4"/>
        <v>D</v>
      </c>
      <c r="H74" s="763" t="str">
        <f t="shared" si="4"/>
        <v>D</v>
      </c>
      <c r="I74" s="763" t="str">
        <f t="shared" si="4"/>
        <v>D</v>
      </c>
      <c r="J74" s="764" t="s">
        <v>768</v>
      </c>
      <c r="K74" s="765" t="s">
        <v>768</v>
      </c>
      <c r="L74" s="765" t="s">
        <v>768</v>
      </c>
      <c r="M74" s="765" t="s">
        <v>768</v>
      </c>
      <c r="N74" s="765" t="s">
        <v>768</v>
      </c>
      <c r="O74" s="765" t="s">
        <v>768</v>
      </c>
      <c r="P74" s="765" t="s">
        <v>768</v>
      </c>
      <c r="Q74" s="765" t="s">
        <v>768</v>
      </c>
      <c r="R74" s="765" t="s">
        <v>768</v>
      </c>
      <c r="S74" s="766" t="s">
        <v>768</v>
      </c>
      <c r="T74" s="764" t="s">
        <v>769</v>
      </c>
      <c r="U74" s="764" t="s">
        <v>769</v>
      </c>
      <c r="V74" s="764" t="s">
        <v>769</v>
      </c>
    </row>
    <row r="75" spans="1:22">
      <c r="A75" s="760">
        <v>8900</v>
      </c>
      <c r="B75" s="761" t="s">
        <v>838</v>
      </c>
      <c r="C75" s="762">
        <v>3</v>
      </c>
      <c r="D75" s="763" t="str">
        <f t="shared" si="4"/>
        <v>D</v>
      </c>
      <c r="E75" s="763" t="str">
        <f t="shared" si="4"/>
        <v>D</v>
      </c>
      <c r="F75" s="763" t="str">
        <f t="shared" si="4"/>
        <v>D</v>
      </c>
      <c r="G75" s="763" t="str">
        <f t="shared" si="4"/>
        <v>D</v>
      </c>
      <c r="H75" s="763" t="str">
        <f t="shared" si="4"/>
        <v>D</v>
      </c>
      <c r="I75" s="763" t="str">
        <f t="shared" si="4"/>
        <v>D</v>
      </c>
      <c r="J75" s="764" t="s">
        <v>768</v>
      </c>
      <c r="K75" s="765" t="s">
        <v>768</v>
      </c>
      <c r="L75" s="765" t="s">
        <v>768</v>
      </c>
      <c r="M75" s="765" t="s">
        <v>768</v>
      </c>
      <c r="N75" s="765" t="s">
        <v>768</v>
      </c>
      <c r="O75" s="765" t="s">
        <v>768</v>
      </c>
      <c r="P75" s="765" t="s">
        <v>768</v>
      </c>
      <c r="Q75" s="765" t="s">
        <v>768</v>
      </c>
      <c r="R75" s="765" t="s">
        <v>768</v>
      </c>
      <c r="S75" s="766" t="s">
        <v>768</v>
      </c>
      <c r="T75" s="764" t="s">
        <v>769</v>
      </c>
      <c r="U75" s="764" t="s">
        <v>769</v>
      </c>
      <c r="V75" s="764" t="s">
        <v>769</v>
      </c>
    </row>
    <row r="76" spans="1:22">
      <c r="A76" s="760">
        <v>326</v>
      </c>
      <c r="B76" s="761" t="s">
        <v>839</v>
      </c>
      <c r="C76" s="762">
        <v>3</v>
      </c>
      <c r="D76" s="763" t="str">
        <f t="shared" si="4"/>
        <v>D</v>
      </c>
      <c r="E76" s="763" t="str">
        <f t="shared" si="4"/>
        <v>D</v>
      </c>
      <c r="F76" s="763" t="str">
        <f t="shared" si="4"/>
        <v>D</v>
      </c>
      <c r="G76" s="763" t="str">
        <f t="shared" si="4"/>
        <v>D</v>
      </c>
      <c r="H76" s="763" t="str">
        <f t="shared" si="4"/>
        <v>D</v>
      </c>
      <c r="I76" s="763" t="str">
        <f t="shared" si="4"/>
        <v>D</v>
      </c>
      <c r="J76" s="764" t="s">
        <v>768</v>
      </c>
      <c r="K76" s="765" t="s">
        <v>768</v>
      </c>
      <c r="L76" s="765" t="s">
        <v>768</v>
      </c>
      <c r="M76" s="765" t="s">
        <v>768</v>
      </c>
      <c r="N76" s="765" t="s">
        <v>768</v>
      </c>
      <c r="O76" s="765" t="s">
        <v>768</v>
      </c>
      <c r="P76" s="765" t="s">
        <v>768</v>
      </c>
      <c r="Q76" s="765" t="s">
        <v>768</v>
      </c>
      <c r="R76" s="765" t="s">
        <v>768</v>
      </c>
      <c r="S76" s="766" t="s">
        <v>768</v>
      </c>
      <c r="T76" s="764" t="s">
        <v>769</v>
      </c>
      <c r="U76" s="764" t="s">
        <v>769</v>
      </c>
      <c r="V76" s="764" t="s">
        <v>769</v>
      </c>
    </row>
    <row r="77" spans="1:22">
      <c r="A77" s="760">
        <v>8901</v>
      </c>
      <c r="B77" s="761" t="s">
        <v>840</v>
      </c>
      <c r="C77" s="762">
        <v>3</v>
      </c>
      <c r="D77" s="763" t="str">
        <f t="shared" si="4"/>
        <v>D</v>
      </c>
      <c r="E77" s="763" t="str">
        <f t="shared" si="4"/>
        <v>D</v>
      </c>
      <c r="F77" s="763" t="str">
        <f t="shared" si="4"/>
        <v>D</v>
      </c>
      <c r="G77" s="763" t="str">
        <f t="shared" si="4"/>
        <v>D</v>
      </c>
      <c r="H77" s="763" t="str">
        <f t="shared" si="4"/>
        <v>D</v>
      </c>
      <c r="I77" s="763" t="str">
        <f t="shared" si="4"/>
        <v>D</v>
      </c>
      <c r="J77" s="764" t="s">
        <v>768</v>
      </c>
      <c r="K77" s="765" t="s">
        <v>768</v>
      </c>
      <c r="L77" s="765" t="s">
        <v>768</v>
      </c>
      <c r="M77" s="765" t="s">
        <v>768</v>
      </c>
      <c r="N77" s="765" t="s">
        <v>768</v>
      </c>
      <c r="O77" s="765" t="s">
        <v>768</v>
      </c>
      <c r="P77" s="765" t="s">
        <v>768</v>
      </c>
      <c r="Q77" s="765" t="s">
        <v>768</v>
      </c>
      <c r="R77" s="765" t="s">
        <v>768</v>
      </c>
      <c r="S77" s="766" t="s">
        <v>768</v>
      </c>
      <c r="T77" s="764" t="s">
        <v>769</v>
      </c>
      <c r="U77" s="764" t="s">
        <v>769</v>
      </c>
      <c r="V77" s="764" t="s">
        <v>769</v>
      </c>
    </row>
    <row r="78" spans="1:22">
      <c r="A78" s="760">
        <v>3626</v>
      </c>
      <c r="B78" s="761" t="s">
        <v>841</v>
      </c>
      <c r="C78" s="762">
        <v>3</v>
      </c>
      <c r="D78" s="763">
        <f t="shared" si="4"/>
        <v>6</v>
      </c>
      <c r="E78" s="763">
        <f t="shared" si="4"/>
        <v>6</v>
      </c>
      <c r="F78" s="763">
        <f t="shared" si="4"/>
        <v>6</v>
      </c>
      <c r="G78" s="763">
        <f t="shared" si="4"/>
        <v>6</v>
      </c>
      <c r="H78" s="763">
        <f t="shared" si="4"/>
        <v>6</v>
      </c>
      <c r="I78" s="763">
        <f t="shared" si="4"/>
        <v>6</v>
      </c>
      <c r="J78" s="764">
        <v>6</v>
      </c>
      <c r="K78" s="765">
        <v>6</v>
      </c>
      <c r="L78" s="765">
        <v>6</v>
      </c>
      <c r="M78" s="765">
        <v>6</v>
      </c>
      <c r="N78" s="765">
        <v>6</v>
      </c>
      <c r="O78" s="765">
        <v>6</v>
      </c>
      <c r="P78" s="765">
        <v>6</v>
      </c>
      <c r="Q78" s="765">
        <v>6</v>
      </c>
      <c r="R78" s="765">
        <v>6</v>
      </c>
      <c r="S78" s="766">
        <v>6</v>
      </c>
      <c r="T78" s="764" t="s">
        <v>769</v>
      </c>
      <c r="U78" s="764" t="s">
        <v>769</v>
      </c>
      <c r="V78" s="764" t="s">
        <v>769</v>
      </c>
    </row>
    <row r="79" spans="1:22">
      <c r="A79" s="760">
        <v>3627</v>
      </c>
      <c r="B79" s="761" t="s">
        <v>842</v>
      </c>
      <c r="C79" s="762">
        <v>3</v>
      </c>
      <c r="D79" s="763">
        <f t="shared" si="4"/>
        <v>8</v>
      </c>
      <c r="E79" s="763">
        <f t="shared" si="4"/>
        <v>8</v>
      </c>
      <c r="F79" s="763">
        <f t="shared" si="4"/>
        <v>8</v>
      </c>
      <c r="G79" s="763">
        <f t="shared" si="4"/>
        <v>8</v>
      </c>
      <c r="H79" s="763">
        <f t="shared" si="4"/>
        <v>8</v>
      </c>
      <c r="I79" s="763">
        <f t="shared" si="4"/>
        <v>8</v>
      </c>
      <c r="J79" s="764">
        <v>8</v>
      </c>
      <c r="K79" s="765">
        <v>8</v>
      </c>
      <c r="L79" s="765">
        <v>8</v>
      </c>
      <c r="M79" s="765">
        <v>8</v>
      </c>
      <c r="N79" s="765">
        <v>8</v>
      </c>
      <c r="O79" s="765">
        <v>8</v>
      </c>
      <c r="P79" s="765">
        <v>8</v>
      </c>
      <c r="Q79" s="765">
        <v>8</v>
      </c>
      <c r="R79" s="765">
        <v>8</v>
      </c>
      <c r="S79" s="766">
        <v>8</v>
      </c>
      <c r="T79" s="764" t="s">
        <v>776</v>
      </c>
      <c r="U79" s="764" t="s">
        <v>776</v>
      </c>
      <c r="V79" s="764" t="s">
        <v>776</v>
      </c>
    </row>
    <row r="80" spans="1:22">
      <c r="A80" s="760">
        <v>3628</v>
      </c>
      <c r="B80" s="761" t="s">
        <v>843</v>
      </c>
      <c r="C80" s="762">
        <v>3</v>
      </c>
      <c r="D80" s="763">
        <f t="shared" si="4"/>
        <v>8</v>
      </c>
      <c r="E80" s="763">
        <f t="shared" si="4"/>
        <v>8</v>
      </c>
      <c r="F80" s="763">
        <f t="shared" si="4"/>
        <v>8</v>
      </c>
      <c r="G80" s="763">
        <f t="shared" si="4"/>
        <v>8</v>
      </c>
      <c r="H80" s="763">
        <f t="shared" si="4"/>
        <v>8</v>
      </c>
      <c r="I80" s="763">
        <f t="shared" si="4"/>
        <v>8</v>
      </c>
      <c r="J80" s="764">
        <v>8</v>
      </c>
      <c r="K80" s="765">
        <v>8</v>
      </c>
      <c r="L80" s="765">
        <v>8</v>
      </c>
      <c r="M80" s="765">
        <v>8</v>
      </c>
      <c r="N80" s="765">
        <v>8</v>
      </c>
      <c r="O80" s="765">
        <v>8</v>
      </c>
      <c r="P80" s="765">
        <v>8</v>
      </c>
      <c r="Q80" s="765">
        <v>8</v>
      </c>
      <c r="R80" s="765">
        <v>8</v>
      </c>
      <c r="S80" s="766">
        <v>8</v>
      </c>
      <c r="T80" s="764" t="s">
        <v>776</v>
      </c>
      <c r="U80" s="764" t="s">
        <v>776</v>
      </c>
      <c r="V80" s="764" t="s">
        <v>776</v>
      </c>
    </row>
    <row r="81" spans="1:23">
      <c r="A81" s="760">
        <v>3643</v>
      </c>
      <c r="B81" s="761" t="s">
        <v>844</v>
      </c>
      <c r="C81" s="762">
        <v>3</v>
      </c>
      <c r="D81" s="763">
        <f t="shared" si="4"/>
        <v>7</v>
      </c>
      <c r="E81" s="763">
        <f t="shared" si="4"/>
        <v>7</v>
      </c>
      <c r="F81" s="763">
        <f t="shared" si="4"/>
        <v>7</v>
      </c>
      <c r="G81" s="763">
        <f t="shared" si="4"/>
        <v>7</v>
      </c>
      <c r="H81" s="763">
        <f t="shared" si="4"/>
        <v>7</v>
      </c>
      <c r="I81" s="763">
        <f t="shared" si="4"/>
        <v>7</v>
      </c>
      <c r="J81" s="772">
        <v>7</v>
      </c>
      <c r="K81" s="773">
        <v>7</v>
      </c>
      <c r="L81" s="773">
        <v>7</v>
      </c>
      <c r="M81" s="773">
        <v>7</v>
      </c>
      <c r="N81" s="773">
        <v>7</v>
      </c>
      <c r="O81" s="773">
        <v>7</v>
      </c>
      <c r="P81" s="773">
        <v>7</v>
      </c>
      <c r="Q81" s="773">
        <v>7</v>
      </c>
      <c r="R81" s="773">
        <v>8</v>
      </c>
      <c r="S81" s="774">
        <v>8</v>
      </c>
      <c r="T81" s="764" t="s">
        <v>776</v>
      </c>
      <c r="U81" s="764" t="s">
        <v>776</v>
      </c>
      <c r="V81" s="764" t="s">
        <v>776</v>
      </c>
    </row>
    <row r="82" spans="1:23">
      <c r="A82" s="760">
        <v>510</v>
      </c>
      <c r="B82" s="761" t="s">
        <v>845</v>
      </c>
      <c r="C82" s="762">
        <v>3</v>
      </c>
      <c r="D82" s="763" t="str">
        <f t="shared" si="4"/>
        <v>D</v>
      </c>
      <c r="E82" s="763" t="str">
        <f t="shared" si="4"/>
        <v>D</v>
      </c>
      <c r="F82" s="763" t="str">
        <f t="shared" si="4"/>
        <v>D</v>
      </c>
      <c r="G82" s="763" t="str">
        <f t="shared" si="4"/>
        <v>D</v>
      </c>
      <c r="H82" s="763" t="str">
        <f t="shared" si="4"/>
        <v>D</v>
      </c>
      <c r="I82" s="763" t="str">
        <f t="shared" si="4"/>
        <v>D</v>
      </c>
      <c r="J82" s="764" t="s">
        <v>768</v>
      </c>
      <c r="K82" s="765" t="s">
        <v>768</v>
      </c>
      <c r="L82" s="765" t="s">
        <v>768</v>
      </c>
      <c r="M82" s="765" t="s">
        <v>768</v>
      </c>
      <c r="N82" s="765" t="s">
        <v>768</v>
      </c>
      <c r="O82" s="765" t="s">
        <v>768</v>
      </c>
      <c r="P82" s="765" t="s">
        <v>768</v>
      </c>
      <c r="Q82" s="765" t="s">
        <v>768</v>
      </c>
      <c r="R82" s="765" t="s">
        <v>768</v>
      </c>
      <c r="S82" s="766" t="s">
        <v>768</v>
      </c>
      <c r="T82" s="764" t="e">
        <v>#N/A</v>
      </c>
      <c r="U82" s="764" t="e">
        <v>#N/A</v>
      </c>
      <c r="V82" s="764" t="e">
        <v>#N/A</v>
      </c>
    </row>
    <row r="83" spans="1:23">
      <c r="A83" s="760">
        <v>509</v>
      </c>
      <c r="B83" s="761" t="s">
        <v>846</v>
      </c>
      <c r="C83" s="762">
        <v>3</v>
      </c>
      <c r="D83" s="763" t="str">
        <f t="shared" si="4"/>
        <v>D</v>
      </c>
      <c r="E83" s="763" t="str">
        <f t="shared" si="4"/>
        <v>D</v>
      </c>
      <c r="F83" s="763" t="str">
        <f t="shared" si="4"/>
        <v>D</v>
      </c>
      <c r="G83" s="763" t="str">
        <f t="shared" si="4"/>
        <v>D</v>
      </c>
      <c r="H83" s="763" t="str">
        <f t="shared" si="4"/>
        <v>D</v>
      </c>
      <c r="I83" s="763" t="str">
        <f t="shared" si="4"/>
        <v>D</v>
      </c>
      <c r="J83" s="764" t="s">
        <v>768</v>
      </c>
      <c r="K83" s="765" t="s">
        <v>768</v>
      </c>
      <c r="L83" s="765" t="s">
        <v>768</v>
      </c>
      <c r="M83" s="765" t="s">
        <v>768</v>
      </c>
      <c r="N83" s="765" t="s">
        <v>768</v>
      </c>
      <c r="O83" s="765" t="s">
        <v>768</v>
      </c>
      <c r="P83" s="765" t="s">
        <v>768</v>
      </c>
      <c r="Q83" s="765" t="s">
        <v>768</v>
      </c>
      <c r="R83" s="765" t="s">
        <v>768</v>
      </c>
      <c r="S83" s="766" t="s">
        <v>768</v>
      </c>
      <c r="T83" s="764" t="e">
        <v>#N/A</v>
      </c>
      <c r="U83" s="764" t="e">
        <v>#N/A</v>
      </c>
      <c r="V83" s="764" t="e">
        <v>#N/A</v>
      </c>
    </row>
    <row r="84" spans="1:23">
      <c r="A84" s="760">
        <v>511</v>
      </c>
      <c r="B84" s="761" t="s">
        <v>847</v>
      </c>
      <c r="C84" s="762">
        <v>3</v>
      </c>
      <c r="D84" s="763" t="str">
        <f t="shared" si="4"/>
        <v>D</v>
      </c>
      <c r="E84" s="763" t="str">
        <f t="shared" si="4"/>
        <v>D</v>
      </c>
      <c r="F84" s="763" t="str">
        <f t="shared" si="4"/>
        <v>D</v>
      </c>
      <c r="G84" s="763" t="str">
        <f t="shared" si="4"/>
        <v>D</v>
      </c>
      <c r="H84" s="763" t="str">
        <f t="shared" si="4"/>
        <v>D</v>
      </c>
      <c r="I84" s="763" t="str">
        <f t="shared" si="4"/>
        <v>D</v>
      </c>
      <c r="J84" s="764" t="s">
        <v>768</v>
      </c>
      <c r="K84" s="765" t="s">
        <v>768</v>
      </c>
      <c r="L84" s="765" t="s">
        <v>768</v>
      </c>
      <c r="M84" s="765" t="s">
        <v>768</v>
      </c>
      <c r="N84" s="765" t="s">
        <v>768</v>
      </c>
      <c r="O84" s="765" t="s">
        <v>768</v>
      </c>
      <c r="P84" s="765" t="s">
        <v>768</v>
      </c>
      <c r="Q84" s="765" t="s">
        <v>768</v>
      </c>
      <c r="R84" s="765" t="s">
        <v>768</v>
      </c>
      <c r="S84" s="766" t="s">
        <v>768</v>
      </c>
      <c r="T84" s="764" t="e">
        <v>#N/A</v>
      </c>
      <c r="U84" s="764" t="e">
        <v>#N/A</v>
      </c>
      <c r="V84" s="764" t="e">
        <v>#N/A</v>
      </c>
    </row>
    <row r="85" spans="1:23">
      <c r="A85" s="760">
        <v>3572</v>
      </c>
      <c r="B85" s="761" t="s">
        <v>848</v>
      </c>
      <c r="C85" s="762">
        <v>3</v>
      </c>
      <c r="D85" s="763">
        <f t="shared" si="4"/>
        <v>8</v>
      </c>
      <c r="E85" s="763">
        <f t="shared" si="4"/>
        <v>8</v>
      </c>
      <c r="F85" s="763">
        <f t="shared" si="4"/>
        <v>8</v>
      </c>
      <c r="G85" s="763">
        <f t="shared" si="4"/>
        <v>8</v>
      </c>
      <c r="H85" s="763">
        <f t="shared" si="4"/>
        <v>8</v>
      </c>
      <c r="I85" s="763">
        <f t="shared" si="4"/>
        <v>8</v>
      </c>
      <c r="J85" s="764">
        <v>8</v>
      </c>
      <c r="K85" s="765">
        <v>8</v>
      </c>
      <c r="L85" s="765">
        <v>8</v>
      </c>
      <c r="M85" s="765">
        <v>8</v>
      </c>
      <c r="N85" s="765">
        <v>8</v>
      </c>
      <c r="O85" s="765">
        <v>8</v>
      </c>
      <c r="P85" s="765">
        <v>8</v>
      </c>
      <c r="Q85" s="765">
        <v>8</v>
      </c>
      <c r="R85" s="765">
        <v>8</v>
      </c>
      <c r="S85" s="766">
        <v>8</v>
      </c>
      <c r="T85" s="764" t="s">
        <v>776</v>
      </c>
      <c r="U85" s="764" t="s">
        <v>776</v>
      </c>
      <c r="V85" s="764" t="s">
        <v>776</v>
      </c>
    </row>
    <row r="86" spans="1:23">
      <c r="A86" s="760">
        <v>3648</v>
      </c>
      <c r="B86" s="761" t="s">
        <v>849</v>
      </c>
      <c r="C86" s="762">
        <v>3</v>
      </c>
      <c r="D86" s="763">
        <f t="shared" si="4"/>
        <v>7</v>
      </c>
      <c r="E86" s="763">
        <f t="shared" si="4"/>
        <v>7</v>
      </c>
      <c r="F86" s="763">
        <f t="shared" si="4"/>
        <v>7</v>
      </c>
      <c r="G86" s="763">
        <f t="shared" si="4"/>
        <v>7</v>
      </c>
      <c r="H86" s="763">
        <f t="shared" si="4"/>
        <v>7</v>
      </c>
      <c r="I86" s="763">
        <f t="shared" si="4"/>
        <v>7</v>
      </c>
      <c r="J86" s="764">
        <v>7</v>
      </c>
      <c r="K86" s="765">
        <v>7</v>
      </c>
      <c r="L86" s="765">
        <v>7</v>
      </c>
      <c r="M86" s="765">
        <v>7</v>
      </c>
      <c r="N86" s="765">
        <v>7</v>
      </c>
      <c r="O86" s="765">
        <v>7</v>
      </c>
      <c r="P86" s="765">
        <v>7</v>
      </c>
      <c r="Q86" s="765">
        <v>7</v>
      </c>
      <c r="R86" s="765">
        <v>7</v>
      </c>
      <c r="S86" s="766">
        <v>7</v>
      </c>
      <c r="T86" s="764" t="s">
        <v>778</v>
      </c>
      <c r="U86" s="764" t="s">
        <v>778</v>
      </c>
      <c r="V86" s="764" t="s">
        <v>778</v>
      </c>
    </row>
    <row r="87" spans="1:23">
      <c r="A87" s="760">
        <v>10060</v>
      </c>
      <c r="B87" s="761" t="s">
        <v>850</v>
      </c>
      <c r="C87" s="762">
        <v>3</v>
      </c>
      <c r="D87" s="763">
        <f t="shared" si="4"/>
        <v>9</v>
      </c>
      <c r="E87" s="763">
        <f t="shared" si="4"/>
        <v>9</v>
      </c>
      <c r="F87" s="763">
        <f t="shared" si="4"/>
        <v>9</v>
      </c>
      <c r="G87" s="763">
        <f t="shared" si="4"/>
        <v>9</v>
      </c>
      <c r="H87" s="763">
        <f t="shared" si="4"/>
        <v>9</v>
      </c>
      <c r="I87" s="763">
        <f t="shared" si="4"/>
        <v>9</v>
      </c>
      <c r="J87" s="764">
        <v>9</v>
      </c>
      <c r="K87" s="765">
        <v>9</v>
      </c>
      <c r="L87" s="765">
        <v>9</v>
      </c>
      <c r="M87" s="765">
        <v>9</v>
      </c>
      <c r="N87" s="765">
        <v>9</v>
      </c>
      <c r="O87" s="765">
        <v>9</v>
      </c>
      <c r="P87" s="765">
        <v>9</v>
      </c>
      <c r="Q87" s="765">
        <v>9</v>
      </c>
      <c r="R87" s="765">
        <v>9</v>
      </c>
      <c r="S87" s="766">
        <v>9</v>
      </c>
      <c r="T87" s="764" t="s">
        <v>786</v>
      </c>
      <c r="U87" s="764" t="s">
        <v>786</v>
      </c>
      <c r="V87" s="764" t="s">
        <v>786</v>
      </c>
    </row>
    <row r="88" spans="1:23">
      <c r="A88" s="760">
        <v>3662</v>
      </c>
      <c r="B88" s="761" t="s">
        <v>851</v>
      </c>
      <c r="C88" s="762">
        <v>3</v>
      </c>
      <c r="D88" s="763">
        <f t="shared" si="4"/>
        <v>8</v>
      </c>
      <c r="E88" s="763">
        <f t="shared" si="4"/>
        <v>8</v>
      </c>
      <c r="F88" s="763">
        <f t="shared" si="4"/>
        <v>8</v>
      </c>
      <c r="G88" s="763">
        <f t="shared" si="4"/>
        <v>8</v>
      </c>
      <c r="H88" s="763">
        <f t="shared" si="4"/>
        <v>8</v>
      </c>
      <c r="I88" s="763">
        <f t="shared" si="4"/>
        <v>8</v>
      </c>
      <c r="J88" s="764">
        <v>8</v>
      </c>
      <c r="K88" s="765">
        <v>8</v>
      </c>
      <c r="L88" s="765">
        <v>8</v>
      </c>
      <c r="M88" s="765">
        <v>8</v>
      </c>
      <c r="N88" s="765">
        <v>8</v>
      </c>
      <c r="O88" s="765">
        <v>8</v>
      </c>
      <c r="P88" s="765">
        <v>8</v>
      </c>
      <c r="Q88" s="765">
        <v>8</v>
      </c>
      <c r="R88" s="765">
        <v>8</v>
      </c>
      <c r="S88" s="766">
        <v>8</v>
      </c>
      <c r="T88" s="764" t="s">
        <v>776</v>
      </c>
      <c r="U88" s="764" t="s">
        <v>776</v>
      </c>
      <c r="V88" s="764" t="s">
        <v>776</v>
      </c>
    </row>
    <row r="89" spans="1:23">
      <c r="A89" s="760">
        <v>3664</v>
      </c>
      <c r="B89" s="761" t="s">
        <v>852</v>
      </c>
      <c r="C89" s="762">
        <v>3</v>
      </c>
      <c r="D89" s="763">
        <f t="shared" si="4"/>
        <v>8</v>
      </c>
      <c r="E89" s="763">
        <f t="shared" si="4"/>
        <v>8</v>
      </c>
      <c r="F89" s="763">
        <f t="shared" si="4"/>
        <v>8</v>
      </c>
      <c r="G89" s="763">
        <f t="shared" si="4"/>
        <v>8</v>
      </c>
      <c r="H89" s="763">
        <f t="shared" si="4"/>
        <v>8</v>
      </c>
      <c r="I89" s="763">
        <f t="shared" si="4"/>
        <v>8</v>
      </c>
      <c r="J89" s="764">
        <v>8</v>
      </c>
      <c r="K89" s="765">
        <v>8</v>
      </c>
      <c r="L89" s="765">
        <v>8</v>
      </c>
      <c r="M89" s="765">
        <v>8</v>
      </c>
      <c r="N89" s="765">
        <v>8</v>
      </c>
      <c r="O89" s="765">
        <v>8</v>
      </c>
      <c r="P89" s="765">
        <v>8</v>
      </c>
      <c r="Q89" s="765">
        <v>8</v>
      </c>
      <c r="R89" s="765">
        <v>8</v>
      </c>
      <c r="S89" s="766">
        <v>8</v>
      </c>
      <c r="T89" s="764" t="s">
        <v>776</v>
      </c>
      <c r="U89" s="764" t="s">
        <v>776</v>
      </c>
      <c r="V89" s="764" t="s">
        <v>776</v>
      </c>
    </row>
    <row r="90" spans="1:23">
      <c r="A90" s="760">
        <v>9549</v>
      </c>
      <c r="B90" s="761" t="s">
        <v>853</v>
      </c>
      <c r="C90" s="762">
        <v>3</v>
      </c>
      <c r="D90" s="763">
        <f t="shared" ref="D90:I91" si="5">$J90</f>
        <v>9</v>
      </c>
      <c r="E90" s="763">
        <f t="shared" si="5"/>
        <v>9</v>
      </c>
      <c r="F90" s="763">
        <f t="shared" si="5"/>
        <v>9</v>
      </c>
      <c r="G90" s="763">
        <f t="shared" si="5"/>
        <v>9</v>
      </c>
      <c r="H90" s="763">
        <f t="shared" si="5"/>
        <v>9</v>
      </c>
      <c r="I90" s="763">
        <f t="shared" si="5"/>
        <v>9</v>
      </c>
      <c r="J90" s="764">
        <v>9</v>
      </c>
      <c r="K90" s="765">
        <v>9</v>
      </c>
      <c r="L90" s="765">
        <v>9</v>
      </c>
      <c r="M90" s="765">
        <v>9</v>
      </c>
      <c r="N90" s="765">
        <v>9</v>
      </c>
      <c r="O90" s="765">
        <v>9</v>
      </c>
      <c r="P90" s="765">
        <v>9</v>
      </c>
      <c r="Q90" s="765">
        <v>9</v>
      </c>
      <c r="R90" s="765">
        <v>9</v>
      </c>
      <c r="S90" s="766">
        <v>9</v>
      </c>
      <c r="T90" s="764" t="s">
        <v>786</v>
      </c>
      <c r="U90" s="764" t="s">
        <v>786</v>
      </c>
      <c r="V90" s="764" t="s">
        <v>786</v>
      </c>
    </row>
    <row r="91" spans="1:23">
      <c r="A91" s="776">
        <v>3668</v>
      </c>
      <c r="B91" s="777" t="s">
        <v>854</v>
      </c>
      <c r="C91" s="762">
        <v>3</v>
      </c>
      <c r="D91" s="763">
        <f t="shared" si="5"/>
        <v>8</v>
      </c>
      <c r="E91" s="763">
        <f t="shared" si="5"/>
        <v>8</v>
      </c>
      <c r="F91" s="763">
        <f t="shared" si="5"/>
        <v>8</v>
      </c>
      <c r="G91" s="763">
        <f t="shared" si="5"/>
        <v>8</v>
      </c>
      <c r="H91" s="763">
        <f t="shared" si="5"/>
        <v>8</v>
      </c>
      <c r="I91" s="763">
        <f t="shared" si="5"/>
        <v>8</v>
      </c>
      <c r="J91" s="765">
        <v>8</v>
      </c>
      <c r="K91" s="765">
        <v>8</v>
      </c>
      <c r="L91" s="765">
        <v>8</v>
      </c>
      <c r="M91" s="765">
        <v>8</v>
      </c>
      <c r="N91" s="765">
        <v>8</v>
      </c>
      <c r="O91" s="765">
        <v>8</v>
      </c>
      <c r="P91" s="765">
        <v>8</v>
      </c>
      <c r="Q91" s="765">
        <v>8</v>
      </c>
      <c r="R91" s="765">
        <v>8</v>
      </c>
      <c r="S91" s="766">
        <v>8</v>
      </c>
      <c r="T91" s="764" t="s">
        <v>776</v>
      </c>
      <c r="U91" s="764" t="s">
        <v>776</v>
      </c>
      <c r="V91" s="764" t="s">
        <v>776</v>
      </c>
    </row>
    <row r="92" spans="1:23">
      <c r="A92" s="778">
        <v>3541</v>
      </c>
      <c r="B92" s="779" t="s">
        <v>855</v>
      </c>
      <c r="C92" s="780">
        <v>1</v>
      </c>
      <c r="D92" s="773"/>
      <c r="E92" s="773"/>
      <c r="F92" s="773"/>
      <c r="G92" s="773"/>
      <c r="H92" s="773"/>
      <c r="I92" s="780">
        <v>5</v>
      </c>
      <c r="J92" s="780">
        <v>5</v>
      </c>
      <c r="K92" s="780">
        <v>5</v>
      </c>
      <c r="L92" s="780">
        <v>5</v>
      </c>
      <c r="M92" s="780">
        <v>5</v>
      </c>
      <c r="N92" s="780">
        <v>5</v>
      </c>
      <c r="O92" s="780">
        <v>5</v>
      </c>
      <c r="P92" s="780">
        <v>5</v>
      </c>
      <c r="Q92" s="780">
        <v>5</v>
      </c>
      <c r="R92" s="780">
        <v>5</v>
      </c>
      <c r="S92" s="781">
        <v>5</v>
      </c>
      <c r="T92" s="764" t="s">
        <v>736</v>
      </c>
      <c r="U92" s="764" t="s">
        <v>736</v>
      </c>
      <c r="V92" s="764" t="s">
        <v>736</v>
      </c>
      <c r="W92" s="92"/>
    </row>
    <row r="93" spans="1:23">
      <c r="A93" s="760">
        <v>3592</v>
      </c>
      <c r="B93" s="761" t="s">
        <v>856</v>
      </c>
      <c r="C93" s="772">
        <v>1</v>
      </c>
      <c r="D93" s="773"/>
      <c r="E93" s="773"/>
      <c r="F93" s="773"/>
      <c r="G93" s="773"/>
      <c r="H93" s="773"/>
      <c r="I93" s="772">
        <v>5</v>
      </c>
      <c r="J93" s="772">
        <v>5</v>
      </c>
      <c r="K93" s="773">
        <v>5</v>
      </c>
      <c r="L93" s="773">
        <v>5</v>
      </c>
      <c r="M93" s="773">
        <v>5</v>
      </c>
      <c r="N93" s="773">
        <v>5</v>
      </c>
      <c r="O93" s="773">
        <v>5</v>
      </c>
      <c r="P93" s="773">
        <v>5</v>
      </c>
      <c r="Q93" s="773">
        <v>5</v>
      </c>
      <c r="R93" s="773">
        <v>5</v>
      </c>
      <c r="S93" s="774">
        <v>5</v>
      </c>
      <c r="T93" s="764" t="s">
        <v>736</v>
      </c>
      <c r="U93" s="764" t="s">
        <v>736</v>
      </c>
      <c r="V93" s="764" t="s">
        <v>736</v>
      </c>
      <c r="W93" s="92"/>
    </row>
    <row r="94" spans="1:23">
      <c r="A94" s="760">
        <v>3625</v>
      </c>
      <c r="B94" s="761" t="s">
        <v>857</v>
      </c>
      <c r="C94" s="772">
        <v>1</v>
      </c>
      <c r="D94" s="773"/>
      <c r="E94" s="773"/>
      <c r="F94" s="773"/>
      <c r="G94" s="773"/>
      <c r="H94" s="773"/>
      <c r="I94" s="772">
        <v>5</v>
      </c>
      <c r="J94" s="772">
        <v>5</v>
      </c>
      <c r="K94" s="773">
        <v>5</v>
      </c>
      <c r="L94" s="773">
        <v>5</v>
      </c>
      <c r="M94" s="773">
        <v>5</v>
      </c>
      <c r="N94" s="773">
        <v>5</v>
      </c>
      <c r="O94" s="773">
        <v>5</v>
      </c>
      <c r="P94" s="773">
        <v>5</v>
      </c>
      <c r="Q94" s="773">
        <v>5</v>
      </c>
      <c r="R94" s="773">
        <v>5</v>
      </c>
      <c r="S94" s="774">
        <v>5</v>
      </c>
      <c r="T94" s="764" t="s">
        <v>736</v>
      </c>
      <c r="U94" s="764" t="s">
        <v>736</v>
      </c>
      <c r="V94" s="764" t="s">
        <v>736</v>
      </c>
      <c r="W94" s="92"/>
    </row>
    <row r="95" spans="1:23">
      <c r="A95" s="760">
        <v>20</v>
      </c>
      <c r="B95" s="761" t="s">
        <v>858</v>
      </c>
      <c r="C95" s="772">
        <v>1</v>
      </c>
      <c r="D95" s="773"/>
      <c r="E95" s="773"/>
      <c r="F95" s="773"/>
      <c r="G95" s="773"/>
      <c r="H95" s="773"/>
      <c r="I95" s="772">
        <v>5</v>
      </c>
      <c r="J95" s="772">
        <v>5</v>
      </c>
      <c r="K95" s="773">
        <v>5</v>
      </c>
      <c r="L95" s="773">
        <v>5</v>
      </c>
      <c r="M95" s="773">
        <v>5</v>
      </c>
      <c r="N95" s="773">
        <v>5</v>
      </c>
      <c r="O95" s="773">
        <v>5</v>
      </c>
      <c r="P95" s="773">
        <v>5</v>
      </c>
      <c r="Q95" s="773">
        <v>5</v>
      </c>
      <c r="R95" s="773">
        <v>5</v>
      </c>
      <c r="S95" s="774">
        <v>5</v>
      </c>
      <c r="T95" s="764" t="s">
        <v>736</v>
      </c>
      <c r="U95" s="764" t="s">
        <v>736</v>
      </c>
      <c r="V95" s="764" t="s">
        <v>736</v>
      </c>
      <c r="W95" s="92"/>
    </row>
    <row r="96" spans="1:23">
      <c r="A96" s="760">
        <v>10298</v>
      </c>
      <c r="B96" s="761" t="s">
        <v>859</v>
      </c>
      <c r="C96" s="772">
        <v>1</v>
      </c>
      <c r="D96" s="773"/>
      <c r="E96" s="773"/>
      <c r="F96" s="773"/>
      <c r="G96" s="773"/>
      <c r="H96" s="773"/>
      <c r="I96" s="772">
        <v>5</v>
      </c>
      <c r="J96" s="772">
        <v>5</v>
      </c>
      <c r="K96" s="773">
        <v>5</v>
      </c>
      <c r="L96" s="773">
        <v>5</v>
      </c>
      <c r="M96" s="773">
        <v>5</v>
      </c>
      <c r="N96" s="773">
        <v>5</v>
      </c>
      <c r="O96" s="773">
        <v>5</v>
      </c>
      <c r="P96" s="773">
        <v>5</v>
      </c>
      <c r="Q96" s="773">
        <v>5</v>
      </c>
      <c r="R96" s="773">
        <v>5</v>
      </c>
      <c r="S96" s="774">
        <v>5</v>
      </c>
      <c r="T96" s="764" t="s">
        <v>736</v>
      </c>
      <c r="U96" s="764" t="s">
        <v>736</v>
      </c>
      <c r="V96" s="764" t="s">
        <v>736</v>
      </c>
      <c r="W96" s="92"/>
    </row>
    <row r="97" spans="1:23">
      <c r="A97" s="760">
        <v>42295</v>
      </c>
      <c r="B97" s="761" t="s">
        <v>860</v>
      </c>
      <c r="C97" s="772">
        <v>1</v>
      </c>
      <c r="D97" s="773"/>
      <c r="E97" s="773"/>
      <c r="F97" s="773"/>
      <c r="G97" s="773"/>
      <c r="H97" s="773"/>
      <c r="I97" s="773" t="s">
        <v>861</v>
      </c>
      <c r="J97" s="773" t="s">
        <v>861</v>
      </c>
      <c r="K97" s="773" t="s">
        <v>861</v>
      </c>
      <c r="L97" s="773" t="s">
        <v>861</v>
      </c>
      <c r="M97" s="773" t="s">
        <v>861</v>
      </c>
      <c r="N97" s="773" t="s">
        <v>862</v>
      </c>
      <c r="O97" s="773">
        <v>5</v>
      </c>
      <c r="P97" s="773">
        <v>5</v>
      </c>
      <c r="Q97" s="773">
        <v>5</v>
      </c>
      <c r="R97" s="773">
        <v>5</v>
      </c>
      <c r="S97" s="774">
        <v>5</v>
      </c>
      <c r="T97" s="764" t="s">
        <v>736</v>
      </c>
      <c r="U97" s="764" t="s">
        <v>736</v>
      </c>
      <c r="V97" s="764" t="s">
        <v>736</v>
      </c>
      <c r="W97" s="92"/>
    </row>
    <row r="98" spans="1:23">
      <c r="A98" s="760">
        <v>29269</v>
      </c>
      <c r="B98" s="761" t="s">
        <v>863</v>
      </c>
      <c r="C98" s="772">
        <v>1</v>
      </c>
      <c r="D98" s="773"/>
      <c r="E98" s="773"/>
      <c r="F98" s="773"/>
      <c r="G98" s="773"/>
      <c r="H98" s="773"/>
      <c r="I98" s="772">
        <v>5</v>
      </c>
      <c r="J98" s="772">
        <v>5</v>
      </c>
      <c r="K98" s="773">
        <v>5</v>
      </c>
      <c r="L98" s="773">
        <v>5</v>
      </c>
      <c r="M98" s="773">
        <v>5</v>
      </c>
      <c r="N98" s="773">
        <v>5</v>
      </c>
      <c r="O98" s="773">
        <v>5</v>
      </c>
      <c r="P98" s="773">
        <v>5</v>
      </c>
      <c r="Q98" s="773">
        <v>5</v>
      </c>
      <c r="R98" s="773">
        <v>5</v>
      </c>
      <c r="S98" s="774">
        <v>5</v>
      </c>
      <c r="T98" s="764" t="s">
        <v>736</v>
      </c>
      <c r="U98" s="764" t="s">
        <v>736</v>
      </c>
      <c r="V98" s="764" t="s">
        <v>736</v>
      </c>
      <c r="W98" s="92"/>
    </row>
    <row r="99" spans="1:23">
      <c r="A99" s="776">
        <v>42485</v>
      </c>
      <c r="B99" s="777" t="s">
        <v>864</v>
      </c>
      <c r="C99" s="773">
        <v>1</v>
      </c>
      <c r="D99" s="773"/>
      <c r="E99" s="773"/>
      <c r="F99" s="773"/>
      <c r="G99" s="773"/>
      <c r="H99" s="773"/>
      <c r="I99" s="773" t="s">
        <v>861</v>
      </c>
      <c r="J99" s="773" t="s">
        <v>861</v>
      </c>
      <c r="K99" s="773" t="s">
        <v>861</v>
      </c>
      <c r="L99" s="773" t="s">
        <v>861</v>
      </c>
      <c r="M99" s="773" t="s">
        <v>861</v>
      </c>
      <c r="N99" s="773" t="s">
        <v>862</v>
      </c>
      <c r="O99" s="773">
        <v>5</v>
      </c>
      <c r="P99" s="773">
        <v>5</v>
      </c>
      <c r="Q99" s="773">
        <v>5</v>
      </c>
      <c r="R99" s="773">
        <v>5</v>
      </c>
      <c r="S99" s="774">
        <v>5</v>
      </c>
      <c r="T99" s="764" t="s">
        <v>736</v>
      </c>
      <c r="U99" s="764" t="s">
        <v>736</v>
      </c>
      <c r="V99" s="764" t="s">
        <v>736</v>
      </c>
      <c r="W99" s="92"/>
    </row>
    <row r="100" spans="1:23">
      <c r="A100" s="760">
        <v>11711</v>
      </c>
      <c r="B100" s="761" t="s">
        <v>865</v>
      </c>
      <c r="C100" s="772">
        <v>1</v>
      </c>
      <c r="D100" s="773"/>
      <c r="E100" s="773"/>
      <c r="F100" s="773"/>
      <c r="G100" s="773"/>
      <c r="H100" s="773"/>
      <c r="I100" s="772">
        <v>5</v>
      </c>
      <c r="J100" s="772">
        <v>5</v>
      </c>
      <c r="K100" s="773">
        <v>5</v>
      </c>
      <c r="L100" s="773">
        <v>5</v>
      </c>
      <c r="M100" s="773">
        <v>5</v>
      </c>
      <c r="N100" s="773">
        <v>5</v>
      </c>
      <c r="O100" s="773">
        <v>5</v>
      </c>
      <c r="P100" s="773">
        <v>5</v>
      </c>
      <c r="Q100" s="773">
        <v>5</v>
      </c>
      <c r="R100" s="773">
        <v>5</v>
      </c>
      <c r="S100" s="774">
        <v>5</v>
      </c>
      <c r="T100" s="764" t="s">
        <v>736</v>
      </c>
      <c r="U100" s="764" t="s">
        <v>736</v>
      </c>
      <c r="V100" s="764" t="s">
        <v>736</v>
      </c>
      <c r="W100" s="92"/>
    </row>
    <row r="101" spans="1:23">
      <c r="A101" s="760">
        <v>12826</v>
      </c>
      <c r="B101" s="761" t="s">
        <v>866</v>
      </c>
      <c r="C101" s="772">
        <v>1</v>
      </c>
      <c r="D101" s="773"/>
      <c r="E101" s="773"/>
      <c r="F101" s="773"/>
      <c r="G101" s="773"/>
      <c r="H101" s="773"/>
      <c r="I101" s="772">
        <v>5</v>
      </c>
      <c r="J101" s="772">
        <v>5</v>
      </c>
      <c r="K101" s="773">
        <v>5</v>
      </c>
      <c r="L101" s="773">
        <v>5</v>
      </c>
      <c r="M101" s="773">
        <v>5</v>
      </c>
      <c r="N101" s="773">
        <v>5</v>
      </c>
      <c r="O101" s="773">
        <v>5</v>
      </c>
      <c r="P101" s="773">
        <v>5</v>
      </c>
      <c r="Q101" s="773">
        <v>5</v>
      </c>
      <c r="R101" s="773">
        <v>5</v>
      </c>
      <c r="S101" s="774">
        <v>5</v>
      </c>
      <c r="T101" s="764" t="s">
        <v>736</v>
      </c>
      <c r="U101" s="764" t="s">
        <v>736</v>
      </c>
      <c r="V101" s="764" t="s">
        <v>736</v>
      </c>
      <c r="W101" s="92"/>
    </row>
    <row r="102" spans="1:23">
      <c r="A102" s="760">
        <v>13231</v>
      </c>
      <c r="B102" s="761" t="s">
        <v>867</v>
      </c>
      <c r="C102" s="772">
        <v>1</v>
      </c>
      <c r="D102" s="773"/>
      <c r="E102" s="773"/>
      <c r="F102" s="773"/>
      <c r="G102" s="773"/>
      <c r="H102" s="773"/>
      <c r="I102" s="772">
        <v>5</v>
      </c>
      <c r="J102" s="772">
        <v>5</v>
      </c>
      <c r="K102" s="773">
        <v>5</v>
      </c>
      <c r="L102" s="773">
        <v>5</v>
      </c>
      <c r="M102" s="773">
        <v>5</v>
      </c>
      <c r="N102" s="773">
        <v>5</v>
      </c>
      <c r="O102" s="773">
        <v>5</v>
      </c>
      <c r="P102" s="773">
        <v>5</v>
      </c>
      <c r="Q102" s="773">
        <v>5</v>
      </c>
      <c r="R102" s="773">
        <v>5</v>
      </c>
      <c r="S102" s="774">
        <v>5</v>
      </c>
      <c r="T102" s="764" t="s">
        <v>736</v>
      </c>
      <c r="U102" s="764" t="s">
        <v>736</v>
      </c>
      <c r="V102" s="764" t="s">
        <v>736</v>
      </c>
      <c r="W102" s="92"/>
    </row>
    <row r="103" spans="1:23">
      <c r="A103" s="760">
        <v>30646</v>
      </c>
      <c r="B103" s="761" t="s">
        <v>868</v>
      </c>
      <c r="C103" s="772">
        <v>1</v>
      </c>
      <c r="D103" s="773"/>
      <c r="E103" s="773"/>
      <c r="F103" s="773"/>
      <c r="G103" s="773"/>
      <c r="H103" s="773"/>
      <c r="I103" s="772">
        <v>5</v>
      </c>
      <c r="J103" s="772">
        <v>5</v>
      </c>
      <c r="K103" s="773">
        <v>5</v>
      </c>
      <c r="L103" s="773">
        <v>5</v>
      </c>
      <c r="M103" s="773">
        <v>5</v>
      </c>
      <c r="N103" s="773">
        <v>5</v>
      </c>
      <c r="O103" s="773">
        <v>5</v>
      </c>
      <c r="P103" s="773">
        <v>5</v>
      </c>
      <c r="Q103" s="773">
        <v>5</v>
      </c>
      <c r="R103" s="773">
        <v>5</v>
      </c>
      <c r="S103" s="774">
        <v>5</v>
      </c>
      <c r="T103" s="764" t="s">
        <v>736</v>
      </c>
      <c r="U103" s="764" t="s">
        <v>736</v>
      </c>
      <c r="V103" s="764" t="s">
        <v>736</v>
      </c>
      <c r="W103" s="92"/>
    </row>
    <row r="104" spans="1:23">
      <c r="A104" s="760">
        <v>11163</v>
      </c>
      <c r="B104" s="761" t="s">
        <v>869</v>
      </c>
      <c r="C104" s="772">
        <v>1</v>
      </c>
      <c r="D104" s="773"/>
      <c r="E104" s="773"/>
      <c r="F104" s="773"/>
      <c r="G104" s="773"/>
      <c r="H104" s="773"/>
      <c r="I104" s="772">
        <v>5</v>
      </c>
      <c r="J104" s="772">
        <v>5</v>
      </c>
      <c r="K104" s="773">
        <v>5</v>
      </c>
      <c r="L104" s="773">
        <v>5</v>
      </c>
      <c r="M104" s="773">
        <v>5</v>
      </c>
      <c r="N104" s="773">
        <v>5</v>
      </c>
      <c r="O104" s="773">
        <v>5</v>
      </c>
      <c r="P104" s="773">
        <v>5</v>
      </c>
      <c r="Q104" s="773">
        <v>5</v>
      </c>
      <c r="R104" s="773">
        <v>5</v>
      </c>
      <c r="S104" s="774">
        <v>5</v>
      </c>
      <c r="T104" s="764" t="s">
        <v>736</v>
      </c>
      <c r="U104" s="764" t="s">
        <v>736</v>
      </c>
      <c r="V104" s="764" t="s">
        <v>736</v>
      </c>
      <c r="W104" s="92"/>
    </row>
    <row r="105" spans="1:23">
      <c r="A105" s="760">
        <v>9930</v>
      </c>
      <c r="B105" s="761" t="s">
        <v>870</v>
      </c>
      <c r="C105" s="772">
        <v>1</v>
      </c>
      <c r="D105" s="773"/>
      <c r="E105" s="773"/>
      <c r="F105" s="773"/>
      <c r="G105" s="773"/>
      <c r="H105" s="773"/>
      <c r="I105" s="772">
        <v>5</v>
      </c>
      <c r="J105" s="772">
        <v>5</v>
      </c>
      <c r="K105" s="773">
        <v>5</v>
      </c>
      <c r="L105" s="773">
        <v>5</v>
      </c>
      <c r="M105" s="773">
        <v>5</v>
      </c>
      <c r="N105" s="773">
        <v>5</v>
      </c>
      <c r="O105" s="773">
        <v>5</v>
      </c>
      <c r="P105" s="773">
        <v>5</v>
      </c>
      <c r="Q105" s="773">
        <v>5</v>
      </c>
      <c r="R105" s="773">
        <v>5</v>
      </c>
      <c r="S105" s="774">
        <v>5</v>
      </c>
      <c r="T105" s="764" t="s">
        <v>736</v>
      </c>
      <c r="U105" s="764" t="s">
        <v>736</v>
      </c>
      <c r="V105" s="764" t="s">
        <v>736</v>
      </c>
      <c r="W105" s="92"/>
    </row>
    <row r="106" spans="1:23">
      <c r="A106" s="776">
        <v>42421</v>
      </c>
      <c r="B106" s="777" t="s">
        <v>871</v>
      </c>
      <c r="C106" s="773">
        <v>1</v>
      </c>
      <c r="D106" s="773"/>
      <c r="E106" s="773"/>
      <c r="F106" s="773"/>
      <c r="G106" s="773"/>
      <c r="H106" s="773"/>
      <c r="I106" s="773" t="s">
        <v>861</v>
      </c>
      <c r="J106" s="773" t="s">
        <v>861</v>
      </c>
      <c r="K106" s="773" t="s">
        <v>861</v>
      </c>
      <c r="L106" s="773" t="s">
        <v>861</v>
      </c>
      <c r="M106" s="773" t="s">
        <v>861</v>
      </c>
      <c r="N106" s="773" t="s">
        <v>862</v>
      </c>
      <c r="O106" s="773">
        <v>5</v>
      </c>
      <c r="P106" s="773">
        <v>5</v>
      </c>
      <c r="Q106" s="773">
        <v>5</v>
      </c>
      <c r="R106" s="773">
        <v>5</v>
      </c>
      <c r="S106" s="774">
        <v>5</v>
      </c>
      <c r="T106" s="764" t="s">
        <v>736</v>
      </c>
      <c r="U106" s="764" t="s">
        <v>736</v>
      </c>
      <c r="V106" s="764" t="s">
        <v>736</v>
      </c>
      <c r="W106" s="92"/>
    </row>
    <row r="107" spans="1:23">
      <c r="A107" s="760">
        <v>3581</v>
      </c>
      <c r="B107" s="761" t="s">
        <v>872</v>
      </c>
      <c r="C107" s="772">
        <v>1</v>
      </c>
      <c r="D107" s="773"/>
      <c r="E107" s="773"/>
      <c r="F107" s="773"/>
      <c r="G107" s="773"/>
      <c r="H107" s="773"/>
      <c r="I107" s="772">
        <v>4</v>
      </c>
      <c r="J107" s="772">
        <v>4</v>
      </c>
      <c r="K107" s="773">
        <v>4</v>
      </c>
      <c r="L107" s="773">
        <v>4</v>
      </c>
      <c r="M107" s="773">
        <v>4</v>
      </c>
      <c r="N107" s="773">
        <v>4</v>
      </c>
      <c r="O107" s="773">
        <v>4</v>
      </c>
      <c r="P107" s="773">
        <v>4</v>
      </c>
      <c r="Q107" s="773">
        <v>4</v>
      </c>
      <c r="R107" s="773">
        <v>4</v>
      </c>
      <c r="S107" s="774">
        <v>4</v>
      </c>
      <c r="T107" s="764" t="s">
        <v>735</v>
      </c>
      <c r="U107" s="764" t="s">
        <v>735</v>
      </c>
      <c r="V107" s="764" t="s">
        <v>735</v>
      </c>
      <c r="W107" s="92"/>
    </row>
    <row r="108" spans="1:23">
      <c r="A108" s="760">
        <v>3630</v>
      </c>
      <c r="B108" s="761" t="s">
        <v>873</v>
      </c>
      <c r="C108" s="772">
        <v>1</v>
      </c>
      <c r="D108" s="773"/>
      <c r="E108" s="773"/>
      <c r="F108" s="773"/>
      <c r="G108" s="773"/>
      <c r="H108" s="773"/>
      <c r="I108" s="772">
        <v>4</v>
      </c>
      <c r="J108" s="772">
        <v>4</v>
      </c>
      <c r="K108" s="773">
        <v>4</v>
      </c>
      <c r="L108" s="773">
        <v>4</v>
      </c>
      <c r="M108" s="773">
        <v>4</v>
      </c>
      <c r="N108" s="773">
        <v>4</v>
      </c>
      <c r="O108" s="773">
        <v>4</v>
      </c>
      <c r="P108" s="773">
        <v>4</v>
      </c>
      <c r="Q108" s="773">
        <v>4</v>
      </c>
      <c r="R108" s="773">
        <v>4</v>
      </c>
      <c r="S108" s="774">
        <v>4</v>
      </c>
      <c r="T108" s="764" t="s">
        <v>735</v>
      </c>
      <c r="U108" s="764" t="s">
        <v>735</v>
      </c>
      <c r="V108" s="764" t="s">
        <v>735</v>
      </c>
      <c r="W108" s="92"/>
    </row>
    <row r="109" spans="1:23">
      <c r="A109" s="760">
        <v>3624</v>
      </c>
      <c r="B109" s="761" t="s">
        <v>874</v>
      </c>
      <c r="C109" s="772">
        <v>1</v>
      </c>
      <c r="D109" s="773"/>
      <c r="E109" s="773"/>
      <c r="F109" s="773"/>
      <c r="G109" s="773"/>
      <c r="H109" s="773"/>
      <c r="I109" s="772">
        <v>4</v>
      </c>
      <c r="J109" s="772">
        <v>4</v>
      </c>
      <c r="K109" s="773">
        <v>4</v>
      </c>
      <c r="L109" s="773">
        <v>4</v>
      </c>
      <c r="M109" s="773">
        <v>4</v>
      </c>
      <c r="N109" s="773">
        <v>4</v>
      </c>
      <c r="O109" s="773">
        <v>4</v>
      </c>
      <c r="P109" s="773">
        <v>4</v>
      </c>
      <c r="Q109" s="773">
        <v>4</v>
      </c>
      <c r="R109" s="773">
        <v>4</v>
      </c>
      <c r="S109" s="774">
        <v>4</v>
      </c>
      <c r="T109" s="764" t="s">
        <v>735</v>
      </c>
      <c r="U109" s="764" t="s">
        <v>735</v>
      </c>
      <c r="V109" s="764" t="s">
        <v>735</v>
      </c>
      <c r="W109" s="92"/>
    </row>
    <row r="110" spans="1:23">
      <c r="A110" s="760">
        <v>3631</v>
      </c>
      <c r="B110" s="761" t="s">
        <v>875</v>
      </c>
      <c r="C110" s="772">
        <v>1</v>
      </c>
      <c r="D110" s="773"/>
      <c r="E110" s="773"/>
      <c r="F110" s="773"/>
      <c r="G110" s="773"/>
      <c r="H110" s="773"/>
      <c r="I110" s="772">
        <v>4</v>
      </c>
      <c r="J110" s="772">
        <v>4</v>
      </c>
      <c r="K110" s="773">
        <v>4</v>
      </c>
      <c r="L110" s="773">
        <v>4</v>
      </c>
      <c r="M110" s="773">
        <v>4</v>
      </c>
      <c r="N110" s="773">
        <v>4</v>
      </c>
      <c r="O110" s="773">
        <v>4</v>
      </c>
      <c r="P110" s="773">
        <v>4</v>
      </c>
      <c r="Q110" s="773">
        <v>4</v>
      </c>
      <c r="R110" s="773">
        <v>4</v>
      </c>
      <c r="S110" s="774">
        <v>4</v>
      </c>
      <c r="T110" s="764" t="s">
        <v>735</v>
      </c>
      <c r="U110" s="764" t="s">
        <v>735</v>
      </c>
      <c r="V110" s="764" t="s">
        <v>735</v>
      </c>
      <c r="W110" s="92"/>
    </row>
    <row r="111" spans="1:23">
      <c r="A111" s="760">
        <v>9651</v>
      </c>
      <c r="B111" s="761" t="s">
        <v>876</v>
      </c>
      <c r="C111" s="772">
        <v>1</v>
      </c>
      <c r="D111" s="773"/>
      <c r="E111" s="773"/>
      <c r="F111" s="773"/>
      <c r="G111" s="773"/>
      <c r="H111" s="773"/>
      <c r="I111" s="772">
        <v>4</v>
      </c>
      <c r="J111" s="772">
        <v>4</v>
      </c>
      <c r="K111" s="773">
        <v>4</v>
      </c>
      <c r="L111" s="773">
        <v>4</v>
      </c>
      <c r="M111" s="773">
        <v>4</v>
      </c>
      <c r="N111" s="773">
        <v>4</v>
      </c>
      <c r="O111" s="773">
        <v>4</v>
      </c>
      <c r="P111" s="773">
        <v>4</v>
      </c>
      <c r="Q111" s="773">
        <v>4</v>
      </c>
      <c r="R111" s="773">
        <v>4</v>
      </c>
      <c r="S111" s="774">
        <v>4</v>
      </c>
      <c r="T111" s="764" t="s">
        <v>735</v>
      </c>
      <c r="U111" s="764" t="s">
        <v>735</v>
      </c>
      <c r="V111" s="764" t="s">
        <v>735</v>
      </c>
      <c r="W111" s="92"/>
    </row>
    <row r="112" spans="1:23">
      <c r="A112" s="760">
        <v>3665</v>
      </c>
      <c r="B112" s="761" t="s">
        <v>877</v>
      </c>
      <c r="C112" s="772">
        <v>1</v>
      </c>
      <c r="D112" s="773"/>
      <c r="E112" s="773"/>
      <c r="F112" s="773"/>
      <c r="G112" s="773"/>
      <c r="H112" s="773"/>
      <c r="I112" s="772">
        <v>4</v>
      </c>
      <c r="J112" s="772">
        <v>4</v>
      </c>
      <c r="K112" s="773">
        <v>4</v>
      </c>
      <c r="L112" s="773">
        <v>4</v>
      </c>
      <c r="M112" s="773">
        <v>4</v>
      </c>
      <c r="N112" s="773">
        <v>4</v>
      </c>
      <c r="O112" s="773">
        <v>4</v>
      </c>
      <c r="P112" s="773">
        <v>4</v>
      </c>
      <c r="Q112" s="773">
        <v>4</v>
      </c>
      <c r="R112" s="773">
        <v>4</v>
      </c>
      <c r="S112" s="774">
        <v>4</v>
      </c>
      <c r="T112" s="764" t="s">
        <v>735</v>
      </c>
      <c r="U112" s="764" t="s">
        <v>735</v>
      </c>
      <c r="V112" s="764" t="s">
        <v>735</v>
      </c>
      <c r="W112" s="92"/>
    </row>
    <row r="113" spans="1:23">
      <c r="A113" s="760">
        <v>3606</v>
      </c>
      <c r="B113" s="761" t="s">
        <v>878</v>
      </c>
      <c r="C113" s="772">
        <v>1</v>
      </c>
      <c r="D113" s="773"/>
      <c r="E113" s="773"/>
      <c r="F113" s="773"/>
      <c r="G113" s="773"/>
      <c r="H113" s="773"/>
      <c r="I113" s="772">
        <v>3</v>
      </c>
      <c r="J113" s="772">
        <v>3</v>
      </c>
      <c r="K113" s="773">
        <v>3</v>
      </c>
      <c r="L113" s="773">
        <v>3</v>
      </c>
      <c r="M113" s="773">
        <v>3</v>
      </c>
      <c r="N113" s="773">
        <v>3</v>
      </c>
      <c r="O113" s="773">
        <v>3</v>
      </c>
      <c r="P113" s="773">
        <v>3</v>
      </c>
      <c r="Q113" s="773">
        <v>3</v>
      </c>
      <c r="R113" s="773">
        <v>3</v>
      </c>
      <c r="S113" s="774">
        <v>3</v>
      </c>
      <c r="T113" s="764" t="s">
        <v>737</v>
      </c>
      <c r="U113" s="764" t="s">
        <v>737</v>
      </c>
      <c r="V113" s="764" t="s">
        <v>737</v>
      </c>
      <c r="W113" s="92"/>
    </row>
    <row r="114" spans="1:23">
      <c r="A114" s="760">
        <v>11161</v>
      </c>
      <c r="B114" s="761" t="s">
        <v>879</v>
      </c>
      <c r="C114" s="772">
        <v>1</v>
      </c>
      <c r="D114" s="773"/>
      <c r="E114" s="773"/>
      <c r="F114" s="773"/>
      <c r="G114" s="773"/>
      <c r="H114" s="773"/>
      <c r="I114" s="772">
        <v>4</v>
      </c>
      <c r="J114" s="772">
        <v>4</v>
      </c>
      <c r="K114" s="773">
        <v>4</v>
      </c>
      <c r="L114" s="773">
        <v>4</v>
      </c>
      <c r="M114" s="773">
        <v>3</v>
      </c>
      <c r="N114" s="773">
        <v>3</v>
      </c>
      <c r="O114" s="773">
        <v>3</v>
      </c>
      <c r="P114" s="773">
        <v>3</v>
      </c>
      <c r="Q114" s="773">
        <v>3</v>
      </c>
      <c r="R114" s="773">
        <v>3</v>
      </c>
      <c r="S114" s="774">
        <v>3</v>
      </c>
      <c r="T114" s="764" t="s">
        <v>737</v>
      </c>
      <c r="U114" s="764" t="s">
        <v>737</v>
      </c>
      <c r="V114" s="764" t="s">
        <v>737</v>
      </c>
      <c r="W114" s="92"/>
    </row>
    <row r="115" spans="1:23">
      <c r="A115" s="760">
        <v>3565</v>
      </c>
      <c r="B115" s="761" t="s">
        <v>880</v>
      </c>
      <c r="C115" s="772">
        <v>1</v>
      </c>
      <c r="D115" s="773"/>
      <c r="E115" s="773"/>
      <c r="F115" s="773"/>
      <c r="G115" s="773"/>
      <c r="H115" s="773"/>
      <c r="I115" s="772">
        <v>3</v>
      </c>
      <c r="J115" s="772">
        <v>3</v>
      </c>
      <c r="K115" s="773">
        <v>3</v>
      </c>
      <c r="L115" s="773">
        <v>3</v>
      </c>
      <c r="M115" s="773">
        <v>3</v>
      </c>
      <c r="N115" s="773">
        <v>3</v>
      </c>
      <c r="O115" s="773">
        <v>3</v>
      </c>
      <c r="P115" s="773">
        <v>3</v>
      </c>
      <c r="Q115" s="773">
        <v>3</v>
      </c>
      <c r="R115" s="773">
        <v>3</v>
      </c>
      <c r="S115" s="774">
        <v>3</v>
      </c>
      <c r="T115" s="764" t="s">
        <v>737</v>
      </c>
      <c r="U115" s="764" t="s">
        <v>737</v>
      </c>
      <c r="V115" s="764" t="s">
        <v>737</v>
      </c>
      <c r="W115" s="92"/>
    </row>
    <row r="116" spans="1:23">
      <c r="A116" s="760">
        <v>3639</v>
      </c>
      <c r="B116" s="761" t="s">
        <v>881</v>
      </c>
      <c r="C116" s="772">
        <v>1</v>
      </c>
      <c r="D116" s="773"/>
      <c r="E116" s="773"/>
      <c r="F116" s="773"/>
      <c r="G116" s="773"/>
      <c r="H116" s="773"/>
      <c r="I116" s="772">
        <v>3</v>
      </c>
      <c r="J116" s="772">
        <v>3</v>
      </c>
      <c r="K116" s="773">
        <v>3</v>
      </c>
      <c r="L116" s="773">
        <v>3</v>
      </c>
      <c r="M116" s="773">
        <v>3</v>
      </c>
      <c r="N116" s="773">
        <v>3</v>
      </c>
      <c r="O116" s="773">
        <v>3</v>
      </c>
      <c r="P116" s="773">
        <v>3</v>
      </c>
      <c r="Q116" s="773">
        <v>3</v>
      </c>
      <c r="R116" s="773">
        <v>3</v>
      </c>
      <c r="S116" s="774">
        <v>3</v>
      </c>
      <c r="T116" s="764" t="s">
        <v>737</v>
      </c>
      <c r="U116" s="764" t="s">
        <v>737</v>
      </c>
      <c r="V116" s="764" t="s">
        <v>737</v>
      </c>
      <c r="W116" s="92"/>
    </row>
    <row r="117" spans="1:23">
      <c r="A117" s="760">
        <v>3642</v>
      </c>
      <c r="B117" s="761" t="s">
        <v>882</v>
      </c>
      <c r="C117" s="772">
        <v>1</v>
      </c>
      <c r="D117" s="773"/>
      <c r="E117" s="773"/>
      <c r="F117" s="773"/>
      <c r="G117" s="773"/>
      <c r="H117" s="773"/>
      <c r="I117" s="772">
        <v>3</v>
      </c>
      <c r="J117" s="772">
        <v>3</v>
      </c>
      <c r="K117" s="773">
        <v>3</v>
      </c>
      <c r="L117" s="773">
        <v>3</v>
      </c>
      <c r="M117" s="773">
        <v>3</v>
      </c>
      <c r="N117" s="773">
        <v>3</v>
      </c>
      <c r="O117" s="773">
        <v>3</v>
      </c>
      <c r="P117" s="773">
        <v>3</v>
      </c>
      <c r="Q117" s="773">
        <v>3</v>
      </c>
      <c r="R117" s="773">
        <v>3</v>
      </c>
      <c r="S117" s="774">
        <v>3</v>
      </c>
      <c r="T117" s="764" t="s">
        <v>737</v>
      </c>
      <c r="U117" s="764" t="s">
        <v>737</v>
      </c>
      <c r="V117" s="764" t="s">
        <v>737</v>
      </c>
      <c r="W117" s="92"/>
    </row>
    <row r="118" spans="1:23">
      <c r="A118" s="760">
        <v>3646</v>
      </c>
      <c r="B118" s="761" t="s">
        <v>883</v>
      </c>
      <c r="C118" s="772">
        <v>1</v>
      </c>
      <c r="D118" s="773"/>
      <c r="E118" s="773"/>
      <c r="F118" s="773"/>
      <c r="G118" s="773"/>
      <c r="H118" s="773"/>
      <c r="I118" s="772">
        <v>3</v>
      </c>
      <c r="J118" s="772">
        <v>3</v>
      </c>
      <c r="K118" s="773">
        <v>3</v>
      </c>
      <c r="L118" s="773">
        <v>3</v>
      </c>
      <c r="M118" s="773">
        <v>3</v>
      </c>
      <c r="N118" s="773">
        <v>3</v>
      </c>
      <c r="O118" s="773">
        <v>3</v>
      </c>
      <c r="P118" s="773">
        <v>3</v>
      </c>
      <c r="Q118" s="773">
        <v>3</v>
      </c>
      <c r="R118" s="773">
        <v>3</v>
      </c>
      <c r="S118" s="774">
        <v>3</v>
      </c>
      <c r="T118" s="764" t="s">
        <v>737</v>
      </c>
      <c r="U118" s="764" t="s">
        <v>737</v>
      </c>
      <c r="V118" s="764" t="s">
        <v>737</v>
      </c>
      <c r="W118" s="92"/>
    </row>
    <row r="119" spans="1:23">
      <c r="A119" s="760">
        <v>103599</v>
      </c>
      <c r="B119" s="761" t="s">
        <v>884</v>
      </c>
      <c r="C119" s="772">
        <v>1</v>
      </c>
      <c r="D119" s="773"/>
      <c r="E119" s="773"/>
      <c r="F119" s="773"/>
      <c r="G119" s="773"/>
      <c r="H119" s="773"/>
      <c r="I119" s="772">
        <v>4</v>
      </c>
      <c r="J119" s="772">
        <v>4</v>
      </c>
      <c r="K119" s="773">
        <v>4</v>
      </c>
      <c r="L119" s="773">
        <v>4</v>
      </c>
      <c r="M119" s="773">
        <v>4</v>
      </c>
      <c r="N119" s="773">
        <v>4</v>
      </c>
      <c r="O119" s="773">
        <v>4</v>
      </c>
      <c r="P119" s="773">
        <v>4</v>
      </c>
      <c r="Q119" s="773">
        <v>4</v>
      </c>
      <c r="R119" s="773">
        <v>3</v>
      </c>
      <c r="S119" s="774">
        <v>3</v>
      </c>
      <c r="T119" s="764"/>
      <c r="U119" s="764"/>
      <c r="V119" s="764"/>
      <c r="W119" s="92"/>
    </row>
    <row r="120" spans="1:23">
      <c r="A120" s="760">
        <v>3599</v>
      </c>
      <c r="B120" s="761" t="s">
        <v>1430</v>
      </c>
      <c r="C120" s="772"/>
      <c r="D120" s="773"/>
      <c r="E120" s="773"/>
      <c r="F120" s="773"/>
      <c r="G120" s="773"/>
      <c r="H120" s="773"/>
      <c r="I120" s="772"/>
      <c r="J120" s="772"/>
      <c r="K120" s="773"/>
      <c r="L120" s="773"/>
      <c r="M120" s="773"/>
      <c r="N120" s="773"/>
      <c r="O120" s="773"/>
      <c r="P120" s="773"/>
      <c r="Q120" s="773"/>
      <c r="R120" s="773">
        <v>3</v>
      </c>
      <c r="S120" s="774">
        <v>3</v>
      </c>
      <c r="T120" s="764" t="s">
        <v>737</v>
      </c>
      <c r="U120" s="764" t="s">
        <v>737</v>
      </c>
      <c r="V120" s="764" t="s">
        <v>737</v>
      </c>
      <c r="W120" s="92"/>
    </row>
    <row r="121" spans="1:23">
      <c r="A121" s="760">
        <v>3615</v>
      </c>
      <c r="B121" s="761" t="s">
        <v>885</v>
      </c>
      <c r="C121" s="772">
        <v>1</v>
      </c>
      <c r="D121" s="773"/>
      <c r="E121" s="773"/>
      <c r="F121" s="773"/>
      <c r="G121" s="773"/>
      <c r="H121" s="773"/>
      <c r="I121" s="772">
        <v>3</v>
      </c>
      <c r="J121" s="772">
        <v>3</v>
      </c>
      <c r="K121" s="773">
        <v>3</v>
      </c>
      <c r="L121" s="773">
        <v>3</v>
      </c>
      <c r="M121" s="773">
        <v>3</v>
      </c>
      <c r="N121" s="773">
        <v>3</v>
      </c>
      <c r="O121" s="773">
        <v>3</v>
      </c>
      <c r="P121" s="773">
        <v>2</v>
      </c>
      <c r="Q121" s="773">
        <v>2</v>
      </c>
      <c r="R121" s="773">
        <v>2</v>
      </c>
      <c r="S121" s="774">
        <v>2</v>
      </c>
      <c r="T121" s="764" t="s">
        <v>738</v>
      </c>
      <c r="U121" s="764" t="s">
        <v>738</v>
      </c>
      <c r="V121" s="764" t="s">
        <v>738</v>
      </c>
      <c r="W121" s="92"/>
    </row>
    <row r="122" spans="1:23">
      <c r="A122" s="760">
        <v>3644</v>
      </c>
      <c r="B122" s="761" t="s">
        <v>886</v>
      </c>
      <c r="C122" s="772">
        <v>1</v>
      </c>
      <c r="D122" s="773"/>
      <c r="E122" s="773"/>
      <c r="F122" s="773"/>
      <c r="G122" s="773"/>
      <c r="H122" s="773"/>
      <c r="I122" s="772">
        <v>2</v>
      </c>
      <c r="J122" s="772">
        <v>2</v>
      </c>
      <c r="K122" s="773">
        <v>2</v>
      </c>
      <c r="L122" s="773">
        <v>2</v>
      </c>
      <c r="M122" s="773">
        <v>2</v>
      </c>
      <c r="N122" s="773">
        <v>2</v>
      </c>
      <c r="O122" s="773">
        <v>2</v>
      </c>
      <c r="P122" s="773">
        <v>2</v>
      </c>
      <c r="Q122" s="773">
        <v>2</v>
      </c>
      <c r="R122" s="773">
        <v>2</v>
      </c>
      <c r="S122" s="774">
        <v>2</v>
      </c>
      <c r="T122" s="764" t="s">
        <v>738</v>
      </c>
      <c r="U122" s="764" t="s">
        <v>738</v>
      </c>
      <c r="V122" s="764" t="s">
        <v>738</v>
      </c>
      <c r="W122" s="92"/>
    </row>
    <row r="123" spans="1:23">
      <c r="A123" s="760">
        <v>3656</v>
      </c>
      <c r="B123" s="761" t="s">
        <v>887</v>
      </c>
      <c r="C123" s="772">
        <v>1</v>
      </c>
      <c r="D123" s="773"/>
      <c r="E123" s="773"/>
      <c r="F123" s="773"/>
      <c r="G123" s="773"/>
      <c r="H123" s="773"/>
      <c r="I123" s="772">
        <v>2</v>
      </c>
      <c r="J123" s="772">
        <v>2</v>
      </c>
      <c r="K123" s="773">
        <v>2</v>
      </c>
      <c r="L123" s="773">
        <v>2</v>
      </c>
      <c r="M123" s="773">
        <v>2</v>
      </c>
      <c r="N123" s="773">
        <v>2</v>
      </c>
      <c r="O123" s="773">
        <v>2</v>
      </c>
      <c r="P123" s="773">
        <v>2</v>
      </c>
      <c r="Q123" s="773">
        <v>2</v>
      </c>
      <c r="R123" s="773">
        <v>2</v>
      </c>
      <c r="S123" s="774">
        <v>2</v>
      </c>
      <c r="T123" s="764" t="s">
        <v>738</v>
      </c>
      <c r="U123" s="764" t="s">
        <v>738</v>
      </c>
      <c r="V123" s="764" t="s">
        <v>738</v>
      </c>
      <c r="W123" s="92"/>
    </row>
    <row r="124" spans="1:23">
      <c r="A124" s="760">
        <v>9741</v>
      </c>
      <c r="B124" s="761" t="s">
        <v>888</v>
      </c>
      <c r="C124" s="772">
        <v>1</v>
      </c>
      <c r="D124" s="773"/>
      <c r="E124" s="773"/>
      <c r="F124" s="773"/>
      <c r="G124" s="773"/>
      <c r="H124" s="773"/>
      <c r="I124" s="772">
        <v>2</v>
      </c>
      <c r="J124" s="772">
        <v>2</v>
      </c>
      <c r="K124" s="773">
        <v>2</v>
      </c>
      <c r="L124" s="773">
        <v>2</v>
      </c>
      <c r="M124" s="773">
        <v>2</v>
      </c>
      <c r="N124" s="773">
        <v>2</v>
      </c>
      <c r="O124" s="773">
        <v>2</v>
      </c>
      <c r="P124" s="773">
        <v>2</v>
      </c>
      <c r="Q124" s="773">
        <v>2</v>
      </c>
      <c r="R124" s="773">
        <v>2</v>
      </c>
      <c r="S124" s="774">
        <v>2</v>
      </c>
      <c r="T124" s="764" t="s">
        <v>738</v>
      </c>
      <c r="U124" s="764" t="s">
        <v>738</v>
      </c>
      <c r="V124" s="764" t="s">
        <v>738</v>
      </c>
      <c r="W124" s="92"/>
    </row>
    <row r="125" spans="1:23">
      <c r="A125" s="760">
        <v>3661</v>
      </c>
      <c r="B125" s="761" t="s">
        <v>889</v>
      </c>
      <c r="C125" s="772">
        <v>1</v>
      </c>
      <c r="D125" s="773"/>
      <c r="E125" s="773"/>
      <c r="F125" s="773"/>
      <c r="G125" s="773"/>
      <c r="H125" s="773"/>
      <c r="I125" s="772">
        <v>2</v>
      </c>
      <c r="J125" s="772">
        <v>2</v>
      </c>
      <c r="K125" s="773">
        <v>2</v>
      </c>
      <c r="L125" s="773">
        <v>2</v>
      </c>
      <c r="M125" s="773">
        <v>2</v>
      </c>
      <c r="N125" s="773">
        <v>2</v>
      </c>
      <c r="O125" s="773">
        <v>2</v>
      </c>
      <c r="P125" s="773">
        <v>2</v>
      </c>
      <c r="Q125" s="773">
        <v>2</v>
      </c>
      <c r="R125" s="773">
        <v>2</v>
      </c>
      <c r="S125" s="774">
        <v>2</v>
      </c>
      <c r="T125" s="764" t="s">
        <v>738</v>
      </c>
      <c r="U125" s="764" t="s">
        <v>738</v>
      </c>
      <c r="V125" s="764" t="s">
        <v>738</v>
      </c>
      <c r="W125" s="92"/>
    </row>
    <row r="126" spans="1:23">
      <c r="A126" s="760">
        <v>10115</v>
      </c>
      <c r="B126" s="761" t="s">
        <v>890</v>
      </c>
      <c r="C126" s="772">
        <v>1</v>
      </c>
      <c r="D126" s="773"/>
      <c r="E126" s="773"/>
      <c r="F126" s="773"/>
      <c r="G126" s="773"/>
      <c r="H126" s="773"/>
      <c r="I126" s="772">
        <v>2</v>
      </c>
      <c r="J126" s="772">
        <v>2</v>
      </c>
      <c r="K126" s="773">
        <v>2</v>
      </c>
      <c r="L126" s="773">
        <v>2</v>
      </c>
      <c r="M126" s="773">
        <v>2</v>
      </c>
      <c r="N126" s="773">
        <v>2</v>
      </c>
      <c r="O126" s="773">
        <v>2</v>
      </c>
      <c r="P126" s="773">
        <v>2</v>
      </c>
      <c r="Q126" s="773">
        <v>2</v>
      </c>
      <c r="R126" s="773">
        <v>2</v>
      </c>
      <c r="S126" s="774">
        <v>2</v>
      </c>
      <c r="T126" s="764" t="s">
        <v>738</v>
      </c>
      <c r="U126" s="764" t="s">
        <v>738</v>
      </c>
      <c r="V126" s="764" t="s">
        <v>738</v>
      </c>
      <c r="W126" s="92"/>
    </row>
    <row r="127" spans="1:23">
      <c r="A127" s="760">
        <v>3652</v>
      </c>
      <c r="B127" s="761" t="s">
        <v>891</v>
      </c>
      <c r="C127" s="772">
        <v>1</v>
      </c>
      <c r="D127" s="773"/>
      <c r="E127" s="773"/>
      <c r="F127" s="773"/>
      <c r="G127" s="773"/>
      <c r="H127" s="773"/>
      <c r="I127" s="772">
        <v>2</v>
      </c>
      <c r="J127" s="772">
        <v>2</v>
      </c>
      <c r="K127" s="773">
        <v>2</v>
      </c>
      <c r="L127" s="773">
        <v>2</v>
      </c>
      <c r="M127" s="773">
        <v>2</v>
      </c>
      <c r="N127" s="773">
        <v>2</v>
      </c>
      <c r="O127" s="773">
        <v>2</v>
      </c>
      <c r="P127" s="773">
        <v>2</v>
      </c>
      <c r="Q127" s="773">
        <v>2</v>
      </c>
      <c r="R127" s="773">
        <v>2</v>
      </c>
      <c r="S127" s="774">
        <v>2</v>
      </c>
      <c r="T127" s="764" t="s">
        <v>738</v>
      </c>
      <c r="U127" s="764" t="s">
        <v>738</v>
      </c>
      <c r="V127" s="764" t="s">
        <v>738</v>
      </c>
      <c r="W127" s="92"/>
    </row>
    <row r="128" spans="1:23">
      <c r="A128" s="760">
        <v>3594</v>
      </c>
      <c r="B128" s="761" t="s">
        <v>892</v>
      </c>
      <c r="C128" s="772">
        <v>1</v>
      </c>
      <c r="D128" s="773"/>
      <c r="E128" s="773"/>
      <c r="F128" s="773"/>
      <c r="G128" s="773"/>
      <c r="H128" s="773"/>
      <c r="I128" s="772">
        <v>2</v>
      </c>
      <c r="J128" s="772">
        <v>2</v>
      </c>
      <c r="K128" s="773">
        <v>2</v>
      </c>
      <c r="L128" s="773">
        <v>2</v>
      </c>
      <c r="M128" s="773">
        <v>2</v>
      </c>
      <c r="N128" s="773">
        <v>2</v>
      </c>
      <c r="O128" s="773">
        <v>2</v>
      </c>
      <c r="P128" s="773">
        <v>2</v>
      </c>
      <c r="Q128" s="773">
        <v>2</v>
      </c>
      <c r="R128" s="773">
        <v>2</v>
      </c>
      <c r="S128" s="774">
        <v>2</v>
      </c>
      <c r="T128" s="764" t="s">
        <v>738</v>
      </c>
      <c r="U128" s="764" t="s">
        <v>738</v>
      </c>
      <c r="V128" s="764" t="s">
        <v>738</v>
      </c>
      <c r="W128" s="92"/>
    </row>
    <row r="129" spans="1:24">
      <c r="A129" s="760">
        <v>3632</v>
      </c>
      <c r="B129" s="761" t="s">
        <v>893</v>
      </c>
      <c r="C129" s="772">
        <v>1</v>
      </c>
      <c r="D129" s="773"/>
      <c r="E129" s="773"/>
      <c r="F129" s="773"/>
      <c r="G129" s="773"/>
      <c r="H129" s="773"/>
      <c r="I129" s="772">
        <v>1</v>
      </c>
      <c r="J129" s="772">
        <v>1</v>
      </c>
      <c r="K129" s="773">
        <v>1</v>
      </c>
      <c r="L129" s="773">
        <v>1</v>
      </c>
      <c r="M129" s="773">
        <v>1</v>
      </c>
      <c r="N129" s="773">
        <v>1</v>
      </c>
      <c r="O129" s="773">
        <v>1</v>
      </c>
      <c r="P129" s="773">
        <v>1</v>
      </c>
      <c r="Q129" s="773">
        <v>1</v>
      </c>
      <c r="R129" s="773">
        <v>1</v>
      </c>
      <c r="S129" s="774">
        <v>1</v>
      </c>
      <c r="T129" s="764" t="s">
        <v>739</v>
      </c>
      <c r="U129" s="764" t="s">
        <v>739</v>
      </c>
      <c r="V129" s="764" t="s">
        <v>739</v>
      </c>
      <c r="W129" s="92"/>
    </row>
    <row r="130" spans="1:24" s="782" customFormat="1">
      <c r="A130" s="760">
        <v>3658</v>
      </c>
      <c r="B130" s="761" t="s">
        <v>894</v>
      </c>
      <c r="C130" s="772">
        <v>1</v>
      </c>
      <c r="D130" s="773"/>
      <c r="E130" s="773"/>
      <c r="F130" s="773"/>
      <c r="G130" s="773"/>
      <c r="H130" s="773"/>
      <c r="I130" s="772">
        <v>1</v>
      </c>
      <c r="J130" s="772">
        <v>1</v>
      </c>
      <c r="K130" s="773">
        <v>1</v>
      </c>
      <c r="L130" s="773">
        <v>1</v>
      </c>
      <c r="M130" s="773">
        <v>1</v>
      </c>
      <c r="N130" s="773">
        <v>1</v>
      </c>
      <c r="O130" s="773">
        <v>1</v>
      </c>
      <c r="P130" s="773">
        <v>1</v>
      </c>
      <c r="Q130" s="773">
        <v>1</v>
      </c>
      <c r="R130" s="773">
        <v>1</v>
      </c>
      <c r="S130" s="774">
        <v>1</v>
      </c>
      <c r="T130" s="764" t="s">
        <v>739</v>
      </c>
      <c r="U130" s="764" t="s">
        <v>739</v>
      </c>
      <c r="V130" s="764" t="s">
        <v>739</v>
      </c>
      <c r="W130" s="92"/>
      <c r="X130" s="92"/>
    </row>
    <row r="131" spans="1:24" hidden="1" outlineLevel="1">
      <c r="A131" s="783">
        <v>3537</v>
      </c>
      <c r="B131" s="784" t="s">
        <v>895</v>
      </c>
      <c r="C131" s="785">
        <v>2</v>
      </c>
      <c r="D131" s="785"/>
      <c r="E131" s="785"/>
      <c r="F131" s="785"/>
      <c r="G131" s="785"/>
      <c r="H131" s="785"/>
      <c r="I131" s="785">
        <v>0</v>
      </c>
      <c r="J131" s="785">
        <v>0</v>
      </c>
      <c r="K131" s="785">
        <v>0</v>
      </c>
      <c r="L131" s="785">
        <v>0</v>
      </c>
      <c r="M131" s="785">
        <v>0</v>
      </c>
      <c r="N131" s="785">
        <v>0</v>
      </c>
      <c r="O131" s="785">
        <v>0</v>
      </c>
      <c r="P131" s="785">
        <v>0</v>
      </c>
      <c r="Q131" s="785">
        <v>0</v>
      </c>
      <c r="R131" s="785">
        <v>0</v>
      </c>
      <c r="S131" s="785">
        <v>0</v>
      </c>
      <c r="W131" s="92"/>
      <c r="X131" s="92"/>
    </row>
    <row r="132" spans="1:24" hidden="1" outlineLevel="1">
      <c r="A132" s="760">
        <v>429094</v>
      </c>
      <c r="B132" s="761" t="s">
        <v>896</v>
      </c>
      <c r="C132" s="772">
        <v>8</v>
      </c>
      <c r="D132" s="773"/>
      <c r="E132" s="773"/>
      <c r="F132" s="773"/>
      <c r="G132" s="773"/>
      <c r="H132" s="773"/>
      <c r="I132" s="772">
        <v>0</v>
      </c>
      <c r="J132" s="764">
        <v>0</v>
      </c>
      <c r="K132" s="765">
        <v>0</v>
      </c>
      <c r="L132" s="765">
        <v>0</v>
      </c>
      <c r="M132" s="765">
        <v>0</v>
      </c>
      <c r="N132" s="765">
        <v>0</v>
      </c>
      <c r="O132" s="765">
        <v>0</v>
      </c>
      <c r="P132" s="765">
        <v>0</v>
      </c>
      <c r="Q132" s="765">
        <v>0</v>
      </c>
      <c r="R132" s="765">
        <v>0</v>
      </c>
      <c r="S132" s="765">
        <v>0</v>
      </c>
      <c r="W132" s="92"/>
    </row>
    <row r="133" spans="1:24" hidden="1" outlineLevel="1">
      <c r="A133" s="760">
        <v>367316</v>
      </c>
      <c r="B133" s="761" t="s">
        <v>897</v>
      </c>
      <c r="C133" s="772">
        <v>8</v>
      </c>
      <c r="D133" s="773"/>
      <c r="E133" s="773"/>
      <c r="F133" s="773"/>
      <c r="G133" s="773"/>
      <c r="H133" s="773"/>
      <c r="I133" s="772">
        <v>0</v>
      </c>
      <c r="J133" s="764">
        <v>0</v>
      </c>
      <c r="K133" s="765">
        <v>0</v>
      </c>
      <c r="L133" s="765">
        <v>0</v>
      </c>
      <c r="M133" s="765">
        <v>0</v>
      </c>
      <c r="N133" s="765">
        <v>0</v>
      </c>
      <c r="O133" s="765">
        <v>0</v>
      </c>
      <c r="P133" s="765">
        <v>0</v>
      </c>
      <c r="Q133" s="765">
        <v>0</v>
      </c>
      <c r="R133" s="765">
        <v>0</v>
      </c>
      <c r="S133" s="765">
        <v>0</v>
      </c>
    </row>
    <row r="134" spans="1:24" hidden="1" outlineLevel="1">
      <c r="A134" s="760">
        <v>429085</v>
      </c>
      <c r="B134" s="761" t="s">
        <v>898</v>
      </c>
      <c r="C134" s="772">
        <v>8</v>
      </c>
      <c r="D134" s="773"/>
      <c r="E134" s="773"/>
      <c r="F134" s="773"/>
      <c r="G134" s="773"/>
      <c r="H134" s="773"/>
      <c r="I134" s="772">
        <v>0</v>
      </c>
      <c r="J134" s="764">
        <v>0</v>
      </c>
      <c r="K134" s="765">
        <v>0</v>
      </c>
      <c r="L134" s="765">
        <v>0</v>
      </c>
      <c r="M134" s="765">
        <v>0</v>
      </c>
      <c r="N134" s="765">
        <v>0</v>
      </c>
      <c r="O134" s="765">
        <v>0</v>
      </c>
      <c r="P134" s="765">
        <v>0</v>
      </c>
      <c r="Q134" s="765">
        <v>0</v>
      </c>
      <c r="R134" s="765">
        <v>0</v>
      </c>
      <c r="S134" s="765">
        <v>0</v>
      </c>
    </row>
    <row r="135" spans="1:24" hidden="1" outlineLevel="1">
      <c r="A135" s="760">
        <v>22594</v>
      </c>
      <c r="B135" s="761" t="s">
        <v>899</v>
      </c>
      <c r="C135" s="772">
        <v>2</v>
      </c>
      <c r="D135" s="773"/>
      <c r="E135" s="773"/>
      <c r="F135" s="773"/>
      <c r="G135" s="773"/>
      <c r="H135" s="773"/>
      <c r="I135" s="772">
        <v>0</v>
      </c>
      <c r="J135" s="772">
        <v>0</v>
      </c>
      <c r="K135" s="773">
        <v>0</v>
      </c>
      <c r="L135" s="773">
        <v>0</v>
      </c>
      <c r="M135" s="773">
        <v>0</v>
      </c>
      <c r="N135" s="773">
        <v>0</v>
      </c>
      <c r="O135" s="773">
        <v>0</v>
      </c>
      <c r="P135" s="773">
        <v>0</v>
      </c>
      <c r="Q135" s="773">
        <v>0</v>
      </c>
      <c r="R135" s="773">
        <v>0</v>
      </c>
      <c r="S135" s="773">
        <v>0</v>
      </c>
    </row>
    <row r="136" spans="1:24" hidden="1" outlineLevel="1">
      <c r="A136" s="760">
        <v>449889</v>
      </c>
      <c r="B136" s="761" t="s">
        <v>900</v>
      </c>
      <c r="C136" s="772">
        <v>8</v>
      </c>
      <c r="D136" s="773"/>
      <c r="E136" s="773"/>
      <c r="F136" s="773"/>
      <c r="G136" s="773"/>
      <c r="H136" s="773"/>
      <c r="I136" s="772">
        <v>0</v>
      </c>
      <c r="J136" s="764">
        <v>0</v>
      </c>
      <c r="K136" s="765">
        <v>0</v>
      </c>
      <c r="L136" s="765">
        <v>0</v>
      </c>
      <c r="M136" s="765">
        <v>0</v>
      </c>
      <c r="N136" s="765">
        <v>0</v>
      </c>
      <c r="O136" s="765">
        <v>0</v>
      </c>
      <c r="P136" s="765">
        <v>0</v>
      </c>
      <c r="Q136" s="765">
        <v>0</v>
      </c>
      <c r="R136" s="765">
        <v>0</v>
      </c>
      <c r="S136" s="765">
        <v>0</v>
      </c>
    </row>
    <row r="137" spans="1:24" hidden="1" outlineLevel="1">
      <c r="A137" s="760">
        <v>21136</v>
      </c>
      <c r="B137" s="761" t="s">
        <v>901</v>
      </c>
      <c r="C137" s="772">
        <v>8</v>
      </c>
      <c r="D137" s="773"/>
      <c r="E137" s="773"/>
      <c r="F137" s="773"/>
      <c r="G137" s="773"/>
      <c r="H137" s="773"/>
      <c r="I137" s="772">
        <v>0</v>
      </c>
      <c r="J137" s="764">
        <v>0</v>
      </c>
      <c r="K137" s="765">
        <v>0</v>
      </c>
      <c r="L137" s="765">
        <v>0</v>
      </c>
      <c r="M137" s="765">
        <v>0</v>
      </c>
      <c r="N137" s="765">
        <v>0</v>
      </c>
      <c r="O137" s="765">
        <v>0</v>
      </c>
      <c r="P137" s="765">
        <v>0</v>
      </c>
      <c r="Q137" s="765">
        <v>0</v>
      </c>
      <c r="R137" s="765">
        <v>0</v>
      </c>
      <c r="S137" s="765">
        <v>0</v>
      </c>
    </row>
    <row r="138" spans="1:24" hidden="1" outlineLevel="1">
      <c r="A138" s="760">
        <v>444389</v>
      </c>
      <c r="B138" s="761" t="s">
        <v>902</v>
      </c>
      <c r="C138" s="772">
        <v>8</v>
      </c>
      <c r="D138" s="773"/>
      <c r="E138" s="773"/>
      <c r="F138" s="773"/>
      <c r="G138" s="773"/>
      <c r="H138" s="773"/>
      <c r="I138" s="772">
        <v>0</v>
      </c>
      <c r="J138" s="764">
        <v>0</v>
      </c>
      <c r="K138" s="765">
        <v>0</v>
      </c>
      <c r="L138" s="765">
        <v>0</v>
      </c>
      <c r="M138" s="765">
        <v>0</v>
      </c>
      <c r="N138" s="765">
        <v>0</v>
      </c>
      <c r="O138" s="765">
        <v>0</v>
      </c>
      <c r="P138" s="765">
        <v>0</v>
      </c>
      <c r="Q138" s="765">
        <v>0</v>
      </c>
      <c r="R138" s="765">
        <v>0</v>
      </c>
      <c r="S138" s="765">
        <v>0</v>
      </c>
    </row>
    <row r="139" spans="1:24" hidden="1" outlineLevel="1">
      <c r="A139" s="760">
        <v>459815</v>
      </c>
      <c r="B139" s="761" t="s">
        <v>903</v>
      </c>
      <c r="C139" s="772">
        <v>8</v>
      </c>
      <c r="D139" s="773"/>
      <c r="E139" s="773"/>
      <c r="F139" s="773"/>
      <c r="G139" s="773"/>
      <c r="H139" s="773"/>
      <c r="I139" s="772">
        <v>0</v>
      </c>
      <c r="J139" s="764">
        <v>0</v>
      </c>
      <c r="K139" s="765">
        <v>0</v>
      </c>
      <c r="L139" s="765">
        <v>0</v>
      </c>
      <c r="M139" s="765">
        <v>0</v>
      </c>
      <c r="N139" s="765">
        <v>0</v>
      </c>
      <c r="O139" s="765">
        <v>0</v>
      </c>
      <c r="P139" s="765">
        <v>0</v>
      </c>
      <c r="Q139" s="765">
        <v>0</v>
      </c>
      <c r="R139" s="765">
        <v>0</v>
      </c>
      <c r="S139" s="765">
        <v>0</v>
      </c>
    </row>
    <row r="140" spans="1:24" hidden="1" outlineLevel="1">
      <c r="A140" s="760">
        <v>440129</v>
      </c>
      <c r="B140" s="761" t="s">
        <v>904</v>
      </c>
      <c r="C140" s="772">
        <v>8</v>
      </c>
      <c r="D140" s="773"/>
      <c r="E140" s="773"/>
      <c r="F140" s="773"/>
      <c r="G140" s="773"/>
      <c r="H140" s="773"/>
      <c r="I140" s="772">
        <v>0</v>
      </c>
      <c r="J140" s="764">
        <v>0</v>
      </c>
      <c r="K140" s="765">
        <v>0</v>
      </c>
      <c r="L140" s="765">
        <v>0</v>
      </c>
      <c r="M140" s="765">
        <v>0</v>
      </c>
      <c r="N140" s="765">
        <v>0</v>
      </c>
      <c r="O140" s="765">
        <v>0</v>
      </c>
      <c r="P140" s="765">
        <v>0</v>
      </c>
      <c r="Q140" s="765">
        <v>0</v>
      </c>
      <c r="R140" s="765">
        <v>0</v>
      </c>
      <c r="S140" s="765">
        <v>0</v>
      </c>
    </row>
    <row r="141" spans="1:24" hidden="1" outlineLevel="1">
      <c r="A141" s="760">
        <v>442222</v>
      </c>
      <c r="B141" s="761" t="s">
        <v>905</v>
      </c>
      <c r="C141" s="772">
        <v>8</v>
      </c>
      <c r="D141" s="773"/>
      <c r="E141" s="773"/>
      <c r="F141" s="773"/>
      <c r="G141" s="773"/>
      <c r="H141" s="773"/>
      <c r="I141" s="772">
        <v>0</v>
      </c>
      <c r="J141" s="764">
        <v>0</v>
      </c>
      <c r="K141" s="765">
        <v>0</v>
      </c>
      <c r="L141" s="765">
        <v>0</v>
      </c>
      <c r="M141" s="765">
        <v>0</v>
      </c>
      <c r="N141" s="765">
        <v>0</v>
      </c>
      <c r="O141" s="765">
        <v>0</v>
      </c>
      <c r="P141" s="765">
        <v>0</v>
      </c>
      <c r="Q141" s="765">
        <v>0</v>
      </c>
      <c r="R141" s="765">
        <v>0</v>
      </c>
      <c r="S141" s="765">
        <v>0</v>
      </c>
    </row>
    <row r="142" spans="1:24" hidden="1" outlineLevel="1">
      <c r="A142" s="760">
        <v>1081</v>
      </c>
      <c r="B142" s="761" t="s">
        <v>906</v>
      </c>
      <c r="C142" s="772">
        <v>8</v>
      </c>
      <c r="D142" s="773"/>
      <c r="E142" s="773"/>
      <c r="F142" s="773"/>
      <c r="G142" s="773"/>
      <c r="H142" s="773"/>
      <c r="I142" s="772">
        <v>0</v>
      </c>
      <c r="J142" s="764">
        <v>0</v>
      </c>
      <c r="K142" s="765">
        <v>0</v>
      </c>
      <c r="L142" s="765">
        <v>0</v>
      </c>
      <c r="M142" s="765">
        <v>0</v>
      </c>
      <c r="N142" s="765">
        <v>0</v>
      </c>
      <c r="O142" s="765">
        <v>0</v>
      </c>
      <c r="P142" s="765">
        <v>0</v>
      </c>
      <c r="Q142" s="765">
        <v>0</v>
      </c>
      <c r="R142" s="765">
        <v>0</v>
      </c>
      <c r="S142" s="765">
        <v>0</v>
      </c>
    </row>
    <row r="143" spans="1:24" hidden="1" outlineLevel="1">
      <c r="A143" s="760">
        <v>1090</v>
      </c>
      <c r="B143" s="761" t="s">
        <v>907</v>
      </c>
      <c r="C143" s="772">
        <v>8</v>
      </c>
      <c r="D143" s="773"/>
      <c r="E143" s="773"/>
      <c r="F143" s="773"/>
      <c r="G143" s="773"/>
      <c r="H143" s="773"/>
      <c r="I143" s="772">
        <v>0</v>
      </c>
      <c r="J143" s="764">
        <v>0</v>
      </c>
      <c r="K143" s="765">
        <v>0</v>
      </c>
      <c r="L143" s="765">
        <v>0</v>
      </c>
      <c r="M143" s="765">
        <v>0</v>
      </c>
      <c r="N143" s="765">
        <v>0</v>
      </c>
      <c r="O143" s="765">
        <v>0</v>
      </c>
      <c r="P143" s="765">
        <v>0</v>
      </c>
      <c r="Q143" s="765">
        <v>0</v>
      </c>
      <c r="R143" s="765">
        <v>0</v>
      </c>
      <c r="S143" s="765">
        <v>0</v>
      </c>
    </row>
    <row r="144" spans="1:24" hidden="1" outlineLevel="1">
      <c r="A144" s="760">
        <v>222877</v>
      </c>
      <c r="B144" s="761" t="s">
        <v>908</v>
      </c>
      <c r="C144" s="772">
        <v>8</v>
      </c>
      <c r="D144" s="773"/>
      <c r="E144" s="773"/>
      <c r="F144" s="773"/>
      <c r="G144" s="773"/>
      <c r="H144" s="773"/>
      <c r="I144" s="772">
        <v>0</v>
      </c>
      <c r="J144" s="764">
        <v>0</v>
      </c>
      <c r="K144" s="765">
        <v>0</v>
      </c>
      <c r="L144" s="765">
        <v>0</v>
      </c>
      <c r="M144" s="765">
        <v>0</v>
      </c>
      <c r="N144" s="765">
        <v>0</v>
      </c>
      <c r="O144" s="765">
        <v>0</v>
      </c>
      <c r="P144" s="765">
        <v>0</v>
      </c>
      <c r="Q144" s="765">
        <v>0</v>
      </c>
      <c r="R144" s="765">
        <v>0</v>
      </c>
      <c r="S144" s="765">
        <v>0</v>
      </c>
    </row>
    <row r="145" spans="1:19" hidden="1" outlineLevel="1">
      <c r="A145" s="760">
        <v>1953</v>
      </c>
      <c r="B145" s="761" t="s">
        <v>909</v>
      </c>
      <c r="C145" s="772">
        <v>8</v>
      </c>
      <c r="D145" s="773"/>
      <c r="E145" s="773"/>
      <c r="F145" s="773"/>
      <c r="G145" s="773"/>
      <c r="H145" s="773"/>
      <c r="I145" s="772">
        <v>0</v>
      </c>
      <c r="J145" s="764">
        <v>0</v>
      </c>
      <c r="K145" s="765">
        <v>0</v>
      </c>
      <c r="L145" s="765">
        <v>0</v>
      </c>
      <c r="M145" s="765">
        <v>0</v>
      </c>
      <c r="N145" s="765">
        <v>0</v>
      </c>
      <c r="O145" s="765">
        <v>0</v>
      </c>
      <c r="P145" s="765">
        <v>0</v>
      </c>
      <c r="Q145" s="765">
        <v>0</v>
      </c>
      <c r="R145" s="765">
        <v>0</v>
      </c>
      <c r="S145" s="765">
        <v>0</v>
      </c>
    </row>
    <row r="146" spans="1:19" hidden="1" outlineLevel="1">
      <c r="A146" s="760">
        <v>1881</v>
      </c>
      <c r="B146" s="761" t="s">
        <v>910</v>
      </c>
      <c r="C146" s="772">
        <v>8</v>
      </c>
      <c r="D146" s="773"/>
      <c r="E146" s="773"/>
      <c r="F146" s="773"/>
      <c r="G146" s="773"/>
      <c r="H146" s="773"/>
      <c r="I146" s="772">
        <v>0</v>
      </c>
      <c r="J146" s="764">
        <v>0</v>
      </c>
      <c r="K146" s="765">
        <v>0</v>
      </c>
      <c r="L146" s="765">
        <v>0</v>
      </c>
      <c r="M146" s="765">
        <v>0</v>
      </c>
      <c r="N146" s="765">
        <v>0</v>
      </c>
      <c r="O146" s="765">
        <v>0</v>
      </c>
      <c r="P146" s="765">
        <v>0</v>
      </c>
      <c r="Q146" s="765">
        <v>0</v>
      </c>
      <c r="R146" s="765">
        <v>0</v>
      </c>
      <c r="S146" s="765">
        <v>0</v>
      </c>
    </row>
    <row r="147" spans="1:19" hidden="1" outlineLevel="1">
      <c r="A147" s="760">
        <v>900055</v>
      </c>
      <c r="B147" s="761" t="s">
        <v>911</v>
      </c>
      <c r="C147" s="772">
        <v>8</v>
      </c>
      <c r="D147" s="773"/>
      <c r="E147" s="773"/>
      <c r="F147" s="773"/>
      <c r="G147" s="773"/>
      <c r="H147" s="773"/>
      <c r="I147" s="772">
        <v>0</v>
      </c>
      <c r="J147" s="764">
        <v>0</v>
      </c>
      <c r="K147" s="765">
        <v>0</v>
      </c>
      <c r="L147" s="765">
        <v>0</v>
      </c>
      <c r="M147" s="765">
        <v>0</v>
      </c>
      <c r="N147" s="765">
        <v>0</v>
      </c>
      <c r="O147" s="765">
        <v>0</v>
      </c>
      <c r="P147" s="765">
        <v>0</v>
      </c>
      <c r="Q147" s="765">
        <v>0</v>
      </c>
      <c r="R147" s="765">
        <v>0</v>
      </c>
      <c r="S147" s="765">
        <v>0</v>
      </c>
    </row>
    <row r="148" spans="1:19" hidden="1" outlineLevel="1">
      <c r="A148" s="760">
        <v>900056</v>
      </c>
      <c r="B148" s="761" t="s">
        <v>912</v>
      </c>
      <c r="C148" s="772">
        <v>8</v>
      </c>
      <c r="D148" s="773"/>
      <c r="E148" s="773"/>
      <c r="F148" s="773"/>
      <c r="G148" s="773"/>
      <c r="H148" s="773"/>
      <c r="I148" s="772">
        <v>0</v>
      </c>
      <c r="J148" s="764">
        <v>0</v>
      </c>
      <c r="K148" s="765">
        <v>0</v>
      </c>
      <c r="L148" s="765">
        <v>0</v>
      </c>
      <c r="M148" s="765">
        <v>0</v>
      </c>
      <c r="N148" s="765">
        <v>0</v>
      </c>
      <c r="O148" s="765">
        <v>0</v>
      </c>
      <c r="P148" s="765">
        <v>0</v>
      </c>
      <c r="Q148" s="765">
        <v>0</v>
      </c>
      <c r="R148" s="765">
        <v>0</v>
      </c>
      <c r="S148" s="765">
        <v>0</v>
      </c>
    </row>
    <row r="149" spans="1:19" hidden="1" outlineLevel="1">
      <c r="A149" s="760">
        <v>900057</v>
      </c>
      <c r="B149" s="761" t="s">
        <v>913</v>
      </c>
      <c r="C149" s="772">
        <v>8</v>
      </c>
      <c r="D149" s="773"/>
      <c r="E149" s="773"/>
      <c r="F149" s="773"/>
      <c r="G149" s="773"/>
      <c r="H149" s="773"/>
      <c r="I149" s="772">
        <v>0</v>
      </c>
      <c r="J149" s="764">
        <v>0</v>
      </c>
      <c r="K149" s="765">
        <v>0</v>
      </c>
      <c r="L149" s="765">
        <v>0</v>
      </c>
      <c r="M149" s="765">
        <v>0</v>
      </c>
      <c r="N149" s="765">
        <v>0</v>
      </c>
      <c r="O149" s="765">
        <v>0</v>
      </c>
      <c r="P149" s="765">
        <v>0</v>
      </c>
      <c r="Q149" s="765">
        <v>0</v>
      </c>
      <c r="R149" s="765">
        <v>0</v>
      </c>
      <c r="S149" s="765">
        <v>0</v>
      </c>
    </row>
    <row r="150" spans="1:19" hidden="1" outlineLevel="1">
      <c r="A150" s="760">
        <v>249247</v>
      </c>
      <c r="B150" s="761" t="s">
        <v>914</v>
      </c>
      <c r="C150" s="772">
        <v>8</v>
      </c>
      <c r="D150" s="773"/>
      <c r="E150" s="773"/>
      <c r="F150" s="773"/>
      <c r="G150" s="773"/>
      <c r="H150" s="773"/>
      <c r="I150" s="772">
        <v>0</v>
      </c>
      <c r="J150" s="764">
        <v>0</v>
      </c>
      <c r="K150" s="765">
        <v>0</v>
      </c>
      <c r="L150" s="765">
        <v>0</v>
      </c>
      <c r="M150" s="765">
        <v>0</v>
      </c>
      <c r="N150" s="765">
        <v>0</v>
      </c>
      <c r="O150" s="765">
        <v>0</v>
      </c>
      <c r="P150" s="765">
        <v>0</v>
      </c>
      <c r="Q150" s="765">
        <v>0</v>
      </c>
      <c r="R150" s="765">
        <v>0</v>
      </c>
      <c r="S150" s="765">
        <v>0</v>
      </c>
    </row>
    <row r="151" spans="1:19" hidden="1" outlineLevel="1">
      <c r="A151" s="760">
        <v>250920</v>
      </c>
      <c r="B151" s="761" t="s">
        <v>915</v>
      </c>
      <c r="C151" s="772">
        <v>8</v>
      </c>
      <c r="D151" s="773"/>
      <c r="E151" s="773"/>
      <c r="F151" s="773"/>
      <c r="G151" s="773"/>
      <c r="H151" s="773"/>
      <c r="I151" s="772">
        <v>0</v>
      </c>
      <c r="J151" s="764">
        <v>0</v>
      </c>
      <c r="K151" s="765">
        <v>0</v>
      </c>
      <c r="L151" s="765">
        <v>0</v>
      </c>
      <c r="M151" s="765">
        <v>0</v>
      </c>
      <c r="N151" s="765">
        <v>0</v>
      </c>
      <c r="O151" s="765">
        <v>0</v>
      </c>
      <c r="P151" s="765">
        <v>0</v>
      </c>
      <c r="Q151" s="765">
        <v>0</v>
      </c>
      <c r="R151" s="765">
        <v>0</v>
      </c>
      <c r="S151" s="765">
        <v>0</v>
      </c>
    </row>
    <row r="152" spans="1:19" hidden="1" outlineLevel="1">
      <c r="A152" s="760">
        <v>3543</v>
      </c>
      <c r="B152" s="761" t="s">
        <v>916</v>
      </c>
      <c r="C152" s="772">
        <v>2</v>
      </c>
      <c r="D152" s="773"/>
      <c r="E152" s="773"/>
      <c r="F152" s="773"/>
      <c r="G152" s="773"/>
      <c r="H152" s="773"/>
      <c r="I152" s="772">
        <v>0</v>
      </c>
      <c r="J152" s="772">
        <v>0</v>
      </c>
      <c r="K152" s="773">
        <v>0</v>
      </c>
      <c r="L152" s="773">
        <v>0</v>
      </c>
      <c r="M152" s="773">
        <v>0</v>
      </c>
      <c r="N152" s="773">
        <v>0</v>
      </c>
      <c r="O152" s="773">
        <v>0</v>
      </c>
      <c r="P152" s="773">
        <v>0</v>
      </c>
      <c r="Q152" s="773">
        <v>0</v>
      </c>
      <c r="R152" s="773">
        <v>0</v>
      </c>
      <c r="S152" s="773">
        <v>0</v>
      </c>
    </row>
    <row r="153" spans="1:19" hidden="1" outlineLevel="1">
      <c r="A153" s="760">
        <v>247825</v>
      </c>
      <c r="B153" s="761" t="s">
        <v>917</v>
      </c>
      <c r="C153" s="772">
        <v>8</v>
      </c>
      <c r="D153" s="773"/>
      <c r="E153" s="773"/>
      <c r="F153" s="773"/>
      <c r="G153" s="773"/>
      <c r="H153" s="773"/>
      <c r="I153" s="772">
        <v>0</v>
      </c>
      <c r="J153" s="764">
        <v>0</v>
      </c>
      <c r="K153" s="765">
        <v>0</v>
      </c>
      <c r="L153" s="765">
        <v>0</v>
      </c>
      <c r="M153" s="765">
        <v>0</v>
      </c>
      <c r="N153" s="765">
        <v>0</v>
      </c>
      <c r="O153" s="765">
        <v>0</v>
      </c>
      <c r="P153" s="765">
        <v>0</v>
      </c>
      <c r="Q153" s="765">
        <v>0</v>
      </c>
      <c r="R153" s="765">
        <v>0</v>
      </c>
      <c r="S153" s="765">
        <v>0</v>
      </c>
    </row>
    <row r="154" spans="1:19" hidden="1" outlineLevel="1">
      <c r="A154" s="760">
        <v>3478</v>
      </c>
      <c r="B154" s="761" t="s">
        <v>918</v>
      </c>
      <c r="C154" s="772">
        <v>8</v>
      </c>
      <c r="D154" s="773"/>
      <c r="E154" s="773"/>
      <c r="F154" s="773"/>
      <c r="G154" s="773"/>
      <c r="H154" s="773"/>
      <c r="I154" s="772">
        <v>0</v>
      </c>
      <c r="J154" s="764">
        <v>0</v>
      </c>
      <c r="K154" s="765">
        <v>0</v>
      </c>
      <c r="L154" s="765">
        <v>0</v>
      </c>
      <c r="M154" s="765">
        <v>0</v>
      </c>
      <c r="N154" s="765">
        <v>0</v>
      </c>
      <c r="O154" s="765">
        <v>0</v>
      </c>
      <c r="P154" s="765">
        <v>0</v>
      </c>
      <c r="Q154" s="765">
        <v>0</v>
      </c>
      <c r="R154" s="765">
        <v>0</v>
      </c>
      <c r="S154" s="765">
        <v>0</v>
      </c>
    </row>
    <row r="155" spans="1:19" hidden="1" outlineLevel="1">
      <c r="A155" s="760">
        <v>223001</v>
      </c>
      <c r="B155" s="761" t="s">
        <v>919</v>
      </c>
      <c r="C155" s="772">
        <v>8</v>
      </c>
      <c r="D155" s="773"/>
      <c r="E155" s="773"/>
      <c r="F155" s="773"/>
      <c r="G155" s="773"/>
      <c r="H155" s="773"/>
      <c r="I155" s="772">
        <v>0</v>
      </c>
      <c r="J155" s="764">
        <v>0</v>
      </c>
      <c r="K155" s="765">
        <v>0</v>
      </c>
      <c r="L155" s="765">
        <v>0</v>
      </c>
      <c r="M155" s="765">
        <v>0</v>
      </c>
      <c r="N155" s="765">
        <v>0</v>
      </c>
      <c r="O155" s="765">
        <v>0</v>
      </c>
      <c r="P155" s="765">
        <v>0</v>
      </c>
      <c r="Q155" s="765">
        <v>0</v>
      </c>
      <c r="R155" s="765">
        <v>0</v>
      </c>
      <c r="S155" s="765">
        <v>0</v>
      </c>
    </row>
    <row r="156" spans="1:19" hidden="1" outlineLevel="1">
      <c r="A156" s="760">
        <v>484</v>
      </c>
      <c r="B156" s="761" t="s">
        <v>920</v>
      </c>
      <c r="C156" s="772">
        <v>5</v>
      </c>
      <c r="D156" s="773"/>
      <c r="E156" s="773"/>
      <c r="F156" s="773"/>
      <c r="G156" s="773"/>
      <c r="H156" s="773"/>
      <c r="I156" s="772">
        <v>0</v>
      </c>
      <c r="J156" s="764">
        <v>0</v>
      </c>
      <c r="K156" s="765">
        <v>0</v>
      </c>
      <c r="L156" s="765">
        <v>0</v>
      </c>
      <c r="M156" s="765">
        <v>0</v>
      </c>
      <c r="N156" s="765">
        <v>0</v>
      </c>
      <c r="O156" s="765">
        <v>0</v>
      </c>
      <c r="P156" s="765">
        <v>0</v>
      </c>
      <c r="Q156" s="765">
        <v>0</v>
      </c>
      <c r="R156" s="765">
        <v>0</v>
      </c>
      <c r="S156" s="765">
        <v>0</v>
      </c>
    </row>
    <row r="157" spans="1:19" hidden="1" outlineLevel="1">
      <c r="A157" s="760">
        <v>223083</v>
      </c>
      <c r="B157" s="761" t="s">
        <v>921</v>
      </c>
      <c r="C157" s="772">
        <v>8</v>
      </c>
      <c r="D157" s="773"/>
      <c r="E157" s="773"/>
      <c r="F157" s="773"/>
      <c r="G157" s="773"/>
      <c r="H157" s="773"/>
      <c r="I157" s="772">
        <v>0</v>
      </c>
      <c r="J157" s="764">
        <v>0</v>
      </c>
      <c r="K157" s="765">
        <v>0</v>
      </c>
      <c r="L157" s="765">
        <v>0</v>
      </c>
      <c r="M157" s="765">
        <v>0</v>
      </c>
      <c r="N157" s="765">
        <v>0</v>
      </c>
      <c r="O157" s="765">
        <v>0</v>
      </c>
      <c r="P157" s="765">
        <v>0</v>
      </c>
      <c r="Q157" s="765">
        <v>0</v>
      </c>
      <c r="R157" s="765">
        <v>0</v>
      </c>
      <c r="S157" s="765">
        <v>0</v>
      </c>
    </row>
    <row r="158" spans="1:19" hidden="1" outlineLevel="1">
      <c r="A158" s="760">
        <v>900070</v>
      </c>
      <c r="B158" s="761" t="s">
        <v>922</v>
      </c>
      <c r="C158" s="772">
        <v>8</v>
      </c>
      <c r="D158" s="773"/>
      <c r="E158" s="773"/>
      <c r="F158" s="773"/>
      <c r="G158" s="773"/>
      <c r="H158" s="773"/>
      <c r="I158" s="772">
        <v>0</v>
      </c>
      <c r="J158" s="764">
        <v>0</v>
      </c>
      <c r="K158" s="765">
        <v>0</v>
      </c>
      <c r="L158" s="765">
        <v>0</v>
      </c>
      <c r="M158" s="765">
        <v>0</v>
      </c>
      <c r="N158" s="765">
        <v>0</v>
      </c>
      <c r="O158" s="765">
        <v>0</v>
      </c>
      <c r="P158" s="765">
        <v>0</v>
      </c>
      <c r="Q158" s="765">
        <v>0</v>
      </c>
      <c r="R158" s="765">
        <v>0</v>
      </c>
      <c r="S158" s="765">
        <v>0</v>
      </c>
    </row>
    <row r="159" spans="1:19" hidden="1" outlineLevel="1">
      <c r="A159" s="760">
        <v>23312</v>
      </c>
      <c r="B159" s="761" t="s">
        <v>923</v>
      </c>
      <c r="C159" s="772">
        <v>8</v>
      </c>
      <c r="D159" s="773"/>
      <c r="E159" s="773"/>
      <c r="F159" s="773"/>
      <c r="G159" s="773"/>
      <c r="H159" s="773"/>
      <c r="I159" s="772">
        <v>0</v>
      </c>
      <c r="J159" s="764">
        <v>0</v>
      </c>
      <c r="K159" s="765">
        <v>0</v>
      </c>
      <c r="L159" s="765">
        <v>0</v>
      </c>
      <c r="M159" s="765">
        <v>0</v>
      </c>
      <c r="N159" s="765">
        <v>0</v>
      </c>
      <c r="O159" s="765">
        <v>0</v>
      </c>
      <c r="P159" s="765">
        <v>0</v>
      </c>
      <c r="Q159" s="765">
        <v>0</v>
      </c>
      <c r="R159" s="765">
        <v>0</v>
      </c>
      <c r="S159" s="765">
        <v>0</v>
      </c>
    </row>
    <row r="160" spans="1:19" hidden="1" outlineLevel="1">
      <c r="A160" s="760">
        <v>1466</v>
      </c>
      <c r="B160" s="761" t="s">
        <v>924</v>
      </c>
      <c r="C160" s="772">
        <v>8</v>
      </c>
      <c r="D160" s="773"/>
      <c r="E160" s="773"/>
      <c r="F160" s="773"/>
      <c r="G160" s="773"/>
      <c r="H160" s="773"/>
      <c r="I160" s="772">
        <v>0</v>
      </c>
      <c r="J160" s="764">
        <v>0</v>
      </c>
      <c r="K160" s="765">
        <v>0</v>
      </c>
      <c r="L160" s="765">
        <v>0</v>
      </c>
      <c r="M160" s="765">
        <v>0</v>
      </c>
      <c r="N160" s="765">
        <v>0</v>
      </c>
      <c r="O160" s="765">
        <v>0</v>
      </c>
      <c r="P160" s="765">
        <v>0</v>
      </c>
      <c r="Q160" s="765">
        <v>0</v>
      </c>
      <c r="R160" s="765">
        <v>0</v>
      </c>
      <c r="S160" s="765">
        <v>0</v>
      </c>
    </row>
    <row r="161" spans="1:19" hidden="1" outlineLevel="1">
      <c r="A161" s="760">
        <v>407</v>
      </c>
      <c r="B161" s="761" t="s">
        <v>925</v>
      </c>
      <c r="C161" s="772">
        <v>5</v>
      </c>
      <c r="D161" s="773"/>
      <c r="E161" s="773"/>
      <c r="F161" s="773"/>
      <c r="G161" s="773"/>
      <c r="H161" s="773"/>
      <c r="I161" s="772">
        <v>0</v>
      </c>
      <c r="J161" s="764">
        <v>0</v>
      </c>
      <c r="K161" s="765">
        <v>0</v>
      </c>
      <c r="L161" s="765">
        <v>0</v>
      </c>
      <c r="M161" s="765">
        <v>0</v>
      </c>
      <c r="N161" s="765">
        <v>0</v>
      </c>
      <c r="O161" s="765">
        <v>0</v>
      </c>
      <c r="P161" s="765">
        <v>0</v>
      </c>
      <c r="Q161" s="765">
        <v>0</v>
      </c>
      <c r="R161" s="765">
        <v>0</v>
      </c>
      <c r="S161" s="765">
        <v>0</v>
      </c>
    </row>
    <row r="162" spans="1:19" hidden="1" outlineLevel="1">
      <c r="A162" s="760">
        <v>4949</v>
      </c>
      <c r="B162" s="761" t="s">
        <v>926</v>
      </c>
      <c r="C162" s="772">
        <v>5</v>
      </c>
      <c r="D162" s="773"/>
      <c r="E162" s="773"/>
      <c r="F162" s="773"/>
      <c r="G162" s="773"/>
      <c r="H162" s="773"/>
      <c r="I162" s="772">
        <v>0</v>
      </c>
      <c r="J162" s="764">
        <v>0</v>
      </c>
      <c r="K162" s="765">
        <v>0</v>
      </c>
      <c r="L162" s="765">
        <v>0</v>
      </c>
      <c r="M162" s="765">
        <v>0</v>
      </c>
      <c r="N162" s="765">
        <v>0</v>
      </c>
      <c r="O162" s="765">
        <v>0</v>
      </c>
      <c r="P162" s="765">
        <v>0</v>
      </c>
      <c r="Q162" s="765">
        <v>0</v>
      </c>
      <c r="R162" s="765">
        <v>0</v>
      </c>
      <c r="S162" s="765">
        <v>0</v>
      </c>
    </row>
    <row r="163" spans="1:19" hidden="1" outlineLevel="1">
      <c r="A163" s="760">
        <v>104949</v>
      </c>
      <c r="B163" s="761" t="s">
        <v>927</v>
      </c>
      <c r="C163" s="772">
        <v>5</v>
      </c>
      <c r="D163" s="773"/>
      <c r="E163" s="773"/>
      <c r="F163" s="773"/>
      <c r="G163" s="773"/>
      <c r="H163" s="773"/>
      <c r="I163" s="772">
        <v>0</v>
      </c>
      <c r="J163" s="764">
        <v>0</v>
      </c>
      <c r="K163" s="765">
        <v>0</v>
      </c>
      <c r="L163" s="765">
        <v>0</v>
      </c>
      <c r="M163" s="765">
        <v>0</v>
      </c>
      <c r="N163" s="765">
        <v>0</v>
      </c>
      <c r="O163" s="765">
        <v>0</v>
      </c>
      <c r="P163" s="765">
        <v>0</v>
      </c>
      <c r="Q163" s="765">
        <v>0</v>
      </c>
      <c r="R163" s="765">
        <v>0</v>
      </c>
      <c r="S163" s="765">
        <v>0</v>
      </c>
    </row>
    <row r="164" spans="1:19" hidden="1" outlineLevel="1">
      <c r="A164" s="760">
        <v>41</v>
      </c>
      <c r="B164" s="761" t="s">
        <v>928</v>
      </c>
      <c r="C164" s="772">
        <v>5</v>
      </c>
      <c r="D164" s="773"/>
      <c r="E164" s="773"/>
      <c r="F164" s="773"/>
      <c r="G164" s="773"/>
      <c r="H164" s="773"/>
      <c r="I164" s="772">
        <v>0</v>
      </c>
      <c r="J164" s="764">
        <v>0</v>
      </c>
      <c r="K164" s="765">
        <v>0</v>
      </c>
      <c r="L164" s="765">
        <v>0</v>
      </c>
      <c r="M164" s="765">
        <v>0</v>
      </c>
      <c r="N164" s="765">
        <v>0</v>
      </c>
      <c r="O164" s="765">
        <v>0</v>
      </c>
      <c r="P164" s="765">
        <v>0</v>
      </c>
      <c r="Q164" s="765">
        <v>0</v>
      </c>
      <c r="R164" s="765">
        <v>0</v>
      </c>
      <c r="S164" s="765">
        <v>0</v>
      </c>
    </row>
    <row r="165" spans="1:19" hidden="1" outlineLevel="1">
      <c r="A165" s="760">
        <v>100967</v>
      </c>
      <c r="B165" s="761" t="s">
        <v>929</v>
      </c>
      <c r="C165" s="772">
        <v>5</v>
      </c>
      <c r="D165" s="773"/>
      <c r="E165" s="773"/>
      <c r="F165" s="773"/>
      <c r="G165" s="773"/>
      <c r="H165" s="773"/>
      <c r="I165" s="772">
        <v>0</v>
      </c>
      <c r="J165" s="764">
        <v>0</v>
      </c>
      <c r="K165" s="765">
        <v>0</v>
      </c>
      <c r="L165" s="765">
        <v>0</v>
      </c>
      <c r="M165" s="765">
        <v>0</v>
      </c>
      <c r="N165" s="765">
        <v>0</v>
      </c>
      <c r="O165" s="765">
        <v>0</v>
      </c>
      <c r="P165" s="765">
        <v>0</v>
      </c>
      <c r="Q165" s="765">
        <v>0</v>
      </c>
      <c r="R165" s="765">
        <v>0</v>
      </c>
      <c r="S165" s="765">
        <v>0</v>
      </c>
    </row>
    <row r="166" spans="1:19" hidden="1" outlineLevel="1">
      <c r="A166" s="760">
        <v>451</v>
      </c>
      <c r="B166" s="761" t="s">
        <v>930</v>
      </c>
      <c r="C166" s="772">
        <v>5</v>
      </c>
      <c r="D166" s="773"/>
      <c r="E166" s="773"/>
      <c r="F166" s="773"/>
      <c r="G166" s="773"/>
      <c r="H166" s="773"/>
      <c r="I166" s="772">
        <v>0</v>
      </c>
      <c r="J166" s="764">
        <v>0</v>
      </c>
      <c r="K166" s="765">
        <v>0</v>
      </c>
      <c r="L166" s="765">
        <v>0</v>
      </c>
      <c r="M166" s="765">
        <v>0</v>
      </c>
      <c r="N166" s="765">
        <v>0</v>
      </c>
      <c r="O166" s="765">
        <v>0</v>
      </c>
      <c r="P166" s="765">
        <v>0</v>
      </c>
      <c r="Q166" s="765">
        <v>0</v>
      </c>
      <c r="R166" s="765">
        <v>0</v>
      </c>
      <c r="S166" s="765">
        <v>0</v>
      </c>
    </row>
    <row r="167" spans="1:19" hidden="1" outlineLevel="1">
      <c r="A167" s="760">
        <v>3545</v>
      </c>
      <c r="B167" s="761" t="s">
        <v>931</v>
      </c>
      <c r="C167" s="772">
        <v>2</v>
      </c>
      <c r="D167" s="773"/>
      <c r="E167" s="773"/>
      <c r="F167" s="773"/>
      <c r="G167" s="773"/>
      <c r="H167" s="773"/>
      <c r="I167" s="772">
        <v>0</v>
      </c>
      <c r="J167" s="772">
        <v>0</v>
      </c>
      <c r="K167" s="773">
        <v>0</v>
      </c>
      <c r="L167" s="773">
        <v>0</v>
      </c>
      <c r="M167" s="773">
        <v>0</v>
      </c>
      <c r="N167" s="773">
        <v>0</v>
      </c>
      <c r="O167" s="773">
        <v>0</v>
      </c>
      <c r="P167" s="773">
        <v>0</v>
      </c>
      <c r="Q167" s="773">
        <v>0</v>
      </c>
      <c r="R167" s="773">
        <v>0</v>
      </c>
      <c r="S167" s="773">
        <v>0</v>
      </c>
    </row>
    <row r="168" spans="1:19" hidden="1" outlineLevel="1">
      <c r="A168" s="760">
        <v>2397</v>
      </c>
      <c r="B168" s="761" t="s">
        <v>932</v>
      </c>
      <c r="C168" s="772">
        <v>8</v>
      </c>
      <c r="D168" s="773"/>
      <c r="E168" s="773"/>
      <c r="F168" s="773"/>
      <c r="G168" s="773"/>
      <c r="H168" s="773"/>
      <c r="I168" s="772">
        <v>0</v>
      </c>
      <c r="J168" s="764">
        <v>0</v>
      </c>
      <c r="K168" s="765">
        <v>0</v>
      </c>
      <c r="L168" s="765">
        <v>0</v>
      </c>
      <c r="M168" s="765">
        <v>0</v>
      </c>
      <c r="N168" s="765">
        <v>0</v>
      </c>
      <c r="O168" s="765">
        <v>0</v>
      </c>
      <c r="P168" s="765">
        <v>0</v>
      </c>
      <c r="Q168" s="765">
        <v>0</v>
      </c>
      <c r="R168" s="765">
        <v>0</v>
      </c>
      <c r="S168" s="765">
        <v>0</v>
      </c>
    </row>
    <row r="169" spans="1:19" hidden="1" outlineLevel="1">
      <c r="A169" s="760">
        <v>1767</v>
      </c>
      <c r="B169" s="761" t="s">
        <v>933</v>
      </c>
      <c r="C169" s="772">
        <v>8</v>
      </c>
      <c r="D169" s="773"/>
      <c r="E169" s="773"/>
      <c r="F169" s="773"/>
      <c r="G169" s="773"/>
      <c r="H169" s="773"/>
      <c r="I169" s="772">
        <v>0</v>
      </c>
      <c r="J169" s="764">
        <v>0</v>
      </c>
      <c r="K169" s="765">
        <v>0</v>
      </c>
      <c r="L169" s="765">
        <v>0</v>
      </c>
      <c r="M169" s="765">
        <v>0</v>
      </c>
      <c r="N169" s="765">
        <v>0</v>
      </c>
      <c r="O169" s="765">
        <v>0</v>
      </c>
      <c r="P169" s="765">
        <v>0</v>
      </c>
      <c r="Q169" s="765">
        <v>0</v>
      </c>
      <c r="R169" s="765">
        <v>0</v>
      </c>
      <c r="S169" s="765">
        <v>0</v>
      </c>
    </row>
    <row r="170" spans="1:19" hidden="1" outlineLevel="1">
      <c r="A170" s="760">
        <v>450</v>
      </c>
      <c r="B170" s="761" t="s">
        <v>934</v>
      </c>
      <c r="C170" s="772">
        <v>5</v>
      </c>
      <c r="D170" s="773"/>
      <c r="E170" s="773"/>
      <c r="F170" s="773"/>
      <c r="G170" s="773"/>
      <c r="H170" s="773"/>
      <c r="I170" s="772">
        <v>0</v>
      </c>
      <c r="J170" s="764">
        <v>0</v>
      </c>
      <c r="K170" s="765">
        <v>0</v>
      </c>
      <c r="L170" s="765">
        <v>0</v>
      </c>
      <c r="M170" s="765">
        <v>0</v>
      </c>
      <c r="N170" s="765">
        <v>0</v>
      </c>
      <c r="O170" s="765">
        <v>0</v>
      </c>
      <c r="P170" s="765">
        <v>0</v>
      </c>
      <c r="Q170" s="765">
        <v>0</v>
      </c>
      <c r="R170" s="765">
        <v>0</v>
      </c>
      <c r="S170" s="765">
        <v>0</v>
      </c>
    </row>
    <row r="171" spans="1:19" hidden="1" outlineLevel="1">
      <c r="A171" s="760">
        <v>41618</v>
      </c>
      <c r="B171" s="761" t="s">
        <v>935</v>
      </c>
      <c r="C171" s="772">
        <v>8</v>
      </c>
      <c r="D171" s="773"/>
      <c r="E171" s="773"/>
      <c r="F171" s="773"/>
      <c r="G171" s="773"/>
      <c r="H171" s="773"/>
      <c r="I171" s="772">
        <v>0</v>
      </c>
      <c r="J171" s="764">
        <v>0</v>
      </c>
      <c r="K171" s="765">
        <v>0</v>
      </c>
      <c r="L171" s="765">
        <v>0</v>
      </c>
      <c r="M171" s="765">
        <v>0</v>
      </c>
      <c r="N171" s="765">
        <v>0</v>
      </c>
      <c r="O171" s="765">
        <v>0</v>
      </c>
      <c r="P171" s="765">
        <v>0</v>
      </c>
      <c r="Q171" s="765">
        <v>0</v>
      </c>
      <c r="R171" s="765">
        <v>0</v>
      </c>
      <c r="S171" s="765">
        <v>0</v>
      </c>
    </row>
    <row r="172" spans="1:19" hidden="1" outlineLevel="1">
      <c r="A172" s="760">
        <v>445160</v>
      </c>
      <c r="B172" s="761" t="s">
        <v>936</v>
      </c>
      <c r="C172" s="772">
        <v>8</v>
      </c>
      <c r="D172" s="773"/>
      <c r="E172" s="773"/>
      <c r="F172" s="773"/>
      <c r="G172" s="773"/>
      <c r="H172" s="773"/>
      <c r="I172" s="772">
        <v>0</v>
      </c>
      <c r="J172" s="764">
        <v>0</v>
      </c>
      <c r="K172" s="765">
        <v>0</v>
      </c>
      <c r="L172" s="765">
        <v>0</v>
      </c>
      <c r="M172" s="765">
        <v>0</v>
      </c>
      <c r="N172" s="765">
        <v>0</v>
      </c>
      <c r="O172" s="765">
        <v>0</v>
      </c>
      <c r="P172" s="765">
        <v>0</v>
      </c>
      <c r="Q172" s="765">
        <v>0</v>
      </c>
      <c r="R172" s="765">
        <v>0</v>
      </c>
      <c r="S172" s="765">
        <v>0</v>
      </c>
    </row>
    <row r="173" spans="1:19" hidden="1" outlineLevel="1">
      <c r="A173" s="760">
        <v>445179</v>
      </c>
      <c r="B173" s="761" t="s">
        <v>937</v>
      </c>
      <c r="C173" s="772">
        <v>8</v>
      </c>
      <c r="D173" s="773"/>
      <c r="E173" s="773"/>
      <c r="F173" s="773"/>
      <c r="G173" s="773"/>
      <c r="H173" s="773"/>
      <c r="I173" s="772">
        <v>0</v>
      </c>
      <c r="J173" s="764">
        <v>0</v>
      </c>
      <c r="K173" s="765">
        <v>0</v>
      </c>
      <c r="L173" s="765">
        <v>0</v>
      </c>
      <c r="M173" s="765">
        <v>0</v>
      </c>
      <c r="N173" s="765">
        <v>0</v>
      </c>
      <c r="O173" s="765">
        <v>0</v>
      </c>
      <c r="P173" s="765">
        <v>0</v>
      </c>
      <c r="Q173" s="765">
        <v>0</v>
      </c>
      <c r="R173" s="765">
        <v>0</v>
      </c>
      <c r="S173" s="765">
        <v>0</v>
      </c>
    </row>
    <row r="174" spans="1:19" hidden="1" outlineLevel="1">
      <c r="A174" s="760">
        <v>460613</v>
      </c>
      <c r="B174" s="761" t="s">
        <v>938</v>
      </c>
      <c r="C174" s="772">
        <v>8</v>
      </c>
      <c r="D174" s="773"/>
      <c r="E174" s="773"/>
      <c r="F174" s="773"/>
      <c r="G174" s="773"/>
      <c r="H174" s="773"/>
      <c r="I174" s="772">
        <v>0</v>
      </c>
      <c r="J174" s="764">
        <v>0</v>
      </c>
      <c r="K174" s="765">
        <v>0</v>
      </c>
      <c r="L174" s="765">
        <v>0</v>
      </c>
      <c r="M174" s="765">
        <v>0</v>
      </c>
      <c r="N174" s="765">
        <v>0</v>
      </c>
      <c r="O174" s="765">
        <v>0</v>
      </c>
      <c r="P174" s="765">
        <v>0</v>
      </c>
      <c r="Q174" s="765">
        <v>0</v>
      </c>
      <c r="R174" s="765">
        <v>0</v>
      </c>
      <c r="S174" s="765">
        <v>0</v>
      </c>
    </row>
    <row r="175" spans="1:19" hidden="1" outlineLevel="1">
      <c r="A175" s="760">
        <v>32673</v>
      </c>
      <c r="B175" s="761" t="s">
        <v>939</v>
      </c>
      <c r="C175" s="772">
        <v>8</v>
      </c>
      <c r="D175" s="773"/>
      <c r="E175" s="773"/>
      <c r="F175" s="773"/>
      <c r="G175" s="773"/>
      <c r="H175" s="773"/>
      <c r="I175" s="772">
        <v>0</v>
      </c>
      <c r="J175" s="764">
        <v>0</v>
      </c>
      <c r="K175" s="765">
        <v>0</v>
      </c>
      <c r="L175" s="765">
        <v>0</v>
      </c>
      <c r="M175" s="765">
        <v>0</v>
      </c>
      <c r="N175" s="765">
        <v>0</v>
      </c>
      <c r="O175" s="765">
        <v>0</v>
      </c>
      <c r="P175" s="765">
        <v>0</v>
      </c>
      <c r="Q175" s="765">
        <v>0</v>
      </c>
      <c r="R175" s="765">
        <v>0</v>
      </c>
      <c r="S175" s="765">
        <v>0</v>
      </c>
    </row>
    <row r="176" spans="1:19" hidden="1" outlineLevel="1">
      <c r="A176" s="760">
        <v>223667</v>
      </c>
      <c r="B176" s="761" t="s">
        <v>940</v>
      </c>
      <c r="C176" s="772">
        <v>8</v>
      </c>
      <c r="D176" s="773"/>
      <c r="E176" s="773"/>
      <c r="F176" s="773"/>
      <c r="G176" s="773"/>
      <c r="H176" s="773"/>
      <c r="I176" s="772">
        <v>0</v>
      </c>
      <c r="J176" s="764">
        <v>0</v>
      </c>
      <c r="K176" s="765">
        <v>0</v>
      </c>
      <c r="L176" s="765">
        <v>0</v>
      </c>
      <c r="M176" s="765">
        <v>0</v>
      </c>
      <c r="N176" s="765">
        <v>0</v>
      </c>
      <c r="O176" s="765">
        <v>0</v>
      </c>
      <c r="P176" s="765">
        <v>0</v>
      </c>
      <c r="Q176" s="765">
        <v>0</v>
      </c>
      <c r="R176" s="765">
        <v>0</v>
      </c>
      <c r="S176" s="765">
        <v>0</v>
      </c>
    </row>
    <row r="177" spans="1:19" hidden="1" outlineLevel="1">
      <c r="A177" s="760">
        <v>224439</v>
      </c>
      <c r="B177" s="761" t="s">
        <v>941</v>
      </c>
      <c r="C177" s="772">
        <v>8</v>
      </c>
      <c r="D177" s="773"/>
      <c r="E177" s="773"/>
      <c r="F177" s="773"/>
      <c r="G177" s="773"/>
      <c r="H177" s="773"/>
      <c r="I177" s="772">
        <v>0</v>
      </c>
      <c r="J177" s="764">
        <v>0</v>
      </c>
      <c r="K177" s="765">
        <v>0</v>
      </c>
      <c r="L177" s="765">
        <v>0</v>
      </c>
      <c r="M177" s="765">
        <v>0</v>
      </c>
      <c r="N177" s="765">
        <v>0</v>
      </c>
      <c r="O177" s="765">
        <v>0</v>
      </c>
      <c r="P177" s="765">
        <v>0</v>
      </c>
      <c r="Q177" s="765">
        <v>0</v>
      </c>
      <c r="R177" s="765">
        <v>0</v>
      </c>
      <c r="S177" s="765">
        <v>0</v>
      </c>
    </row>
    <row r="178" spans="1:19" hidden="1" outlineLevel="1">
      <c r="A178" s="760">
        <v>468574</v>
      </c>
      <c r="B178" s="761" t="s">
        <v>942</v>
      </c>
      <c r="C178" s="772">
        <v>8</v>
      </c>
      <c r="D178" s="773"/>
      <c r="E178" s="773"/>
      <c r="F178" s="773"/>
      <c r="G178" s="773"/>
      <c r="H178" s="773"/>
      <c r="I178" s="772">
        <v>0</v>
      </c>
      <c r="J178" s="764">
        <v>0</v>
      </c>
      <c r="K178" s="765">
        <v>0</v>
      </c>
      <c r="L178" s="765">
        <v>0</v>
      </c>
      <c r="M178" s="765">
        <v>0</v>
      </c>
      <c r="N178" s="765">
        <v>0</v>
      </c>
      <c r="O178" s="765">
        <v>0</v>
      </c>
      <c r="P178" s="765">
        <v>0</v>
      </c>
      <c r="Q178" s="765">
        <v>0</v>
      </c>
      <c r="R178" s="765">
        <v>0</v>
      </c>
      <c r="S178" s="765">
        <v>0</v>
      </c>
    </row>
    <row r="179" spans="1:19" hidden="1" outlineLevel="1">
      <c r="A179" s="760">
        <v>3024</v>
      </c>
      <c r="B179" s="761" t="s">
        <v>943</v>
      </c>
      <c r="C179" s="772">
        <v>8</v>
      </c>
      <c r="D179" s="773"/>
      <c r="E179" s="773"/>
      <c r="F179" s="773"/>
      <c r="G179" s="773"/>
      <c r="H179" s="773"/>
      <c r="I179" s="772">
        <v>0</v>
      </c>
      <c r="J179" s="764">
        <v>0</v>
      </c>
      <c r="K179" s="765">
        <v>0</v>
      </c>
      <c r="L179" s="765">
        <v>0</v>
      </c>
      <c r="M179" s="765">
        <v>0</v>
      </c>
      <c r="N179" s="765">
        <v>0</v>
      </c>
      <c r="O179" s="765">
        <v>0</v>
      </c>
      <c r="P179" s="765">
        <v>0</v>
      </c>
      <c r="Q179" s="765">
        <v>0</v>
      </c>
      <c r="R179" s="765">
        <v>0</v>
      </c>
      <c r="S179" s="765">
        <v>0</v>
      </c>
    </row>
    <row r="180" spans="1:19" hidden="1" outlineLevel="1">
      <c r="A180" s="760">
        <v>6385</v>
      </c>
      <c r="B180" s="761" t="s">
        <v>944</v>
      </c>
      <c r="C180" s="772">
        <v>8</v>
      </c>
      <c r="D180" s="773"/>
      <c r="E180" s="773"/>
      <c r="F180" s="773"/>
      <c r="G180" s="773"/>
      <c r="H180" s="773"/>
      <c r="I180" s="772">
        <v>0</v>
      </c>
      <c r="J180" s="764">
        <v>0</v>
      </c>
      <c r="K180" s="765">
        <v>0</v>
      </c>
      <c r="L180" s="765">
        <v>0</v>
      </c>
      <c r="M180" s="765">
        <v>0</v>
      </c>
      <c r="N180" s="765">
        <v>0</v>
      </c>
      <c r="O180" s="765">
        <v>0</v>
      </c>
      <c r="P180" s="765">
        <v>0</v>
      </c>
      <c r="Q180" s="765">
        <v>0</v>
      </c>
      <c r="R180" s="765">
        <v>0</v>
      </c>
      <c r="S180" s="765">
        <v>0</v>
      </c>
    </row>
    <row r="181" spans="1:19" hidden="1" outlineLevel="1">
      <c r="A181" s="760">
        <v>454</v>
      </c>
      <c r="B181" s="761" t="s">
        <v>945</v>
      </c>
      <c r="C181" s="772">
        <v>5</v>
      </c>
      <c r="D181" s="773"/>
      <c r="E181" s="773"/>
      <c r="F181" s="773"/>
      <c r="G181" s="773"/>
      <c r="H181" s="773"/>
      <c r="I181" s="772">
        <v>0</v>
      </c>
      <c r="J181" s="764">
        <v>0</v>
      </c>
      <c r="K181" s="765">
        <v>0</v>
      </c>
      <c r="L181" s="765">
        <v>0</v>
      </c>
      <c r="M181" s="765">
        <v>0</v>
      </c>
      <c r="N181" s="765">
        <v>0</v>
      </c>
      <c r="O181" s="765">
        <v>0</v>
      </c>
      <c r="P181" s="765">
        <v>0</v>
      </c>
      <c r="Q181" s="765">
        <v>0</v>
      </c>
      <c r="R181" s="765">
        <v>0</v>
      </c>
      <c r="S181" s="765">
        <v>0</v>
      </c>
    </row>
    <row r="182" spans="1:19" hidden="1" outlineLevel="1">
      <c r="A182" s="760">
        <v>3556</v>
      </c>
      <c r="B182" s="761" t="s">
        <v>946</v>
      </c>
      <c r="C182" s="772">
        <v>8</v>
      </c>
      <c r="D182" s="773"/>
      <c r="E182" s="773"/>
      <c r="F182" s="773"/>
      <c r="G182" s="773"/>
      <c r="H182" s="773"/>
      <c r="I182" s="772">
        <v>0</v>
      </c>
      <c r="J182" s="764">
        <v>0</v>
      </c>
      <c r="K182" s="765">
        <v>0</v>
      </c>
      <c r="L182" s="765">
        <v>0</v>
      </c>
      <c r="M182" s="765">
        <v>0</v>
      </c>
      <c r="N182" s="765">
        <v>0</v>
      </c>
      <c r="O182" s="765">
        <v>0</v>
      </c>
      <c r="P182" s="765">
        <v>0</v>
      </c>
      <c r="Q182" s="765">
        <v>0</v>
      </c>
      <c r="R182" s="765">
        <v>0</v>
      </c>
      <c r="S182" s="765">
        <v>0</v>
      </c>
    </row>
    <row r="183" spans="1:19" hidden="1" outlineLevel="1">
      <c r="A183" s="760">
        <v>388520</v>
      </c>
      <c r="B183" s="761" t="s">
        <v>947</v>
      </c>
      <c r="C183" s="772">
        <v>8</v>
      </c>
      <c r="D183" s="773"/>
      <c r="E183" s="773"/>
      <c r="F183" s="773"/>
      <c r="G183" s="773"/>
      <c r="H183" s="773"/>
      <c r="I183" s="772">
        <v>0</v>
      </c>
      <c r="J183" s="764">
        <v>0</v>
      </c>
      <c r="K183" s="765">
        <v>0</v>
      </c>
      <c r="L183" s="765">
        <v>0</v>
      </c>
      <c r="M183" s="765">
        <v>0</v>
      </c>
      <c r="N183" s="765">
        <v>0</v>
      </c>
      <c r="O183" s="765">
        <v>0</v>
      </c>
      <c r="P183" s="765">
        <v>0</v>
      </c>
      <c r="Q183" s="765">
        <v>0</v>
      </c>
      <c r="R183" s="765">
        <v>0</v>
      </c>
      <c r="S183" s="765">
        <v>0</v>
      </c>
    </row>
    <row r="184" spans="1:19" hidden="1" outlineLevel="1">
      <c r="A184" s="760">
        <v>460181</v>
      </c>
      <c r="B184" s="761" t="s">
        <v>948</v>
      </c>
      <c r="C184" s="772">
        <v>8</v>
      </c>
      <c r="D184" s="773"/>
      <c r="E184" s="773"/>
      <c r="F184" s="773"/>
      <c r="G184" s="773"/>
      <c r="H184" s="773"/>
      <c r="I184" s="772">
        <v>0</v>
      </c>
      <c r="J184" s="764">
        <v>0</v>
      </c>
      <c r="K184" s="765">
        <v>0</v>
      </c>
      <c r="L184" s="765">
        <v>0</v>
      </c>
      <c r="M184" s="765">
        <v>0</v>
      </c>
      <c r="N184" s="765">
        <v>0</v>
      </c>
      <c r="O184" s="765">
        <v>0</v>
      </c>
      <c r="P184" s="765">
        <v>0</v>
      </c>
      <c r="Q184" s="765">
        <v>0</v>
      </c>
      <c r="R184" s="765">
        <v>0</v>
      </c>
      <c r="S184" s="765">
        <v>0</v>
      </c>
    </row>
    <row r="185" spans="1:19" hidden="1" outlineLevel="1">
      <c r="A185" s="760">
        <v>460206</v>
      </c>
      <c r="B185" s="761" t="s">
        <v>949</v>
      </c>
      <c r="C185" s="772">
        <v>8</v>
      </c>
      <c r="D185" s="773"/>
      <c r="E185" s="773"/>
      <c r="F185" s="773"/>
      <c r="G185" s="773"/>
      <c r="H185" s="773"/>
      <c r="I185" s="772">
        <v>0</v>
      </c>
      <c r="J185" s="764">
        <v>0</v>
      </c>
      <c r="K185" s="765">
        <v>0</v>
      </c>
      <c r="L185" s="765">
        <v>0</v>
      </c>
      <c r="M185" s="765">
        <v>0</v>
      </c>
      <c r="N185" s="765">
        <v>0</v>
      </c>
      <c r="O185" s="765">
        <v>0</v>
      </c>
      <c r="P185" s="765">
        <v>0</v>
      </c>
      <c r="Q185" s="765">
        <v>0</v>
      </c>
      <c r="R185" s="765">
        <v>0</v>
      </c>
      <c r="S185" s="765">
        <v>0</v>
      </c>
    </row>
    <row r="186" spans="1:19" hidden="1" outlineLevel="1">
      <c r="A186" s="760">
        <v>441742</v>
      </c>
      <c r="B186" s="761" t="s">
        <v>950</v>
      </c>
      <c r="C186" s="772">
        <v>8</v>
      </c>
      <c r="D186" s="773"/>
      <c r="E186" s="773"/>
      <c r="F186" s="773"/>
      <c r="G186" s="773"/>
      <c r="H186" s="773"/>
      <c r="I186" s="772">
        <v>0</v>
      </c>
      <c r="J186" s="764">
        <v>0</v>
      </c>
      <c r="K186" s="765">
        <v>0</v>
      </c>
      <c r="L186" s="765">
        <v>0</v>
      </c>
      <c r="M186" s="765">
        <v>0</v>
      </c>
      <c r="N186" s="765">
        <v>0</v>
      </c>
      <c r="O186" s="765">
        <v>0</v>
      </c>
      <c r="P186" s="765">
        <v>0</v>
      </c>
      <c r="Q186" s="765">
        <v>0</v>
      </c>
      <c r="R186" s="765">
        <v>0</v>
      </c>
      <c r="S186" s="765">
        <v>0</v>
      </c>
    </row>
    <row r="187" spans="1:19" hidden="1" outlineLevel="1">
      <c r="A187" s="760">
        <v>3557</v>
      </c>
      <c r="B187" s="761" t="s">
        <v>951</v>
      </c>
      <c r="C187" s="772">
        <v>2</v>
      </c>
      <c r="D187" s="773"/>
      <c r="E187" s="773"/>
      <c r="F187" s="773"/>
      <c r="G187" s="773"/>
      <c r="H187" s="773"/>
      <c r="I187" s="772">
        <v>0</v>
      </c>
      <c r="J187" s="772">
        <v>0</v>
      </c>
      <c r="K187" s="773">
        <v>0</v>
      </c>
      <c r="L187" s="773">
        <v>0</v>
      </c>
      <c r="M187" s="773">
        <v>0</v>
      </c>
      <c r="N187" s="773">
        <v>0</v>
      </c>
      <c r="O187" s="773">
        <v>0</v>
      </c>
      <c r="P187" s="773">
        <v>0</v>
      </c>
      <c r="Q187" s="773">
        <v>0</v>
      </c>
      <c r="R187" s="773">
        <v>0</v>
      </c>
      <c r="S187" s="773">
        <v>0</v>
      </c>
    </row>
    <row r="188" spans="1:19" hidden="1" outlineLevel="1">
      <c r="A188" s="760">
        <v>456</v>
      </c>
      <c r="B188" s="761" t="s">
        <v>952</v>
      </c>
      <c r="C188" s="772">
        <v>5</v>
      </c>
      <c r="D188" s="773"/>
      <c r="E188" s="773"/>
      <c r="F188" s="773"/>
      <c r="G188" s="773"/>
      <c r="H188" s="773"/>
      <c r="I188" s="772">
        <v>0</v>
      </c>
      <c r="J188" s="764">
        <v>0</v>
      </c>
      <c r="K188" s="765">
        <v>0</v>
      </c>
      <c r="L188" s="765">
        <v>0</v>
      </c>
      <c r="M188" s="765">
        <v>0</v>
      </c>
      <c r="N188" s="765">
        <v>0</v>
      </c>
      <c r="O188" s="765">
        <v>0</v>
      </c>
      <c r="P188" s="765">
        <v>0</v>
      </c>
      <c r="Q188" s="765">
        <v>0</v>
      </c>
      <c r="R188" s="765">
        <v>0</v>
      </c>
      <c r="S188" s="765">
        <v>0</v>
      </c>
    </row>
    <row r="189" spans="1:19" hidden="1" outlineLevel="1">
      <c r="A189" s="760">
        <v>22209</v>
      </c>
      <c r="B189" s="761" t="s">
        <v>953</v>
      </c>
      <c r="C189" s="772">
        <v>8</v>
      </c>
      <c r="D189" s="773"/>
      <c r="E189" s="773"/>
      <c r="F189" s="773"/>
      <c r="G189" s="773"/>
      <c r="H189" s="773"/>
      <c r="I189" s="772">
        <v>0</v>
      </c>
      <c r="J189" s="764">
        <v>0</v>
      </c>
      <c r="K189" s="765">
        <v>0</v>
      </c>
      <c r="L189" s="765">
        <v>0</v>
      </c>
      <c r="M189" s="765">
        <v>0</v>
      </c>
      <c r="N189" s="765">
        <v>0</v>
      </c>
      <c r="O189" s="765">
        <v>0</v>
      </c>
      <c r="P189" s="765">
        <v>0</v>
      </c>
      <c r="Q189" s="765">
        <v>0</v>
      </c>
      <c r="R189" s="765">
        <v>0</v>
      </c>
      <c r="S189" s="765">
        <v>0</v>
      </c>
    </row>
    <row r="190" spans="1:19" hidden="1" outlineLevel="1">
      <c r="A190" s="760">
        <v>21193</v>
      </c>
      <c r="B190" s="761" t="s">
        <v>954</v>
      </c>
      <c r="C190" s="772">
        <v>8</v>
      </c>
      <c r="D190" s="773"/>
      <c r="E190" s="773"/>
      <c r="F190" s="773"/>
      <c r="G190" s="773"/>
      <c r="H190" s="773"/>
      <c r="I190" s="772">
        <v>0</v>
      </c>
      <c r="J190" s="764">
        <v>0</v>
      </c>
      <c r="K190" s="765">
        <v>0</v>
      </c>
      <c r="L190" s="765">
        <v>0</v>
      </c>
      <c r="M190" s="765">
        <v>0</v>
      </c>
      <c r="N190" s="765">
        <v>0</v>
      </c>
      <c r="O190" s="765">
        <v>0</v>
      </c>
      <c r="P190" s="765">
        <v>0</v>
      </c>
      <c r="Q190" s="765">
        <v>0</v>
      </c>
      <c r="R190" s="765">
        <v>0</v>
      </c>
      <c r="S190" s="765">
        <v>0</v>
      </c>
    </row>
    <row r="191" spans="1:19" hidden="1" outlineLevel="1">
      <c r="A191" s="760">
        <v>224183</v>
      </c>
      <c r="B191" s="761" t="s">
        <v>955</v>
      </c>
      <c r="C191" s="772">
        <v>8</v>
      </c>
      <c r="D191" s="773"/>
      <c r="E191" s="773"/>
      <c r="F191" s="773"/>
      <c r="G191" s="773"/>
      <c r="H191" s="773"/>
      <c r="I191" s="772">
        <v>0</v>
      </c>
      <c r="J191" s="764">
        <v>0</v>
      </c>
      <c r="K191" s="765">
        <v>0</v>
      </c>
      <c r="L191" s="765">
        <v>0</v>
      </c>
      <c r="M191" s="765">
        <v>0</v>
      </c>
      <c r="N191" s="765">
        <v>0</v>
      </c>
      <c r="O191" s="765">
        <v>0</v>
      </c>
      <c r="P191" s="765">
        <v>0</v>
      </c>
      <c r="Q191" s="765">
        <v>0</v>
      </c>
      <c r="R191" s="765">
        <v>0</v>
      </c>
      <c r="S191" s="765">
        <v>0</v>
      </c>
    </row>
    <row r="192" spans="1:19" hidden="1" outlineLevel="1">
      <c r="A192" s="760">
        <v>486</v>
      </c>
      <c r="B192" s="761" t="s">
        <v>956</v>
      </c>
      <c r="C192" s="772">
        <v>5</v>
      </c>
      <c r="D192" s="773"/>
      <c r="E192" s="773"/>
      <c r="F192" s="773"/>
      <c r="G192" s="773"/>
      <c r="H192" s="773"/>
      <c r="I192" s="772">
        <v>0</v>
      </c>
      <c r="J192" s="764">
        <v>0</v>
      </c>
      <c r="K192" s="765">
        <v>0</v>
      </c>
      <c r="L192" s="765">
        <v>0</v>
      </c>
      <c r="M192" s="765">
        <v>0</v>
      </c>
      <c r="N192" s="765">
        <v>0</v>
      </c>
      <c r="O192" s="765">
        <v>0</v>
      </c>
      <c r="P192" s="765">
        <v>0</v>
      </c>
      <c r="Q192" s="765">
        <v>0</v>
      </c>
      <c r="R192" s="765">
        <v>0</v>
      </c>
      <c r="S192" s="765">
        <v>0</v>
      </c>
    </row>
    <row r="193" spans="1:19" hidden="1" outlineLevel="1">
      <c r="A193" s="760">
        <v>226675</v>
      </c>
      <c r="B193" s="761" t="s">
        <v>957</v>
      </c>
      <c r="C193" s="772">
        <v>8</v>
      </c>
      <c r="D193" s="773"/>
      <c r="E193" s="773"/>
      <c r="F193" s="773"/>
      <c r="G193" s="773"/>
      <c r="H193" s="773"/>
      <c r="I193" s="772">
        <v>0</v>
      </c>
      <c r="J193" s="764">
        <v>0</v>
      </c>
      <c r="K193" s="765">
        <v>0</v>
      </c>
      <c r="L193" s="765">
        <v>0</v>
      </c>
      <c r="M193" s="765">
        <v>0</v>
      </c>
      <c r="N193" s="765">
        <v>0</v>
      </c>
      <c r="O193" s="765">
        <v>0</v>
      </c>
      <c r="P193" s="765">
        <v>0</v>
      </c>
      <c r="Q193" s="765">
        <v>0</v>
      </c>
      <c r="R193" s="765">
        <v>0</v>
      </c>
      <c r="S193" s="765">
        <v>0</v>
      </c>
    </row>
    <row r="194" spans="1:19" hidden="1" outlineLevel="1">
      <c r="A194" s="760">
        <v>2542</v>
      </c>
      <c r="B194" s="761" t="s">
        <v>958</v>
      </c>
      <c r="C194" s="772">
        <v>8</v>
      </c>
      <c r="D194" s="773"/>
      <c r="E194" s="773"/>
      <c r="F194" s="773"/>
      <c r="G194" s="773"/>
      <c r="H194" s="773"/>
      <c r="I194" s="772">
        <v>0</v>
      </c>
      <c r="J194" s="764">
        <v>0</v>
      </c>
      <c r="K194" s="765">
        <v>0</v>
      </c>
      <c r="L194" s="765">
        <v>0</v>
      </c>
      <c r="M194" s="765">
        <v>0</v>
      </c>
      <c r="N194" s="765">
        <v>0</v>
      </c>
      <c r="O194" s="765">
        <v>0</v>
      </c>
      <c r="P194" s="765">
        <v>0</v>
      </c>
      <c r="Q194" s="765">
        <v>0</v>
      </c>
      <c r="R194" s="765">
        <v>0</v>
      </c>
      <c r="S194" s="765">
        <v>0</v>
      </c>
    </row>
    <row r="195" spans="1:19" hidden="1" outlineLevel="1">
      <c r="A195" s="760">
        <v>379782</v>
      </c>
      <c r="B195" s="761" t="s">
        <v>959</v>
      </c>
      <c r="C195" s="772">
        <v>8</v>
      </c>
      <c r="D195" s="773"/>
      <c r="E195" s="773"/>
      <c r="F195" s="773"/>
      <c r="G195" s="773"/>
      <c r="H195" s="773"/>
      <c r="I195" s="772">
        <v>0</v>
      </c>
      <c r="J195" s="764">
        <v>0</v>
      </c>
      <c r="K195" s="765">
        <v>0</v>
      </c>
      <c r="L195" s="765">
        <v>0</v>
      </c>
      <c r="M195" s="765">
        <v>0</v>
      </c>
      <c r="N195" s="765">
        <v>0</v>
      </c>
      <c r="O195" s="765">
        <v>0</v>
      </c>
      <c r="P195" s="765">
        <v>0</v>
      </c>
      <c r="Q195" s="765">
        <v>0</v>
      </c>
      <c r="R195" s="765">
        <v>0</v>
      </c>
      <c r="S195" s="765">
        <v>0</v>
      </c>
    </row>
    <row r="196" spans="1:19" hidden="1" outlineLevel="1">
      <c r="A196" s="760">
        <v>444565</v>
      </c>
      <c r="B196" s="761" t="s">
        <v>960</v>
      </c>
      <c r="C196" s="772">
        <v>8</v>
      </c>
      <c r="D196" s="773"/>
      <c r="E196" s="773"/>
      <c r="F196" s="773"/>
      <c r="G196" s="773"/>
      <c r="H196" s="773"/>
      <c r="I196" s="772">
        <v>0</v>
      </c>
      <c r="J196" s="764">
        <v>0</v>
      </c>
      <c r="K196" s="765">
        <v>0</v>
      </c>
      <c r="L196" s="765">
        <v>0</v>
      </c>
      <c r="M196" s="765">
        <v>0</v>
      </c>
      <c r="N196" s="765">
        <v>0</v>
      </c>
      <c r="O196" s="765">
        <v>0</v>
      </c>
      <c r="P196" s="765">
        <v>0</v>
      </c>
      <c r="Q196" s="765">
        <v>0</v>
      </c>
      <c r="R196" s="765">
        <v>0</v>
      </c>
      <c r="S196" s="765">
        <v>0</v>
      </c>
    </row>
    <row r="197" spans="1:19" hidden="1" outlineLevel="1">
      <c r="A197" s="760">
        <v>7304</v>
      </c>
      <c r="B197" s="761" t="s">
        <v>961</v>
      </c>
      <c r="C197" s="772">
        <v>8</v>
      </c>
      <c r="D197" s="773"/>
      <c r="E197" s="773"/>
      <c r="F197" s="773"/>
      <c r="G197" s="773"/>
      <c r="H197" s="773"/>
      <c r="I197" s="772">
        <v>0</v>
      </c>
      <c r="J197" s="764">
        <v>0</v>
      </c>
      <c r="K197" s="765">
        <v>0</v>
      </c>
      <c r="L197" s="765">
        <v>0</v>
      </c>
      <c r="M197" s="765">
        <v>0</v>
      </c>
      <c r="N197" s="765">
        <v>0</v>
      </c>
      <c r="O197" s="765">
        <v>0</v>
      </c>
      <c r="P197" s="765">
        <v>0</v>
      </c>
      <c r="Q197" s="765">
        <v>0</v>
      </c>
      <c r="R197" s="765">
        <v>0</v>
      </c>
      <c r="S197" s="765">
        <v>0</v>
      </c>
    </row>
    <row r="198" spans="1:19" hidden="1" outlineLevel="1">
      <c r="A198" s="760">
        <v>3560</v>
      </c>
      <c r="B198" s="761" t="s">
        <v>962</v>
      </c>
      <c r="C198" s="772">
        <v>2</v>
      </c>
      <c r="D198" s="773"/>
      <c r="E198" s="773"/>
      <c r="F198" s="773"/>
      <c r="G198" s="773"/>
      <c r="H198" s="773"/>
      <c r="I198" s="772">
        <v>0</v>
      </c>
      <c r="J198" s="772">
        <v>0</v>
      </c>
      <c r="K198" s="773">
        <v>0</v>
      </c>
      <c r="L198" s="773">
        <v>0</v>
      </c>
      <c r="M198" s="773">
        <v>0</v>
      </c>
      <c r="N198" s="773">
        <v>0</v>
      </c>
      <c r="O198" s="773">
        <v>0</v>
      </c>
      <c r="P198" s="773">
        <v>0</v>
      </c>
      <c r="Q198" s="773">
        <v>0</v>
      </c>
      <c r="R198" s="773">
        <v>0</v>
      </c>
      <c r="S198" s="773">
        <v>0</v>
      </c>
    </row>
    <row r="199" spans="1:19" hidden="1" outlineLevel="1">
      <c r="A199" s="760">
        <v>10761</v>
      </c>
      <c r="B199" s="761" t="s">
        <v>963</v>
      </c>
      <c r="C199" s="772">
        <v>8</v>
      </c>
      <c r="D199" s="773"/>
      <c r="E199" s="773"/>
      <c r="F199" s="773"/>
      <c r="G199" s="773"/>
      <c r="H199" s="773"/>
      <c r="I199" s="772">
        <v>0</v>
      </c>
      <c r="J199" s="764">
        <v>0</v>
      </c>
      <c r="K199" s="765">
        <v>0</v>
      </c>
      <c r="L199" s="765">
        <v>0</v>
      </c>
      <c r="M199" s="765">
        <v>0</v>
      </c>
      <c r="N199" s="765">
        <v>0</v>
      </c>
      <c r="O199" s="765">
        <v>0</v>
      </c>
      <c r="P199" s="765">
        <v>0</v>
      </c>
      <c r="Q199" s="765">
        <v>0</v>
      </c>
      <c r="R199" s="765">
        <v>0</v>
      </c>
      <c r="S199" s="765">
        <v>0</v>
      </c>
    </row>
    <row r="200" spans="1:19" hidden="1" outlineLevel="1">
      <c r="A200" s="760">
        <v>437732</v>
      </c>
      <c r="B200" s="761" t="s">
        <v>964</v>
      </c>
      <c r="C200" s="772">
        <v>8</v>
      </c>
      <c r="D200" s="773"/>
      <c r="E200" s="773"/>
      <c r="F200" s="773"/>
      <c r="G200" s="773"/>
      <c r="H200" s="773"/>
      <c r="I200" s="772">
        <v>0</v>
      </c>
      <c r="J200" s="764">
        <v>0</v>
      </c>
      <c r="K200" s="765">
        <v>0</v>
      </c>
      <c r="L200" s="765">
        <v>0</v>
      </c>
      <c r="M200" s="765">
        <v>0</v>
      </c>
      <c r="N200" s="765">
        <v>0</v>
      </c>
      <c r="O200" s="765">
        <v>0</v>
      </c>
      <c r="P200" s="765">
        <v>0</v>
      </c>
      <c r="Q200" s="765">
        <v>0</v>
      </c>
      <c r="R200" s="765">
        <v>0</v>
      </c>
      <c r="S200" s="765">
        <v>0</v>
      </c>
    </row>
    <row r="201" spans="1:19" hidden="1" outlineLevel="1">
      <c r="A201" s="760">
        <v>900001</v>
      </c>
      <c r="B201" s="761" t="s">
        <v>965</v>
      </c>
      <c r="C201" s="772">
        <v>8</v>
      </c>
      <c r="D201" s="773"/>
      <c r="E201" s="773"/>
      <c r="F201" s="773"/>
      <c r="G201" s="773"/>
      <c r="H201" s="773"/>
      <c r="I201" s="772">
        <v>0</v>
      </c>
      <c r="J201" s="764">
        <v>0</v>
      </c>
      <c r="K201" s="765">
        <v>0</v>
      </c>
      <c r="L201" s="765">
        <v>0</v>
      </c>
      <c r="M201" s="765">
        <v>0</v>
      </c>
      <c r="N201" s="765">
        <v>0</v>
      </c>
      <c r="O201" s="765">
        <v>0</v>
      </c>
      <c r="P201" s="765">
        <v>0</v>
      </c>
      <c r="Q201" s="765">
        <v>0</v>
      </c>
      <c r="R201" s="765">
        <v>0</v>
      </c>
      <c r="S201" s="765">
        <v>0</v>
      </c>
    </row>
    <row r="202" spans="1:19" hidden="1" outlineLevel="1">
      <c r="A202" s="760">
        <v>900002</v>
      </c>
      <c r="B202" s="761" t="s">
        <v>966</v>
      </c>
      <c r="C202" s="772">
        <v>8</v>
      </c>
      <c r="D202" s="773"/>
      <c r="E202" s="773"/>
      <c r="F202" s="773"/>
      <c r="G202" s="773"/>
      <c r="H202" s="773"/>
      <c r="I202" s="772">
        <v>0</v>
      </c>
      <c r="J202" s="764">
        <v>0</v>
      </c>
      <c r="K202" s="765">
        <v>0</v>
      </c>
      <c r="L202" s="765">
        <v>0</v>
      </c>
      <c r="M202" s="765">
        <v>0</v>
      </c>
      <c r="N202" s="765">
        <v>0</v>
      </c>
      <c r="O202" s="765">
        <v>0</v>
      </c>
      <c r="P202" s="765">
        <v>0</v>
      </c>
      <c r="Q202" s="765">
        <v>0</v>
      </c>
      <c r="R202" s="765">
        <v>0</v>
      </c>
      <c r="S202" s="765">
        <v>0</v>
      </c>
    </row>
    <row r="203" spans="1:19" hidden="1" outlineLevel="1">
      <c r="A203" s="760">
        <v>900003</v>
      </c>
      <c r="B203" s="761" t="s">
        <v>967</v>
      </c>
      <c r="C203" s="772">
        <v>8</v>
      </c>
      <c r="D203" s="773"/>
      <c r="E203" s="773"/>
      <c r="F203" s="773"/>
      <c r="G203" s="773"/>
      <c r="H203" s="773"/>
      <c r="I203" s="772">
        <v>0</v>
      </c>
      <c r="J203" s="764">
        <v>0</v>
      </c>
      <c r="K203" s="765">
        <v>0</v>
      </c>
      <c r="L203" s="765">
        <v>0</v>
      </c>
      <c r="M203" s="765">
        <v>0</v>
      </c>
      <c r="N203" s="765">
        <v>0</v>
      </c>
      <c r="O203" s="765">
        <v>0</v>
      </c>
      <c r="P203" s="765">
        <v>0</v>
      </c>
      <c r="Q203" s="765">
        <v>0</v>
      </c>
      <c r="R203" s="765">
        <v>0</v>
      </c>
      <c r="S203" s="765">
        <v>0</v>
      </c>
    </row>
    <row r="204" spans="1:19" hidden="1" outlineLevel="1">
      <c r="A204" s="760">
        <v>900004</v>
      </c>
      <c r="B204" s="761" t="s">
        <v>968</v>
      </c>
      <c r="C204" s="772">
        <v>8</v>
      </c>
      <c r="D204" s="773"/>
      <c r="E204" s="773"/>
      <c r="F204" s="773"/>
      <c r="G204" s="773"/>
      <c r="H204" s="773"/>
      <c r="I204" s="772">
        <v>0</v>
      </c>
      <c r="J204" s="764">
        <v>0</v>
      </c>
      <c r="K204" s="765">
        <v>0</v>
      </c>
      <c r="L204" s="765">
        <v>0</v>
      </c>
      <c r="M204" s="765">
        <v>0</v>
      </c>
      <c r="N204" s="765">
        <v>0</v>
      </c>
      <c r="O204" s="765">
        <v>0</v>
      </c>
      <c r="P204" s="765">
        <v>0</v>
      </c>
      <c r="Q204" s="765">
        <v>0</v>
      </c>
      <c r="R204" s="765">
        <v>0</v>
      </c>
      <c r="S204" s="765">
        <v>0</v>
      </c>
    </row>
    <row r="205" spans="1:19" hidden="1" outlineLevel="1">
      <c r="A205" s="760">
        <v>900005</v>
      </c>
      <c r="B205" s="761" t="s">
        <v>969</v>
      </c>
      <c r="C205" s="772">
        <v>8</v>
      </c>
      <c r="D205" s="773"/>
      <c r="E205" s="773"/>
      <c r="F205" s="773"/>
      <c r="G205" s="773"/>
      <c r="H205" s="773"/>
      <c r="I205" s="772">
        <v>0</v>
      </c>
      <c r="J205" s="764">
        <v>0</v>
      </c>
      <c r="K205" s="765">
        <v>0</v>
      </c>
      <c r="L205" s="765">
        <v>0</v>
      </c>
      <c r="M205" s="765">
        <v>0</v>
      </c>
      <c r="N205" s="765">
        <v>0</v>
      </c>
      <c r="O205" s="765">
        <v>0</v>
      </c>
      <c r="P205" s="765">
        <v>0</v>
      </c>
      <c r="Q205" s="765">
        <v>0</v>
      </c>
      <c r="R205" s="765">
        <v>0</v>
      </c>
      <c r="S205" s="765">
        <v>0</v>
      </c>
    </row>
    <row r="206" spans="1:19" hidden="1" outlineLevel="1">
      <c r="A206" s="760">
        <v>900006</v>
      </c>
      <c r="B206" s="761" t="s">
        <v>970</v>
      </c>
      <c r="C206" s="772">
        <v>8</v>
      </c>
      <c r="D206" s="773"/>
      <c r="E206" s="773"/>
      <c r="F206" s="773"/>
      <c r="G206" s="773"/>
      <c r="H206" s="773"/>
      <c r="I206" s="772">
        <v>0</v>
      </c>
      <c r="J206" s="764">
        <v>0</v>
      </c>
      <c r="K206" s="765">
        <v>0</v>
      </c>
      <c r="L206" s="765">
        <v>0</v>
      </c>
      <c r="M206" s="765">
        <v>0</v>
      </c>
      <c r="N206" s="765">
        <v>0</v>
      </c>
      <c r="O206" s="765">
        <v>0</v>
      </c>
      <c r="P206" s="765">
        <v>0</v>
      </c>
      <c r="Q206" s="765">
        <v>0</v>
      </c>
      <c r="R206" s="765">
        <v>0</v>
      </c>
      <c r="S206" s="765">
        <v>0</v>
      </c>
    </row>
    <row r="207" spans="1:19" hidden="1" outlineLevel="1">
      <c r="A207" s="760">
        <v>900007</v>
      </c>
      <c r="B207" s="761" t="s">
        <v>971</v>
      </c>
      <c r="C207" s="772">
        <v>8</v>
      </c>
      <c r="D207" s="773"/>
      <c r="E207" s="773"/>
      <c r="F207" s="773"/>
      <c r="G207" s="773"/>
      <c r="H207" s="773"/>
      <c r="I207" s="772">
        <v>0</v>
      </c>
      <c r="J207" s="764">
        <v>0</v>
      </c>
      <c r="K207" s="765">
        <v>0</v>
      </c>
      <c r="L207" s="765">
        <v>0</v>
      </c>
      <c r="M207" s="765">
        <v>0</v>
      </c>
      <c r="N207" s="765">
        <v>0</v>
      </c>
      <c r="O207" s="765">
        <v>0</v>
      </c>
      <c r="P207" s="765">
        <v>0</v>
      </c>
      <c r="Q207" s="765">
        <v>0</v>
      </c>
      <c r="R207" s="765">
        <v>0</v>
      </c>
      <c r="S207" s="765">
        <v>0</v>
      </c>
    </row>
    <row r="208" spans="1:19" hidden="1" outlineLevel="1">
      <c r="A208" s="760">
        <v>900008</v>
      </c>
      <c r="B208" s="761" t="s">
        <v>972</v>
      </c>
      <c r="C208" s="772">
        <v>8</v>
      </c>
      <c r="D208" s="773"/>
      <c r="E208" s="773"/>
      <c r="F208" s="773"/>
      <c r="G208" s="773"/>
      <c r="H208" s="773"/>
      <c r="I208" s="772">
        <v>0</v>
      </c>
      <c r="J208" s="764">
        <v>0</v>
      </c>
      <c r="K208" s="765">
        <v>0</v>
      </c>
      <c r="L208" s="765">
        <v>0</v>
      </c>
      <c r="M208" s="765">
        <v>0</v>
      </c>
      <c r="N208" s="765">
        <v>0</v>
      </c>
      <c r="O208" s="765">
        <v>0</v>
      </c>
      <c r="P208" s="765">
        <v>0</v>
      </c>
      <c r="Q208" s="765">
        <v>0</v>
      </c>
      <c r="R208" s="765">
        <v>0</v>
      </c>
      <c r="S208" s="765">
        <v>0</v>
      </c>
    </row>
    <row r="209" spans="1:19" hidden="1" outlineLevel="1">
      <c r="A209" s="760">
        <v>224402</v>
      </c>
      <c r="B209" s="761" t="s">
        <v>973</v>
      </c>
      <c r="C209" s="772">
        <v>8</v>
      </c>
      <c r="D209" s="773"/>
      <c r="E209" s="773"/>
      <c r="F209" s="773"/>
      <c r="G209" s="773"/>
      <c r="H209" s="773"/>
      <c r="I209" s="772">
        <v>0</v>
      </c>
      <c r="J209" s="764">
        <v>0</v>
      </c>
      <c r="K209" s="765">
        <v>0</v>
      </c>
      <c r="L209" s="765">
        <v>0</v>
      </c>
      <c r="M209" s="765">
        <v>0</v>
      </c>
      <c r="N209" s="765">
        <v>0</v>
      </c>
      <c r="O209" s="765">
        <v>0</v>
      </c>
      <c r="P209" s="765">
        <v>0</v>
      </c>
      <c r="Q209" s="765">
        <v>0</v>
      </c>
      <c r="R209" s="765">
        <v>0</v>
      </c>
      <c r="S209" s="765">
        <v>0</v>
      </c>
    </row>
    <row r="210" spans="1:19" hidden="1" outlineLevel="1">
      <c r="A210" s="760">
        <v>458</v>
      </c>
      <c r="B210" s="761" t="s">
        <v>974</v>
      </c>
      <c r="C210" s="772">
        <v>5</v>
      </c>
      <c r="D210" s="773"/>
      <c r="E210" s="773"/>
      <c r="F210" s="773"/>
      <c r="G210" s="773"/>
      <c r="H210" s="773"/>
      <c r="I210" s="772">
        <v>0</v>
      </c>
      <c r="J210" s="764">
        <v>0</v>
      </c>
      <c r="K210" s="765">
        <v>0</v>
      </c>
      <c r="L210" s="765">
        <v>0</v>
      </c>
      <c r="M210" s="765">
        <v>0</v>
      </c>
      <c r="N210" s="765">
        <v>0</v>
      </c>
      <c r="O210" s="765">
        <v>0</v>
      </c>
      <c r="P210" s="765">
        <v>0</v>
      </c>
      <c r="Q210" s="765">
        <v>0</v>
      </c>
      <c r="R210" s="765">
        <v>0</v>
      </c>
      <c r="S210" s="765">
        <v>0</v>
      </c>
    </row>
    <row r="211" spans="1:19" hidden="1" outlineLevel="1">
      <c r="A211" s="760">
        <v>3154</v>
      </c>
      <c r="B211" s="761" t="s">
        <v>975</v>
      </c>
      <c r="C211" s="772">
        <v>8</v>
      </c>
      <c r="D211" s="773"/>
      <c r="E211" s="773"/>
      <c r="F211" s="773"/>
      <c r="G211" s="773"/>
      <c r="H211" s="773"/>
      <c r="I211" s="772">
        <v>0</v>
      </c>
      <c r="J211" s="764">
        <v>0</v>
      </c>
      <c r="K211" s="765">
        <v>0</v>
      </c>
      <c r="L211" s="765">
        <v>0</v>
      </c>
      <c r="M211" s="765">
        <v>0</v>
      </c>
      <c r="N211" s="765">
        <v>0</v>
      </c>
      <c r="O211" s="765">
        <v>0</v>
      </c>
      <c r="P211" s="765">
        <v>0</v>
      </c>
      <c r="Q211" s="765">
        <v>0</v>
      </c>
      <c r="R211" s="765">
        <v>0</v>
      </c>
      <c r="S211" s="765">
        <v>0</v>
      </c>
    </row>
    <row r="212" spans="1:19" hidden="1" outlineLevel="1">
      <c r="A212" s="760">
        <v>3564</v>
      </c>
      <c r="B212" s="761" t="s">
        <v>976</v>
      </c>
      <c r="C212" s="772">
        <v>2</v>
      </c>
      <c r="D212" s="773"/>
      <c r="E212" s="773"/>
      <c r="F212" s="773"/>
      <c r="G212" s="773"/>
      <c r="H212" s="773"/>
      <c r="I212" s="772">
        <v>0</v>
      </c>
      <c r="J212" s="772">
        <v>0</v>
      </c>
      <c r="K212" s="773">
        <v>0</v>
      </c>
      <c r="L212" s="773">
        <v>0</v>
      </c>
      <c r="M212" s="773">
        <v>0</v>
      </c>
      <c r="N212" s="773">
        <v>0</v>
      </c>
      <c r="O212" s="773">
        <v>0</v>
      </c>
      <c r="P212" s="773">
        <v>0</v>
      </c>
      <c r="Q212" s="773">
        <v>0</v>
      </c>
      <c r="R212" s="773">
        <v>0</v>
      </c>
      <c r="S212" s="773">
        <v>0</v>
      </c>
    </row>
    <row r="213" spans="1:19" hidden="1" outlineLevel="1">
      <c r="A213" s="760">
        <v>900058</v>
      </c>
      <c r="B213" s="761" t="s">
        <v>977</v>
      </c>
      <c r="C213" s="772">
        <v>8</v>
      </c>
      <c r="D213" s="773"/>
      <c r="E213" s="773"/>
      <c r="F213" s="773"/>
      <c r="G213" s="773"/>
      <c r="H213" s="773"/>
      <c r="I213" s="772">
        <v>0</v>
      </c>
      <c r="J213" s="764">
        <v>0</v>
      </c>
      <c r="K213" s="765">
        <v>0</v>
      </c>
      <c r="L213" s="765">
        <v>0</v>
      </c>
      <c r="M213" s="765">
        <v>0</v>
      </c>
      <c r="N213" s="765">
        <v>0</v>
      </c>
      <c r="O213" s="765">
        <v>0</v>
      </c>
      <c r="P213" s="765">
        <v>0</v>
      </c>
      <c r="Q213" s="765">
        <v>0</v>
      </c>
      <c r="R213" s="765">
        <v>0</v>
      </c>
      <c r="S213" s="765">
        <v>0</v>
      </c>
    </row>
    <row r="214" spans="1:19" hidden="1" outlineLevel="1">
      <c r="A214" s="760">
        <v>900009</v>
      </c>
      <c r="B214" s="761" t="s">
        <v>978</v>
      </c>
      <c r="C214" s="772">
        <v>8</v>
      </c>
      <c r="D214" s="773"/>
      <c r="E214" s="773"/>
      <c r="F214" s="773"/>
      <c r="G214" s="773"/>
      <c r="H214" s="773"/>
      <c r="I214" s="772">
        <v>0</v>
      </c>
      <c r="J214" s="764">
        <v>0</v>
      </c>
      <c r="K214" s="765">
        <v>0</v>
      </c>
      <c r="L214" s="765">
        <v>0</v>
      </c>
      <c r="M214" s="765">
        <v>0</v>
      </c>
      <c r="N214" s="765">
        <v>0</v>
      </c>
      <c r="O214" s="765">
        <v>0</v>
      </c>
      <c r="P214" s="765">
        <v>0</v>
      </c>
      <c r="Q214" s="765">
        <v>0</v>
      </c>
      <c r="R214" s="765">
        <v>0</v>
      </c>
      <c r="S214" s="765">
        <v>0</v>
      </c>
    </row>
    <row r="215" spans="1:19" hidden="1" outlineLevel="1">
      <c r="A215" s="760">
        <v>900010</v>
      </c>
      <c r="B215" s="761" t="s">
        <v>979</v>
      </c>
      <c r="C215" s="772">
        <v>8</v>
      </c>
      <c r="D215" s="773"/>
      <c r="E215" s="773"/>
      <c r="F215" s="773"/>
      <c r="G215" s="773"/>
      <c r="H215" s="773"/>
      <c r="I215" s="772">
        <v>0</v>
      </c>
      <c r="J215" s="764">
        <v>0</v>
      </c>
      <c r="K215" s="765">
        <v>0</v>
      </c>
      <c r="L215" s="765">
        <v>0</v>
      </c>
      <c r="M215" s="765">
        <v>0</v>
      </c>
      <c r="N215" s="765">
        <v>0</v>
      </c>
      <c r="O215" s="765">
        <v>0</v>
      </c>
      <c r="P215" s="765">
        <v>0</v>
      </c>
      <c r="Q215" s="765">
        <v>0</v>
      </c>
      <c r="R215" s="765">
        <v>0</v>
      </c>
      <c r="S215" s="765">
        <v>0</v>
      </c>
    </row>
    <row r="216" spans="1:19" hidden="1" outlineLevel="1">
      <c r="A216" s="760">
        <v>1479</v>
      </c>
      <c r="B216" s="761" t="s">
        <v>980</v>
      </c>
      <c r="C216" s="772">
        <v>8</v>
      </c>
      <c r="D216" s="773"/>
      <c r="E216" s="773"/>
      <c r="F216" s="773"/>
      <c r="G216" s="773"/>
      <c r="H216" s="773"/>
      <c r="I216" s="772">
        <v>0</v>
      </c>
      <c r="J216" s="764">
        <v>0</v>
      </c>
      <c r="K216" s="765">
        <v>0</v>
      </c>
      <c r="L216" s="765">
        <v>0</v>
      </c>
      <c r="M216" s="765">
        <v>0</v>
      </c>
      <c r="N216" s="765">
        <v>0</v>
      </c>
      <c r="O216" s="765">
        <v>0</v>
      </c>
      <c r="P216" s="765">
        <v>0</v>
      </c>
      <c r="Q216" s="765">
        <v>0</v>
      </c>
      <c r="R216" s="765">
        <v>0</v>
      </c>
      <c r="S216" s="765">
        <v>0</v>
      </c>
    </row>
    <row r="217" spans="1:19" hidden="1" outlineLevel="1">
      <c r="A217" s="760">
        <v>224712</v>
      </c>
      <c r="B217" s="761" t="s">
        <v>981</v>
      </c>
      <c r="C217" s="772">
        <v>8</v>
      </c>
      <c r="D217" s="773"/>
      <c r="E217" s="773"/>
      <c r="F217" s="773"/>
      <c r="G217" s="773"/>
      <c r="H217" s="773"/>
      <c r="I217" s="772">
        <v>0</v>
      </c>
      <c r="J217" s="764">
        <v>0</v>
      </c>
      <c r="K217" s="765">
        <v>0</v>
      </c>
      <c r="L217" s="765">
        <v>0</v>
      </c>
      <c r="M217" s="765">
        <v>0</v>
      </c>
      <c r="N217" s="765">
        <v>0</v>
      </c>
      <c r="O217" s="765">
        <v>0</v>
      </c>
      <c r="P217" s="765">
        <v>0</v>
      </c>
      <c r="Q217" s="765">
        <v>0</v>
      </c>
      <c r="R217" s="765">
        <v>0</v>
      </c>
      <c r="S217" s="765">
        <v>0</v>
      </c>
    </row>
    <row r="218" spans="1:19" hidden="1" outlineLevel="1">
      <c r="A218" s="760">
        <v>443854</v>
      </c>
      <c r="B218" s="761" t="s">
        <v>982</v>
      </c>
      <c r="C218" s="772">
        <v>8</v>
      </c>
      <c r="D218" s="773"/>
      <c r="E218" s="773"/>
      <c r="F218" s="773"/>
      <c r="G218" s="773"/>
      <c r="H218" s="773"/>
      <c r="I218" s="772">
        <v>0</v>
      </c>
      <c r="J218" s="764">
        <v>0</v>
      </c>
      <c r="K218" s="765">
        <v>0</v>
      </c>
      <c r="L218" s="765">
        <v>0</v>
      </c>
      <c r="M218" s="765">
        <v>0</v>
      </c>
      <c r="N218" s="765">
        <v>0</v>
      </c>
      <c r="O218" s="765">
        <v>0</v>
      </c>
      <c r="P218" s="765">
        <v>0</v>
      </c>
      <c r="Q218" s="765">
        <v>0</v>
      </c>
      <c r="R218" s="765">
        <v>0</v>
      </c>
      <c r="S218" s="765">
        <v>0</v>
      </c>
    </row>
    <row r="219" spans="1:19" hidden="1" outlineLevel="1">
      <c r="A219" s="760">
        <v>442790</v>
      </c>
      <c r="B219" s="761" t="s">
        <v>983</v>
      </c>
      <c r="C219" s="772">
        <v>8</v>
      </c>
      <c r="D219" s="773"/>
      <c r="E219" s="773"/>
      <c r="F219" s="773"/>
      <c r="G219" s="773"/>
      <c r="H219" s="773"/>
      <c r="I219" s="772">
        <v>0</v>
      </c>
      <c r="J219" s="764">
        <v>0</v>
      </c>
      <c r="K219" s="765">
        <v>0</v>
      </c>
      <c r="L219" s="765">
        <v>0</v>
      </c>
      <c r="M219" s="765">
        <v>0</v>
      </c>
      <c r="N219" s="765">
        <v>0</v>
      </c>
      <c r="O219" s="765">
        <v>0</v>
      </c>
      <c r="P219" s="765">
        <v>0</v>
      </c>
      <c r="Q219" s="765">
        <v>0</v>
      </c>
      <c r="R219" s="765">
        <v>0</v>
      </c>
      <c r="S219" s="765">
        <v>0</v>
      </c>
    </row>
    <row r="220" spans="1:19" hidden="1" outlineLevel="1">
      <c r="A220" s="760">
        <v>445197</v>
      </c>
      <c r="B220" s="761" t="s">
        <v>984</v>
      </c>
      <c r="C220" s="772">
        <v>8</v>
      </c>
      <c r="D220" s="773"/>
      <c r="E220" s="773"/>
      <c r="F220" s="773"/>
      <c r="G220" s="773"/>
      <c r="H220" s="773"/>
      <c r="I220" s="772">
        <v>0</v>
      </c>
      <c r="J220" s="764">
        <v>0</v>
      </c>
      <c r="K220" s="765">
        <v>0</v>
      </c>
      <c r="L220" s="765">
        <v>0</v>
      </c>
      <c r="M220" s="765">
        <v>0</v>
      </c>
      <c r="N220" s="765">
        <v>0</v>
      </c>
      <c r="O220" s="765">
        <v>0</v>
      </c>
      <c r="P220" s="765">
        <v>0</v>
      </c>
      <c r="Q220" s="765">
        <v>0</v>
      </c>
      <c r="R220" s="765">
        <v>0</v>
      </c>
      <c r="S220" s="765">
        <v>0</v>
      </c>
    </row>
    <row r="221" spans="1:19" hidden="1" outlineLevel="1">
      <c r="A221" s="760">
        <v>460358</v>
      </c>
      <c r="B221" s="761" t="s">
        <v>985</v>
      </c>
      <c r="C221" s="772">
        <v>8</v>
      </c>
      <c r="D221" s="773"/>
      <c r="E221" s="773"/>
      <c r="F221" s="773"/>
      <c r="G221" s="773"/>
      <c r="H221" s="773"/>
      <c r="I221" s="772">
        <v>0</v>
      </c>
      <c r="J221" s="764">
        <v>0</v>
      </c>
      <c r="K221" s="765">
        <v>0</v>
      </c>
      <c r="L221" s="765">
        <v>0</v>
      </c>
      <c r="M221" s="765">
        <v>0</v>
      </c>
      <c r="N221" s="765">
        <v>0</v>
      </c>
      <c r="O221" s="765">
        <v>0</v>
      </c>
      <c r="P221" s="765">
        <v>0</v>
      </c>
      <c r="Q221" s="765">
        <v>0</v>
      </c>
      <c r="R221" s="765">
        <v>0</v>
      </c>
      <c r="S221" s="765">
        <v>0</v>
      </c>
    </row>
    <row r="222" spans="1:19" hidden="1" outlineLevel="1">
      <c r="A222" s="760">
        <v>442727</v>
      </c>
      <c r="B222" s="761" t="s">
        <v>986</v>
      </c>
      <c r="C222" s="772">
        <v>8</v>
      </c>
      <c r="D222" s="773"/>
      <c r="E222" s="773"/>
      <c r="F222" s="773"/>
      <c r="G222" s="773"/>
      <c r="H222" s="773"/>
      <c r="I222" s="772">
        <v>0</v>
      </c>
      <c r="J222" s="764">
        <v>0</v>
      </c>
      <c r="K222" s="765">
        <v>0</v>
      </c>
      <c r="L222" s="765">
        <v>0</v>
      </c>
      <c r="M222" s="765">
        <v>0</v>
      </c>
      <c r="N222" s="765">
        <v>0</v>
      </c>
      <c r="O222" s="765">
        <v>0</v>
      </c>
      <c r="P222" s="765">
        <v>0</v>
      </c>
      <c r="Q222" s="765">
        <v>0</v>
      </c>
      <c r="R222" s="765">
        <v>0</v>
      </c>
      <c r="S222" s="765">
        <v>0</v>
      </c>
    </row>
    <row r="223" spans="1:19" hidden="1" outlineLevel="1">
      <c r="A223" s="760">
        <v>438656</v>
      </c>
      <c r="B223" s="761" t="s">
        <v>987</v>
      </c>
      <c r="C223" s="772">
        <v>8</v>
      </c>
      <c r="D223" s="773"/>
      <c r="E223" s="773"/>
      <c r="F223" s="773"/>
      <c r="G223" s="773"/>
      <c r="H223" s="773"/>
      <c r="I223" s="772">
        <v>0</v>
      </c>
      <c r="J223" s="764">
        <v>0</v>
      </c>
      <c r="K223" s="765">
        <v>0</v>
      </c>
      <c r="L223" s="765">
        <v>0</v>
      </c>
      <c r="M223" s="765">
        <v>0</v>
      </c>
      <c r="N223" s="765">
        <v>0</v>
      </c>
      <c r="O223" s="765">
        <v>0</v>
      </c>
      <c r="P223" s="765">
        <v>0</v>
      </c>
      <c r="Q223" s="765">
        <v>0</v>
      </c>
      <c r="R223" s="765">
        <v>0</v>
      </c>
      <c r="S223" s="765">
        <v>0</v>
      </c>
    </row>
    <row r="224" spans="1:19" hidden="1" outlineLevel="1">
      <c r="A224" s="760">
        <v>441016</v>
      </c>
      <c r="B224" s="761" t="s">
        <v>988</v>
      </c>
      <c r="C224" s="772">
        <v>8</v>
      </c>
      <c r="D224" s="773"/>
      <c r="E224" s="773"/>
      <c r="F224" s="773"/>
      <c r="G224" s="773"/>
      <c r="H224" s="773"/>
      <c r="I224" s="772">
        <v>0</v>
      </c>
      <c r="J224" s="764">
        <v>0</v>
      </c>
      <c r="K224" s="765">
        <v>0</v>
      </c>
      <c r="L224" s="765">
        <v>0</v>
      </c>
      <c r="M224" s="765">
        <v>0</v>
      </c>
      <c r="N224" s="765">
        <v>0</v>
      </c>
      <c r="O224" s="765">
        <v>0</v>
      </c>
      <c r="P224" s="765">
        <v>0</v>
      </c>
      <c r="Q224" s="765">
        <v>0</v>
      </c>
      <c r="R224" s="765">
        <v>0</v>
      </c>
      <c r="S224" s="765">
        <v>0</v>
      </c>
    </row>
    <row r="225" spans="1:19" hidden="1" outlineLevel="1">
      <c r="A225" s="760">
        <v>392415</v>
      </c>
      <c r="B225" s="761" t="s">
        <v>989</v>
      </c>
      <c r="C225" s="772">
        <v>8</v>
      </c>
      <c r="D225" s="773"/>
      <c r="E225" s="773"/>
      <c r="F225" s="773"/>
      <c r="G225" s="773"/>
      <c r="H225" s="773"/>
      <c r="I225" s="772">
        <v>0</v>
      </c>
      <c r="J225" s="764">
        <v>0</v>
      </c>
      <c r="K225" s="765">
        <v>0</v>
      </c>
      <c r="L225" s="765">
        <v>0</v>
      </c>
      <c r="M225" s="765">
        <v>0</v>
      </c>
      <c r="N225" s="765">
        <v>0</v>
      </c>
      <c r="O225" s="765">
        <v>0</v>
      </c>
      <c r="P225" s="765">
        <v>0</v>
      </c>
      <c r="Q225" s="765">
        <v>0</v>
      </c>
      <c r="R225" s="765">
        <v>0</v>
      </c>
      <c r="S225" s="765">
        <v>0</v>
      </c>
    </row>
    <row r="226" spans="1:19" hidden="1" outlineLevel="1">
      <c r="A226" s="760">
        <v>225788</v>
      </c>
      <c r="B226" s="761" t="s">
        <v>990</v>
      </c>
      <c r="C226" s="772">
        <v>8</v>
      </c>
      <c r="D226" s="773"/>
      <c r="E226" s="773"/>
      <c r="F226" s="773"/>
      <c r="G226" s="773"/>
      <c r="H226" s="773"/>
      <c r="I226" s="772">
        <v>0</v>
      </c>
      <c r="J226" s="764">
        <v>0</v>
      </c>
      <c r="K226" s="765">
        <v>0</v>
      </c>
      <c r="L226" s="765">
        <v>0</v>
      </c>
      <c r="M226" s="765">
        <v>0</v>
      </c>
      <c r="N226" s="765">
        <v>0</v>
      </c>
      <c r="O226" s="765">
        <v>0</v>
      </c>
      <c r="P226" s="765">
        <v>0</v>
      </c>
      <c r="Q226" s="765">
        <v>0</v>
      </c>
      <c r="R226" s="765">
        <v>0</v>
      </c>
      <c r="S226" s="765">
        <v>0</v>
      </c>
    </row>
    <row r="227" spans="1:19" hidden="1" outlineLevel="1">
      <c r="A227" s="760">
        <v>225779</v>
      </c>
      <c r="B227" s="761" t="s">
        <v>991</v>
      </c>
      <c r="C227" s="772">
        <v>8</v>
      </c>
      <c r="D227" s="773"/>
      <c r="E227" s="773"/>
      <c r="F227" s="773"/>
      <c r="G227" s="773"/>
      <c r="H227" s="773"/>
      <c r="I227" s="772">
        <v>0</v>
      </c>
      <c r="J227" s="764">
        <v>0</v>
      </c>
      <c r="K227" s="765">
        <v>0</v>
      </c>
      <c r="L227" s="765">
        <v>0</v>
      </c>
      <c r="M227" s="765">
        <v>0</v>
      </c>
      <c r="N227" s="765">
        <v>0</v>
      </c>
      <c r="O227" s="765">
        <v>0</v>
      </c>
      <c r="P227" s="765">
        <v>0</v>
      </c>
      <c r="Q227" s="765">
        <v>0</v>
      </c>
      <c r="R227" s="765">
        <v>0</v>
      </c>
      <c r="S227" s="765">
        <v>0</v>
      </c>
    </row>
    <row r="228" spans="1:19" hidden="1" outlineLevel="1">
      <c r="A228" s="760">
        <v>406033</v>
      </c>
      <c r="B228" s="761" t="s">
        <v>992</v>
      </c>
      <c r="C228" s="772">
        <v>8</v>
      </c>
      <c r="D228" s="773"/>
      <c r="E228" s="773"/>
      <c r="F228" s="773"/>
      <c r="G228" s="773"/>
      <c r="H228" s="773"/>
      <c r="I228" s="772">
        <v>0</v>
      </c>
      <c r="J228" s="764">
        <v>0</v>
      </c>
      <c r="K228" s="765">
        <v>0</v>
      </c>
      <c r="L228" s="765">
        <v>0</v>
      </c>
      <c r="M228" s="765">
        <v>0</v>
      </c>
      <c r="N228" s="765">
        <v>0</v>
      </c>
      <c r="O228" s="765">
        <v>0</v>
      </c>
      <c r="P228" s="765">
        <v>0</v>
      </c>
      <c r="Q228" s="765">
        <v>0</v>
      </c>
      <c r="R228" s="765">
        <v>0</v>
      </c>
      <c r="S228" s="765">
        <v>0</v>
      </c>
    </row>
    <row r="229" spans="1:19" hidden="1" outlineLevel="1">
      <c r="A229" s="760">
        <v>1443</v>
      </c>
      <c r="B229" s="761" t="s">
        <v>993</v>
      </c>
      <c r="C229" s="772">
        <v>8</v>
      </c>
      <c r="D229" s="773"/>
      <c r="E229" s="773"/>
      <c r="F229" s="773"/>
      <c r="G229" s="773"/>
      <c r="H229" s="773"/>
      <c r="I229" s="772">
        <v>0</v>
      </c>
      <c r="J229" s="764">
        <v>0</v>
      </c>
      <c r="K229" s="765">
        <v>0</v>
      </c>
      <c r="L229" s="765">
        <v>0</v>
      </c>
      <c r="M229" s="765">
        <v>0</v>
      </c>
      <c r="N229" s="765">
        <v>0</v>
      </c>
      <c r="O229" s="765">
        <v>0</v>
      </c>
      <c r="P229" s="765">
        <v>0</v>
      </c>
      <c r="Q229" s="765">
        <v>0</v>
      </c>
      <c r="R229" s="765">
        <v>0</v>
      </c>
      <c r="S229" s="765">
        <v>0</v>
      </c>
    </row>
    <row r="230" spans="1:19" hidden="1" outlineLevel="1">
      <c r="A230" s="760">
        <v>476337</v>
      </c>
      <c r="B230" s="761" t="s">
        <v>994</v>
      </c>
      <c r="C230" s="772">
        <v>8</v>
      </c>
      <c r="D230" s="773"/>
      <c r="E230" s="773"/>
      <c r="F230" s="773"/>
      <c r="G230" s="773"/>
      <c r="H230" s="773"/>
      <c r="I230" s="772">
        <v>0</v>
      </c>
      <c r="J230" s="764">
        <v>0</v>
      </c>
      <c r="K230" s="765">
        <v>0</v>
      </c>
      <c r="L230" s="765">
        <v>0</v>
      </c>
      <c r="M230" s="765">
        <v>0</v>
      </c>
      <c r="N230" s="765">
        <v>0</v>
      </c>
      <c r="O230" s="765">
        <v>0</v>
      </c>
      <c r="P230" s="765">
        <v>0</v>
      </c>
      <c r="Q230" s="765">
        <v>0</v>
      </c>
      <c r="R230" s="765">
        <v>0</v>
      </c>
      <c r="S230" s="765">
        <v>0</v>
      </c>
    </row>
    <row r="231" spans="1:19" hidden="1" outlineLevel="1">
      <c r="A231" s="760">
        <v>3778</v>
      </c>
      <c r="B231" s="761" t="s">
        <v>995</v>
      </c>
      <c r="C231" s="772">
        <v>8</v>
      </c>
      <c r="D231" s="773"/>
      <c r="E231" s="773"/>
      <c r="F231" s="773"/>
      <c r="G231" s="773"/>
      <c r="H231" s="773"/>
      <c r="I231" s="772">
        <v>0</v>
      </c>
      <c r="J231" s="764">
        <v>0</v>
      </c>
      <c r="K231" s="765">
        <v>0</v>
      </c>
      <c r="L231" s="765">
        <v>0</v>
      </c>
      <c r="M231" s="765">
        <v>0</v>
      </c>
      <c r="N231" s="765">
        <v>0</v>
      </c>
      <c r="O231" s="765">
        <v>0</v>
      </c>
      <c r="P231" s="765">
        <v>0</v>
      </c>
      <c r="Q231" s="765">
        <v>0</v>
      </c>
      <c r="R231" s="765">
        <v>0</v>
      </c>
      <c r="S231" s="765">
        <v>0</v>
      </c>
    </row>
    <row r="232" spans="1:19" hidden="1" outlineLevel="1">
      <c r="A232" s="760">
        <v>900053</v>
      </c>
      <c r="B232" s="761" t="s">
        <v>996</v>
      </c>
      <c r="C232" s="772">
        <v>8</v>
      </c>
      <c r="D232" s="773"/>
      <c r="E232" s="773"/>
      <c r="F232" s="773"/>
      <c r="G232" s="773"/>
      <c r="H232" s="773"/>
      <c r="I232" s="772">
        <v>0</v>
      </c>
      <c r="J232" s="764">
        <v>0</v>
      </c>
      <c r="K232" s="765">
        <v>0</v>
      </c>
      <c r="L232" s="765">
        <v>0</v>
      </c>
      <c r="M232" s="765">
        <v>0</v>
      </c>
      <c r="N232" s="765">
        <v>0</v>
      </c>
      <c r="O232" s="765">
        <v>0</v>
      </c>
      <c r="P232" s="765">
        <v>0</v>
      </c>
      <c r="Q232" s="765">
        <v>0</v>
      </c>
      <c r="R232" s="765">
        <v>0</v>
      </c>
      <c r="S232" s="765">
        <v>0</v>
      </c>
    </row>
    <row r="233" spans="1:19" hidden="1" outlineLevel="1">
      <c r="A233" s="760">
        <v>1074</v>
      </c>
      <c r="B233" s="761" t="s">
        <v>997</v>
      </c>
      <c r="C233" s="772">
        <v>8</v>
      </c>
      <c r="D233" s="773"/>
      <c r="E233" s="773"/>
      <c r="F233" s="773"/>
      <c r="G233" s="773"/>
      <c r="H233" s="773"/>
      <c r="I233" s="772">
        <v>0</v>
      </c>
      <c r="J233" s="764">
        <v>0</v>
      </c>
      <c r="K233" s="765">
        <v>0</v>
      </c>
      <c r="L233" s="765">
        <v>0</v>
      </c>
      <c r="M233" s="765">
        <v>0</v>
      </c>
      <c r="N233" s="765">
        <v>0</v>
      </c>
      <c r="O233" s="765">
        <v>0</v>
      </c>
      <c r="P233" s="765">
        <v>0</v>
      </c>
      <c r="Q233" s="765">
        <v>0</v>
      </c>
      <c r="R233" s="765">
        <v>0</v>
      </c>
      <c r="S233" s="765">
        <v>0</v>
      </c>
    </row>
    <row r="234" spans="1:19" hidden="1" outlineLevel="1">
      <c r="A234" s="760">
        <v>41223</v>
      </c>
      <c r="B234" s="761" t="s">
        <v>998</v>
      </c>
      <c r="C234" s="772">
        <v>8</v>
      </c>
      <c r="D234" s="773"/>
      <c r="E234" s="773"/>
      <c r="F234" s="773"/>
      <c r="G234" s="773"/>
      <c r="H234" s="773"/>
      <c r="I234" s="772">
        <v>0</v>
      </c>
      <c r="J234" s="764">
        <v>0</v>
      </c>
      <c r="K234" s="765">
        <v>0</v>
      </c>
      <c r="L234" s="765">
        <v>0</v>
      </c>
      <c r="M234" s="765">
        <v>0</v>
      </c>
      <c r="N234" s="765">
        <v>0</v>
      </c>
      <c r="O234" s="765">
        <v>0</v>
      </c>
      <c r="P234" s="765">
        <v>0</v>
      </c>
      <c r="Q234" s="765">
        <v>0</v>
      </c>
      <c r="R234" s="765">
        <v>0</v>
      </c>
      <c r="S234" s="765">
        <v>0</v>
      </c>
    </row>
    <row r="235" spans="1:19" hidden="1" outlineLevel="1">
      <c r="A235" s="760">
        <v>10508</v>
      </c>
      <c r="B235" s="761" t="s">
        <v>999</v>
      </c>
      <c r="C235" s="772">
        <v>8</v>
      </c>
      <c r="D235" s="773"/>
      <c r="E235" s="773"/>
      <c r="F235" s="773"/>
      <c r="G235" s="773"/>
      <c r="H235" s="773"/>
      <c r="I235" s="772">
        <v>0</v>
      </c>
      <c r="J235" s="764">
        <v>0</v>
      </c>
      <c r="K235" s="765">
        <v>0</v>
      </c>
      <c r="L235" s="765">
        <v>0</v>
      </c>
      <c r="M235" s="765">
        <v>0</v>
      </c>
      <c r="N235" s="765">
        <v>0</v>
      </c>
      <c r="O235" s="765">
        <v>0</v>
      </c>
      <c r="P235" s="765">
        <v>0</v>
      </c>
      <c r="Q235" s="765">
        <v>0</v>
      </c>
      <c r="R235" s="765">
        <v>0</v>
      </c>
      <c r="S235" s="765">
        <v>0</v>
      </c>
    </row>
    <row r="236" spans="1:19" hidden="1" outlineLevel="1">
      <c r="A236" s="760">
        <v>10509</v>
      </c>
      <c r="B236" s="761" t="s">
        <v>1000</v>
      </c>
      <c r="C236" s="772">
        <v>8</v>
      </c>
      <c r="D236" s="773"/>
      <c r="E236" s="773"/>
      <c r="F236" s="773"/>
      <c r="G236" s="773"/>
      <c r="H236" s="773"/>
      <c r="I236" s="772">
        <v>0</v>
      </c>
      <c r="J236" s="764">
        <v>0</v>
      </c>
      <c r="K236" s="765">
        <v>0</v>
      </c>
      <c r="L236" s="765">
        <v>0</v>
      </c>
      <c r="M236" s="765">
        <v>0</v>
      </c>
      <c r="N236" s="765">
        <v>0</v>
      </c>
      <c r="O236" s="765">
        <v>0</v>
      </c>
      <c r="P236" s="765">
        <v>0</v>
      </c>
      <c r="Q236" s="765">
        <v>0</v>
      </c>
      <c r="R236" s="765">
        <v>0</v>
      </c>
      <c r="S236" s="765">
        <v>0</v>
      </c>
    </row>
    <row r="237" spans="1:19" hidden="1" outlineLevel="1">
      <c r="A237" s="760">
        <v>3571</v>
      </c>
      <c r="B237" s="761" t="s">
        <v>1001</v>
      </c>
      <c r="C237" s="772">
        <v>2</v>
      </c>
      <c r="D237" s="773"/>
      <c r="E237" s="773"/>
      <c r="F237" s="773"/>
      <c r="G237" s="773"/>
      <c r="H237" s="773"/>
      <c r="I237" s="772">
        <v>0</v>
      </c>
      <c r="J237" s="772">
        <v>0</v>
      </c>
      <c r="K237" s="773">
        <v>0</v>
      </c>
      <c r="L237" s="773">
        <v>0</v>
      </c>
      <c r="M237" s="773">
        <v>0</v>
      </c>
      <c r="N237" s="773">
        <v>0</v>
      </c>
      <c r="O237" s="773">
        <v>0</v>
      </c>
      <c r="P237" s="773">
        <v>0</v>
      </c>
      <c r="Q237" s="773">
        <v>0</v>
      </c>
      <c r="R237" s="773">
        <v>0</v>
      </c>
      <c r="S237" s="773">
        <v>0</v>
      </c>
    </row>
    <row r="238" spans="1:19" hidden="1" outlineLevel="1">
      <c r="A238" s="760">
        <v>460</v>
      </c>
      <c r="B238" s="761" t="s">
        <v>1002</v>
      </c>
      <c r="C238" s="772">
        <v>5</v>
      </c>
      <c r="D238" s="773"/>
      <c r="E238" s="773"/>
      <c r="F238" s="773"/>
      <c r="G238" s="773"/>
      <c r="H238" s="773"/>
      <c r="I238" s="772">
        <v>0</v>
      </c>
      <c r="J238" s="764">
        <v>0</v>
      </c>
      <c r="K238" s="765">
        <v>0</v>
      </c>
      <c r="L238" s="765">
        <v>0</v>
      </c>
      <c r="M238" s="765">
        <v>0</v>
      </c>
      <c r="N238" s="765">
        <v>0</v>
      </c>
      <c r="O238" s="765">
        <v>0</v>
      </c>
      <c r="P238" s="765">
        <v>0</v>
      </c>
      <c r="Q238" s="765">
        <v>0</v>
      </c>
      <c r="R238" s="765">
        <v>0</v>
      </c>
      <c r="S238" s="765">
        <v>0</v>
      </c>
    </row>
    <row r="239" spans="1:19" hidden="1" outlineLevel="1">
      <c r="A239" s="760">
        <v>1387</v>
      </c>
      <c r="B239" s="761" t="s">
        <v>1003</v>
      </c>
      <c r="C239" s="772">
        <v>8</v>
      </c>
      <c r="D239" s="773"/>
      <c r="E239" s="773"/>
      <c r="F239" s="773"/>
      <c r="G239" s="773"/>
      <c r="H239" s="773"/>
      <c r="I239" s="772">
        <v>0</v>
      </c>
      <c r="J239" s="764">
        <v>0</v>
      </c>
      <c r="K239" s="765">
        <v>0</v>
      </c>
      <c r="L239" s="765">
        <v>0</v>
      </c>
      <c r="M239" s="765">
        <v>0</v>
      </c>
      <c r="N239" s="765">
        <v>0</v>
      </c>
      <c r="O239" s="765">
        <v>0</v>
      </c>
      <c r="P239" s="765">
        <v>0</v>
      </c>
      <c r="Q239" s="765">
        <v>0</v>
      </c>
      <c r="R239" s="765">
        <v>0</v>
      </c>
      <c r="S239" s="765">
        <v>0</v>
      </c>
    </row>
    <row r="240" spans="1:19" hidden="1" outlineLevel="1">
      <c r="A240" s="760">
        <v>3576</v>
      </c>
      <c r="B240" s="761" t="s">
        <v>1004</v>
      </c>
      <c r="C240" s="772">
        <v>2</v>
      </c>
      <c r="D240" s="773"/>
      <c r="E240" s="773"/>
      <c r="F240" s="773"/>
      <c r="G240" s="773"/>
      <c r="H240" s="773"/>
      <c r="I240" s="772">
        <v>0</v>
      </c>
      <c r="J240" s="772">
        <v>0</v>
      </c>
      <c r="K240" s="773">
        <v>0</v>
      </c>
      <c r="L240" s="773">
        <v>0</v>
      </c>
      <c r="M240" s="773">
        <v>0</v>
      </c>
      <c r="N240" s="773">
        <v>0</v>
      </c>
      <c r="O240" s="773">
        <v>0</v>
      </c>
      <c r="P240" s="773">
        <v>0</v>
      </c>
      <c r="Q240" s="773">
        <v>0</v>
      </c>
      <c r="R240" s="773">
        <v>0</v>
      </c>
      <c r="S240" s="773">
        <v>0</v>
      </c>
    </row>
    <row r="241" spans="1:19" hidden="1" outlineLevel="1">
      <c r="A241" s="760">
        <v>3575</v>
      </c>
      <c r="B241" s="761" t="s">
        <v>1005</v>
      </c>
      <c r="C241" s="772">
        <v>2</v>
      </c>
      <c r="D241" s="773"/>
      <c r="E241" s="773"/>
      <c r="F241" s="773"/>
      <c r="G241" s="773"/>
      <c r="H241" s="773"/>
      <c r="I241" s="772">
        <v>0</v>
      </c>
      <c r="J241" s="772">
        <v>0</v>
      </c>
      <c r="K241" s="773">
        <v>0</v>
      </c>
      <c r="L241" s="773">
        <v>0</v>
      </c>
      <c r="M241" s="773">
        <v>0</v>
      </c>
      <c r="N241" s="773">
        <v>0</v>
      </c>
      <c r="O241" s="773">
        <v>0</v>
      </c>
      <c r="P241" s="773">
        <v>0</v>
      </c>
      <c r="Q241" s="773">
        <v>0</v>
      </c>
      <c r="R241" s="773">
        <v>0</v>
      </c>
      <c r="S241" s="773">
        <v>0</v>
      </c>
    </row>
    <row r="242" spans="1:19" hidden="1" outlineLevel="1">
      <c r="A242" s="760">
        <v>3577</v>
      </c>
      <c r="B242" s="761" t="s">
        <v>1006</v>
      </c>
      <c r="C242" s="772">
        <v>2</v>
      </c>
      <c r="D242" s="773"/>
      <c r="E242" s="773"/>
      <c r="F242" s="773"/>
      <c r="G242" s="773"/>
      <c r="H242" s="773"/>
      <c r="I242" s="772">
        <v>0</v>
      </c>
      <c r="J242" s="772">
        <v>0</v>
      </c>
      <c r="K242" s="773">
        <v>0</v>
      </c>
      <c r="L242" s="773">
        <v>0</v>
      </c>
      <c r="M242" s="773">
        <v>0</v>
      </c>
      <c r="N242" s="773">
        <v>0</v>
      </c>
      <c r="O242" s="773">
        <v>0</v>
      </c>
      <c r="P242" s="773">
        <v>0</v>
      </c>
      <c r="Q242" s="773">
        <v>0</v>
      </c>
      <c r="R242" s="773">
        <v>0</v>
      </c>
      <c r="S242" s="773">
        <v>0</v>
      </c>
    </row>
    <row r="243" spans="1:19" hidden="1" outlineLevel="1">
      <c r="A243" s="760">
        <v>3674</v>
      </c>
      <c r="B243" s="761" t="s">
        <v>1007</v>
      </c>
      <c r="C243" s="772">
        <v>8</v>
      </c>
      <c r="D243" s="773"/>
      <c r="E243" s="773"/>
      <c r="F243" s="773"/>
      <c r="G243" s="773"/>
      <c r="H243" s="773"/>
      <c r="I243" s="772">
        <v>0</v>
      </c>
      <c r="J243" s="764">
        <v>0</v>
      </c>
      <c r="K243" s="765">
        <v>0</v>
      </c>
      <c r="L243" s="765">
        <v>0</v>
      </c>
      <c r="M243" s="765">
        <v>0</v>
      </c>
      <c r="N243" s="765">
        <v>0</v>
      </c>
      <c r="O243" s="765">
        <v>0</v>
      </c>
      <c r="P243" s="765">
        <v>0</v>
      </c>
      <c r="Q243" s="765">
        <v>0</v>
      </c>
      <c r="R243" s="765">
        <v>0</v>
      </c>
      <c r="S243" s="765">
        <v>0</v>
      </c>
    </row>
    <row r="244" spans="1:19" hidden="1" outlineLevel="1">
      <c r="A244" s="760">
        <v>1807</v>
      </c>
      <c r="B244" s="761" t="s">
        <v>1008</v>
      </c>
      <c r="C244" s="772">
        <v>8</v>
      </c>
      <c r="D244" s="773"/>
      <c r="E244" s="773"/>
      <c r="F244" s="773"/>
      <c r="G244" s="773"/>
      <c r="H244" s="773"/>
      <c r="I244" s="772">
        <v>0</v>
      </c>
      <c r="J244" s="764">
        <v>0</v>
      </c>
      <c r="K244" s="765">
        <v>0</v>
      </c>
      <c r="L244" s="765">
        <v>0</v>
      </c>
      <c r="M244" s="765">
        <v>0</v>
      </c>
      <c r="N244" s="765">
        <v>0</v>
      </c>
      <c r="O244" s="765">
        <v>0</v>
      </c>
      <c r="P244" s="765">
        <v>0</v>
      </c>
      <c r="Q244" s="765">
        <v>0</v>
      </c>
      <c r="R244" s="765">
        <v>0</v>
      </c>
      <c r="S244" s="765">
        <v>0</v>
      </c>
    </row>
    <row r="245" spans="1:19" hidden="1" outlineLevel="1">
      <c r="A245" s="760">
        <v>1822</v>
      </c>
      <c r="B245" s="761" t="s">
        <v>1009</v>
      </c>
      <c r="C245" s="772">
        <v>8</v>
      </c>
      <c r="D245" s="773"/>
      <c r="E245" s="773"/>
      <c r="F245" s="773"/>
      <c r="G245" s="773"/>
      <c r="H245" s="773"/>
      <c r="I245" s="772">
        <v>0</v>
      </c>
      <c r="J245" s="764">
        <v>0</v>
      </c>
      <c r="K245" s="765">
        <v>0</v>
      </c>
      <c r="L245" s="765">
        <v>0</v>
      </c>
      <c r="M245" s="765">
        <v>0</v>
      </c>
      <c r="N245" s="765">
        <v>0</v>
      </c>
      <c r="O245" s="765">
        <v>0</v>
      </c>
      <c r="P245" s="765">
        <v>0</v>
      </c>
      <c r="Q245" s="765">
        <v>0</v>
      </c>
      <c r="R245" s="765">
        <v>0</v>
      </c>
      <c r="S245" s="765">
        <v>0</v>
      </c>
    </row>
    <row r="246" spans="1:19" hidden="1" outlineLevel="1">
      <c r="A246" s="760">
        <v>900059</v>
      </c>
      <c r="B246" s="761" t="s">
        <v>1010</v>
      </c>
      <c r="C246" s="772">
        <v>8</v>
      </c>
      <c r="D246" s="773"/>
      <c r="E246" s="773"/>
      <c r="F246" s="773"/>
      <c r="G246" s="773"/>
      <c r="H246" s="773"/>
      <c r="I246" s="772">
        <v>0</v>
      </c>
      <c r="J246" s="764">
        <v>0</v>
      </c>
      <c r="K246" s="765">
        <v>0</v>
      </c>
      <c r="L246" s="765">
        <v>0</v>
      </c>
      <c r="M246" s="765">
        <v>0</v>
      </c>
      <c r="N246" s="765">
        <v>0</v>
      </c>
      <c r="O246" s="765">
        <v>0</v>
      </c>
      <c r="P246" s="765">
        <v>0</v>
      </c>
      <c r="Q246" s="765">
        <v>0</v>
      </c>
      <c r="R246" s="765">
        <v>0</v>
      </c>
      <c r="S246" s="765">
        <v>0</v>
      </c>
    </row>
    <row r="247" spans="1:19" hidden="1" outlineLevel="1">
      <c r="A247" s="760">
        <v>900028</v>
      </c>
      <c r="B247" s="761" t="s">
        <v>1011</v>
      </c>
      <c r="C247" s="772">
        <v>8</v>
      </c>
      <c r="D247" s="773"/>
      <c r="E247" s="773"/>
      <c r="F247" s="773"/>
      <c r="G247" s="773"/>
      <c r="H247" s="773"/>
      <c r="I247" s="772">
        <v>0</v>
      </c>
      <c r="J247" s="764">
        <v>0</v>
      </c>
      <c r="K247" s="765">
        <v>0</v>
      </c>
      <c r="L247" s="765">
        <v>0</v>
      </c>
      <c r="M247" s="765">
        <v>0</v>
      </c>
      <c r="N247" s="765">
        <v>0</v>
      </c>
      <c r="O247" s="765">
        <v>0</v>
      </c>
      <c r="P247" s="765">
        <v>0</v>
      </c>
      <c r="Q247" s="765">
        <v>0</v>
      </c>
      <c r="R247" s="765">
        <v>0</v>
      </c>
      <c r="S247" s="765">
        <v>0</v>
      </c>
    </row>
    <row r="248" spans="1:19" hidden="1" outlineLevel="1">
      <c r="A248" s="760">
        <v>367361</v>
      </c>
      <c r="B248" s="761" t="s">
        <v>1012</v>
      </c>
      <c r="C248" s="772">
        <v>8</v>
      </c>
      <c r="D248" s="773"/>
      <c r="E248" s="773"/>
      <c r="F248" s="773"/>
      <c r="G248" s="773"/>
      <c r="H248" s="773"/>
      <c r="I248" s="772">
        <v>0</v>
      </c>
      <c r="J248" s="764">
        <v>0</v>
      </c>
      <c r="K248" s="765">
        <v>0</v>
      </c>
      <c r="L248" s="765">
        <v>0</v>
      </c>
      <c r="M248" s="765">
        <v>0</v>
      </c>
      <c r="N248" s="765">
        <v>0</v>
      </c>
      <c r="O248" s="765">
        <v>0</v>
      </c>
      <c r="P248" s="765">
        <v>0</v>
      </c>
      <c r="Q248" s="765">
        <v>0</v>
      </c>
      <c r="R248" s="765">
        <v>0</v>
      </c>
      <c r="S248" s="765">
        <v>0</v>
      </c>
    </row>
    <row r="249" spans="1:19" hidden="1" outlineLevel="1">
      <c r="A249" s="760">
        <v>443696</v>
      </c>
      <c r="B249" s="761" t="s">
        <v>1013</v>
      </c>
      <c r="C249" s="772">
        <v>8</v>
      </c>
      <c r="D249" s="773"/>
      <c r="E249" s="773"/>
      <c r="F249" s="773"/>
      <c r="G249" s="773"/>
      <c r="H249" s="773"/>
      <c r="I249" s="772">
        <v>0</v>
      </c>
      <c r="J249" s="764">
        <v>0</v>
      </c>
      <c r="K249" s="765">
        <v>0</v>
      </c>
      <c r="L249" s="765">
        <v>0</v>
      </c>
      <c r="M249" s="765">
        <v>0</v>
      </c>
      <c r="N249" s="765">
        <v>0</v>
      </c>
      <c r="O249" s="765">
        <v>0</v>
      </c>
      <c r="P249" s="765">
        <v>0</v>
      </c>
      <c r="Q249" s="765">
        <v>0</v>
      </c>
      <c r="R249" s="765">
        <v>0</v>
      </c>
      <c r="S249" s="765">
        <v>0</v>
      </c>
    </row>
    <row r="250" spans="1:19" hidden="1" outlineLevel="1">
      <c r="A250" s="760">
        <v>440776</v>
      </c>
      <c r="B250" s="761" t="s">
        <v>1014</v>
      </c>
      <c r="C250" s="772">
        <v>8</v>
      </c>
      <c r="D250" s="773"/>
      <c r="E250" s="773"/>
      <c r="F250" s="773"/>
      <c r="G250" s="773"/>
      <c r="H250" s="773"/>
      <c r="I250" s="772">
        <v>0</v>
      </c>
      <c r="J250" s="764">
        <v>0</v>
      </c>
      <c r="K250" s="765">
        <v>0</v>
      </c>
      <c r="L250" s="765">
        <v>0</v>
      </c>
      <c r="M250" s="765">
        <v>0</v>
      </c>
      <c r="N250" s="765">
        <v>0</v>
      </c>
      <c r="O250" s="765">
        <v>0</v>
      </c>
      <c r="P250" s="765">
        <v>0</v>
      </c>
      <c r="Q250" s="765">
        <v>0</v>
      </c>
      <c r="R250" s="765">
        <v>0</v>
      </c>
      <c r="S250" s="765">
        <v>0</v>
      </c>
    </row>
    <row r="251" spans="1:19" hidden="1" outlineLevel="1">
      <c r="A251" s="760">
        <v>450465</v>
      </c>
      <c r="B251" s="761" t="s">
        <v>1015</v>
      </c>
      <c r="C251" s="772">
        <v>8</v>
      </c>
      <c r="D251" s="773"/>
      <c r="E251" s="773"/>
      <c r="F251" s="773"/>
      <c r="G251" s="773"/>
      <c r="H251" s="773"/>
      <c r="I251" s="772">
        <v>0</v>
      </c>
      <c r="J251" s="764">
        <v>0</v>
      </c>
      <c r="K251" s="765">
        <v>0</v>
      </c>
      <c r="L251" s="765">
        <v>0</v>
      </c>
      <c r="M251" s="765">
        <v>0</v>
      </c>
      <c r="N251" s="765">
        <v>0</v>
      </c>
      <c r="O251" s="765">
        <v>0</v>
      </c>
      <c r="P251" s="765">
        <v>0</v>
      </c>
      <c r="Q251" s="765">
        <v>0</v>
      </c>
      <c r="R251" s="765">
        <v>0</v>
      </c>
      <c r="S251" s="765">
        <v>0</v>
      </c>
    </row>
    <row r="252" spans="1:19" hidden="1" outlineLevel="1">
      <c r="A252" s="760">
        <v>225849</v>
      </c>
      <c r="B252" s="761" t="s">
        <v>1016</v>
      </c>
      <c r="C252" s="772">
        <v>8</v>
      </c>
      <c r="D252" s="773"/>
      <c r="E252" s="773"/>
      <c r="F252" s="773"/>
      <c r="G252" s="773"/>
      <c r="H252" s="773"/>
      <c r="I252" s="772">
        <v>0</v>
      </c>
      <c r="J252" s="764">
        <v>0</v>
      </c>
      <c r="K252" s="765">
        <v>0</v>
      </c>
      <c r="L252" s="765">
        <v>0</v>
      </c>
      <c r="M252" s="765">
        <v>0</v>
      </c>
      <c r="N252" s="765">
        <v>0</v>
      </c>
      <c r="O252" s="765">
        <v>0</v>
      </c>
      <c r="P252" s="765">
        <v>0</v>
      </c>
      <c r="Q252" s="765">
        <v>0</v>
      </c>
      <c r="R252" s="765">
        <v>0</v>
      </c>
      <c r="S252" s="765">
        <v>0</v>
      </c>
    </row>
    <row r="253" spans="1:19" hidden="1" outlineLevel="1">
      <c r="A253" s="760">
        <v>366696</v>
      </c>
      <c r="B253" s="761" t="s">
        <v>1017</v>
      </c>
      <c r="C253" s="772">
        <v>8</v>
      </c>
      <c r="D253" s="773"/>
      <c r="E253" s="773"/>
      <c r="F253" s="773"/>
      <c r="G253" s="773"/>
      <c r="H253" s="773"/>
      <c r="I253" s="772">
        <v>0</v>
      </c>
      <c r="J253" s="764">
        <v>0</v>
      </c>
      <c r="K253" s="765">
        <v>0</v>
      </c>
      <c r="L253" s="765">
        <v>0</v>
      </c>
      <c r="M253" s="765">
        <v>0</v>
      </c>
      <c r="N253" s="765">
        <v>0</v>
      </c>
      <c r="O253" s="765">
        <v>0</v>
      </c>
      <c r="P253" s="765">
        <v>0</v>
      </c>
      <c r="Q253" s="765">
        <v>0</v>
      </c>
      <c r="R253" s="765">
        <v>0</v>
      </c>
      <c r="S253" s="765">
        <v>0</v>
      </c>
    </row>
    <row r="254" spans="1:19" hidden="1" outlineLevel="1">
      <c r="A254" s="760">
        <v>225858</v>
      </c>
      <c r="B254" s="761" t="s">
        <v>1018</v>
      </c>
      <c r="C254" s="772">
        <v>8</v>
      </c>
      <c r="D254" s="773"/>
      <c r="E254" s="773"/>
      <c r="F254" s="773"/>
      <c r="G254" s="773"/>
      <c r="H254" s="773"/>
      <c r="I254" s="772">
        <v>0</v>
      </c>
      <c r="J254" s="764">
        <v>0</v>
      </c>
      <c r="K254" s="765">
        <v>0</v>
      </c>
      <c r="L254" s="765">
        <v>0</v>
      </c>
      <c r="M254" s="765">
        <v>0</v>
      </c>
      <c r="N254" s="765">
        <v>0</v>
      </c>
      <c r="O254" s="765">
        <v>0</v>
      </c>
      <c r="P254" s="765">
        <v>0</v>
      </c>
      <c r="Q254" s="765">
        <v>0</v>
      </c>
      <c r="R254" s="765">
        <v>0</v>
      </c>
      <c r="S254" s="765">
        <v>0</v>
      </c>
    </row>
    <row r="255" spans="1:19" hidden="1" outlineLevel="1">
      <c r="A255" s="760">
        <v>434052</v>
      </c>
      <c r="B255" s="761" t="s">
        <v>1019</v>
      </c>
      <c r="C255" s="772">
        <v>8</v>
      </c>
      <c r="D255" s="773"/>
      <c r="E255" s="773"/>
      <c r="F255" s="773"/>
      <c r="G255" s="773"/>
      <c r="H255" s="773"/>
      <c r="I255" s="772">
        <v>0</v>
      </c>
      <c r="J255" s="764">
        <v>0</v>
      </c>
      <c r="K255" s="765">
        <v>0</v>
      </c>
      <c r="L255" s="765">
        <v>0</v>
      </c>
      <c r="M255" s="765">
        <v>0</v>
      </c>
      <c r="N255" s="765">
        <v>0</v>
      </c>
      <c r="O255" s="765">
        <v>0</v>
      </c>
      <c r="P255" s="765">
        <v>0</v>
      </c>
      <c r="Q255" s="765">
        <v>0</v>
      </c>
      <c r="R255" s="765">
        <v>0</v>
      </c>
      <c r="S255" s="765">
        <v>0</v>
      </c>
    </row>
    <row r="256" spans="1:19" hidden="1" outlineLevel="1">
      <c r="A256" s="760">
        <v>377069</v>
      </c>
      <c r="B256" s="761" t="s">
        <v>1020</v>
      </c>
      <c r="C256" s="772">
        <v>8</v>
      </c>
      <c r="D256" s="773"/>
      <c r="E256" s="773"/>
      <c r="F256" s="773"/>
      <c r="G256" s="773"/>
      <c r="H256" s="773"/>
      <c r="I256" s="772">
        <v>0</v>
      </c>
      <c r="J256" s="764">
        <v>0</v>
      </c>
      <c r="K256" s="765">
        <v>0</v>
      </c>
      <c r="L256" s="765">
        <v>0</v>
      </c>
      <c r="M256" s="765">
        <v>0</v>
      </c>
      <c r="N256" s="765">
        <v>0</v>
      </c>
      <c r="O256" s="765">
        <v>0</v>
      </c>
      <c r="P256" s="765">
        <v>0</v>
      </c>
      <c r="Q256" s="765">
        <v>0</v>
      </c>
      <c r="R256" s="765">
        <v>0</v>
      </c>
      <c r="S256" s="765">
        <v>0</v>
      </c>
    </row>
    <row r="257" spans="1:19" hidden="1" outlineLevel="1">
      <c r="A257" s="760">
        <v>427663</v>
      </c>
      <c r="B257" s="761" t="s">
        <v>1021</v>
      </c>
      <c r="C257" s="772">
        <v>8</v>
      </c>
      <c r="D257" s="773"/>
      <c r="E257" s="773"/>
      <c r="F257" s="773"/>
      <c r="G257" s="773"/>
      <c r="H257" s="773"/>
      <c r="I257" s="772">
        <v>0</v>
      </c>
      <c r="J257" s="764">
        <v>0</v>
      </c>
      <c r="K257" s="765">
        <v>0</v>
      </c>
      <c r="L257" s="765">
        <v>0</v>
      </c>
      <c r="M257" s="765">
        <v>0</v>
      </c>
      <c r="N257" s="765">
        <v>0</v>
      </c>
      <c r="O257" s="765">
        <v>0</v>
      </c>
      <c r="P257" s="765">
        <v>0</v>
      </c>
      <c r="Q257" s="765">
        <v>0</v>
      </c>
      <c r="R257" s="765">
        <v>0</v>
      </c>
      <c r="S257" s="765">
        <v>0</v>
      </c>
    </row>
    <row r="258" spans="1:19" hidden="1" outlineLevel="1">
      <c r="A258" s="760">
        <v>459657</v>
      </c>
      <c r="B258" s="761" t="s">
        <v>1022</v>
      </c>
      <c r="C258" s="772">
        <v>8</v>
      </c>
      <c r="D258" s="773"/>
      <c r="E258" s="773"/>
      <c r="F258" s="773"/>
      <c r="G258" s="773"/>
      <c r="H258" s="773"/>
      <c r="I258" s="772">
        <v>0</v>
      </c>
      <c r="J258" s="764">
        <v>0</v>
      </c>
      <c r="K258" s="765">
        <v>0</v>
      </c>
      <c r="L258" s="765">
        <v>0</v>
      </c>
      <c r="M258" s="765">
        <v>0</v>
      </c>
      <c r="N258" s="765">
        <v>0</v>
      </c>
      <c r="O258" s="765">
        <v>0</v>
      </c>
      <c r="P258" s="765">
        <v>0</v>
      </c>
      <c r="Q258" s="765">
        <v>0</v>
      </c>
      <c r="R258" s="765">
        <v>0</v>
      </c>
      <c r="S258" s="765">
        <v>0</v>
      </c>
    </row>
    <row r="259" spans="1:19" hidden="1" outlineLevel="1">
      <c r="A259" s="760">
        <v>366678</v>
      </c>
      <c r="B259" s="761" t="s">
        <v>1023</v>
      </c>
      <c r="C259" s="772">
        <v>8</v>
      </c>
      <c r="D259" s="773"/>
      <c r="E259" s="773"/>
      <c r="F259" s="773"/>
      <c r="G259" s="773"/>
      <c r="H259" s="773"/>
      <c r="I259" s="772">
        <v>0</v>
      </c>
      <c r="J259" s="764">
        <v>0</v>
      </c>
      <c r="K259" s="765">
        <v>0</v>
      </c>
      <c r="L259" s="765">
        <v>0</v>
      </c>
      <c r="M259" s="765">
        <v>0</v>
      </c>
      <c r="N259" s="765">
        <v>0</v>
      </c>
      <c r="O259" s="765">
        <v>0</v>
      </c>
      <c r="P259" s="765">
        <v>0</v>
      </c>
      <c r="Q259" s="765">
        <v>0</v>
      </c>
      <c r="R259" s="765">
        <v>0</v>
      </c>
      <c r="S259" s="765">
        <v>0</v>
      </c>
    </row>
    <row r="260" spans="1:19" hidden="1" outlineLevel="1">
      <c r="A260" s="760">
        <v>7329</v>
      </c>
      <c r="B260" s="761" t="s">
        <v>1024</v>
      </c>
      <c r="C260" s="772">
        <v>8</v>
      </c>
      <c r="D260" s="773"/>
      <c r="E260" s="773"/>
      <c r="F260" s="773"/>
      <c r="G260" s="773"/>
      <c r="H260" s="773"/>
      <c r="I260" s="772">
        <v>0</v>
      </c>
      <c r="J260" s="764">
        <v>0</v>
      </c>
      <c r="K260" s="765">
        <v>0</v>
      </c>
      <c r="L260" s="765">
        <v>0</v>
      </c>
      <c r="M260" s="765">
        <v>0</v>
      </c>
      <c r="N260" s="765">
        <v>0</v>
      </c>
      <c r="O260" s="765">
        <v>0</v>
      </c>
      <c r="P260" s="765">
        <v>0</v>
      </c>
      <c r="Q260" s="765">
        <v>0</v>
      </c>
      <c r="R260" s="765">
        <v>0</v>
      </c>
      <c r="S260" s="765">
        <v>0</v>
      </c>
    </row>
    <row r="261" spans="1:19" hidden="1" outlineLevel="1">
      <c r="A261" s="760">
        <v>470898</v>
      </c>
      <c r="B261" s="761" t="s">
        <v>1025</v>
      </c>
      <c r="C261" s="772">
        <v>8</v>
      </c>
      <c r="D261" s="773"/>
      <c r="E261" s="773"/>
      <c r="F261" s="773"/>
      <c r="G261" s="773"/>
      <c r="H261" s="773"/>
      <c r="I261" s="772">
        <v>0</v>
      </c>
      <c r="J261" s="764">
        <v>0</v>
      </c>
      <c r="K261" s="765">
        <v>0</v>
      </c>
      <c r="L261" s="765">
        <v>0</v>
      </c>
      <c r="M261" s="765">
        <v>0</v>
      </c>
      <c r="N261" s="765">
        <v>0</v>
      </c>
      <c r="O261" s="765">
        <v>0</v>
      </c>
      <c r="P261" s="765">
        <v>0</v>
      </c>
      <c r="Q261" s="765">
        <v>0</v>
      </c>
      <c r="R261" s="765">
        <v>0</v>
      </c>
      <c r="S261" s="765">
        <v>0</v>
      </c>
    </row>
    <row r="262" spans="1:19" hidden="1" outlineLevel="1">
      <c r="A262" s="760">
        <v>3579</v>
      </c>
      <c r="B262" s="761" t="s">
        <v>1026</v>
      </c>
      <c r="C262" s="772">
        <v>4</v>
      </c>
      <c r="D262" s="773"/>
      <c r="E262" s="773"/>
      <c r="F262" s="773"/>
      <c r="G262" s="773"/>
      <c r="H262" s="773"/>
      <c r="I262" s="772">
        <v>0</v>
      </c>
      <c r="J262" s="764">
        <v>0</v>
      </c>
      <c r="K262" s="765">
        <v>0</v>
      </c>
      <c r="L262" s="765">
        <v>0</v>
      </c>
      <c r="M262" s="765">
        <v>0</v>
      </c>
      <c r="N262" s="765">
        <v>0</v>
      </c>
      <c r="O262" s="765">
        <v>0</v>
      </c>
      <c r="P262" s="765">
        <v>0</v>
      </c>
      <c r="Q262" s="765">
        <v>0</v>
      </c>
      <c r="R262" s="765">
        <v>0</v>
      </c>
      <c r="S262" s="765">
        <v>0</v>
      </c>
    </row>
    <row r="263" spans="1:19" hidden="1" outlineLevel="1">
      <c r="A263" s="760">
        <v>3637</v>
      </c>
      <c r="B263" s="761" t="s">
        <v>1027</v>
      </c>
      <c r="C263" s="772">
        <v>2</v>
      </c>
      <c r="D263" s="773"/>
      <c r="E263" s="773"/>
      <c r="F263" s="773"/>
      <c r="G263" s="773"/>
      <c r="H263" s="773"/>
      <c r="I263" s="772">
        <v>0</v>
      </c>
      <c r="J263" s="772">
        <v>0</v>
      </c>
      <c r="K263" s="773">
        <v>0</v>
      </c>
      <c r="L263" s="773">
        <v>0</v>
      </c>
      <c r="M263" s="773">
        <v>0</v>
      </c>
      <c r="N263" s="773">
        <v>0</v>
      </c>
      <c r="O263" s="773">
        <v>0</v>
      </c>
      <c r="P263" s="773">
        <v>0</v>
      </c>
      <c r="Q263" s="773">
        <v>0</v>
      </c>
      <c r="R263" s="773">
        <v>0</v>
      </c>
      <c r="S263" s="773">
        <v>0</v>
      </c>
    </row>
    <row r="264" spans="1:19" hidden="1" outlineLevel="1">
      <c r="A264" s="760">
        <v>1100</v>
      </c>
      <c r="B264" s="761" t="s">
        <v>1028</v>
      </c>
      <c r="C264" s="772">
        <v>8</v>
      </c>
      <c r="D264" s="773"/>
      <c r="E264" s="773"/>
      <c r="F264" s="773"/>
      <c r="G264" s="773"/>
      <c r="H264" s="773"/>
      <c r="I264" s="772">
        <v>0</v>
      </c>
      <c r="J264" s="764">
        <v>0</v>
      </c>
      <c r="K264" s="765">
        <v>0</v>
      </c>
      <c r="L264" s="765">
        <v>0</v>
      </c>
      <c r="M264" s="765">
        <v>0</v>
      </c>
      <c r="N264" s="765">
        <v>0</v>
      </c>
      <c r="O264" s="765">
        <v>0</v>
      </c>
      <c r="P264" s="765">
        <v>0</v>
      </c>
      <c r="Q264" s="765">
        <v>0</v>
      </c>
      <c r="R264" s="765">
        <v>0</v>
      </c>
      <c r="S264" s="765">
        <v>0</v>
      </c>
    </row>
    <row r="265" spans="1:19" hidden="1" outlineLevel="1">
      <c r="A265" s="760">
        <v>462</v>
      </c>
      <c r="B265" s="761" t="s">
        <v>1029</v>
      </c>
      <c r="C265" s="772">
        <v>5</v>
      </c>
      <c r="D265" s="773"/>
      <c r="E265" s="773"/>
      <c r="F265" s="773"/>
      <c r="G265" s="773"/>
      <c r="H265" s="773"/>
      <c r="I265" s="772">
        <v>0</v>
      </c>
      <c r="J265" s="764">
        <v>0</v>
      </c>
      <c r="K265" s="765">
        <v>0</v>
      </c>
      <c r="L265" s="765">
        <v>0</v>
      </c>
      <c r="M265" s="765">
        <v>0</v>
      </c>
      <c r="N265" s="765">
        <v>0</v>
      </c>
      <c r="O265" s="765">
        <v>0</v>
      </c>
      <c r="P265" s="765">
        <v>0</v>
      </c>
      <c r="Q265" s="765">
        <v>0</v>
      </c>
      <c r="R265" s="765">
        <v>0</v>
      </c>
      <c r="S265" s="765">
        <v>0</v>
      </c>
    </row>
    <row r="266" spans="1:19" hidden="1" outlineLevel="1">
      <c r="A266" s="760">
        <v>35343</v>
      </c>
      <c r="B266" s="761" t="s">
        <v>1030</v>
      </c>
      <c r="C266" s="772">
        <v>8</v>
      </c>
      <c r="D266" s="773"/>
      <c r="E266" s="773"/>
      <c r="F266" s="773"/>
      <c r="G266" s="773"/>
      <c r="H266" s="773"/>
      <c r="I266" s="772">
        <v>0</v>
      </c>
      <c r="J266" s="764">
        <v>0</v>
      </c>
      <c r="K266" s="765">
        <v>0</v>
      </c>
      <c r="L266" s="765">
        <v>0</v>
      </c>
      <c r="M266" s="765">
        <v>0</v>
      </c>
      <c r="N266" s="765">
        <v>0</v>
      </c>
      <c r="O266" s="765">
        <v>0</v>
      </c>
      <c r="P266" s="765">
        <v>0</v>
      </c>
      <c r="Q266" s="765">
        <v>0</v>
      </c>
      <c r="R266" s="765">
        <v>0</v>
      </c>
      <c r="S266" s="765">
        <v>0</v>
      </c>
    </row>
    <row r="267" spans="1:19" hidden="1" outlineLevel="1">
      <c r="A267" s="760">
        <v>440323</v>
      </c>
      <c r="B267" s="761" t="s">
        <v>1031</v>
      </c>
      <c r="C267" s="772">
        <v>8</v>
      </c>
      <c r="D267" s="773"/>
      <c r="E267" s="773"/>
      <c r="F267" s="773"/>
      <c r="G267" s="773"/>
      <c r="H267" s="773"/>
      <c r="I267" s="772">
        <v>0</v>
      </c>
      <c r="J267" s="764">
        <v>0</v>
      </c>
      <c r="K267" s="765">
        <v>0</v>
      </c>
      <c r="L267" s="765">
        <v>0</v>
      </c>
      <c r="M267" s="765">
        <v>0</v>
      </c>
      <c r="N267" s="765">
        <v>0</v>
      </c>
      <c r="O267" s="765">
        <v>0</v>
      </c>
      <c r="P267" s="765">
        <v>0</v>
      </c>
      <c r="Q267" s="765">
        <v>0</v>
      </c>
      <c r="R267" s="765">
        <v>0</v>
      </c>
      <c r="S267" s="765">
        <v>0</v>
      </c>
    </row>
    <row r="268" spans="1:19" hidden="1" outlineLevel="1">
      <c r="A268" s="760">
        <v>382896</v>
      </c>
      <c r="B268" s="761" t="s">
        <v>1032</v>
      </c>
      <c r="C268" s="772">
        <v>8</v>
      </c>
      <c r="D268" s="773"/>
      <c r="E268" s="773"/>
      <c r="F268" s="773"/>
      <c r="G268" s="773"/>
      <c r="H268" s="773"/>
      <c r="I268" s="772">
        <v>0</v>
      </c>
      <c r="J268" s="764">
        <v>0</v>
      </c>
      <c r="K268" s="765">
        <v>0</v>
      </c>
      <c r="L268" s="765">
        <v>0</v>
      </c>
      <c r="M268" s="765">
        <v>0</v>
      </c>
      <c r="N268" s="765">
        <v>0</v>
      </c>
      <c r="O268" s="765">
        <v>0</v>
      </c>
      <c r="P268" s="765">
        <v>0</v>
      </c>
      <c r="Q268" s="765">
        <v>0</v>
      </c>
      <c r="R268" s="765">
        <v>0</v>
      </c>
      <c r="S268" s="765">
        <v>0</v>
      </c>
    </row>
    <row r="269" spans="1:19" hidden="1" outlineLevel="1">
      <c r="A269" s="760">
        <v>445328</v>
      </c>
      <c r="B269" s="761" t="s">
        <v>1033</v>
      </c>
      <c r="C269" s="772">
        <v>8</v>
      </c>
      <c r="D269" s="773"/>
      <c r="E269" s="773"/>
      <c r="F269" s="773"/>
      <c r="G269" s="773"/>
      <c r="H269" s="773"/>
      <c r="I269" s="772">
        <v>0</v>
      </c>
      <c r="J269" s="764">
        <v>0</v>
      </c>
      <c r="K269" s="765">
        <v>0</v>
      </c>
      <c r="L269" s="765">
        <v>0</v>
      </c>
      <c r="M269" s="765">
        <v>0</v>
      </c>
      <c r="N269" s="765">
        <v>0</v>
      </c>
      <c r="O269" s="765">
        <v>0</v>
      </c>
      <c r="P269" s="765">
        <v>0</v>
      </c>
      <c r="Q269" s="765">
        <v>0</v>
      </c>
      <c r="R269" s="765">
        <v>0</v>
      </c>
      <c r="S269" s="765">
        <v>0</v>
      </c>
    </row>
    <row r="270" spans="1:19" hidden="1" outlineLevel="1">
      <c r="A270" s="760">
        <v>440332</v>
      </c>
      <c r="B270" s="761" t="s">
        <v>1034</v>
      </c>
      <c r="C270" s="772">
        <v>8</v>
      </c>
      <c r="D270" s="773"/>
      <c r="E270" s="773"/>
      <c r="F270" s="773"/>
      <c r="G270" s="773"/>
      <c r="H270" s="773"/>
      <c r="I270" s="772">
        <v>0</v>
      </c>
      <c r="J270" s="764">
        <v>0</v>
      </c>
      <c r="K270" s="765">
        <v>0</v>
      </c>
      <c r="L270" s="765">
        <v>0</v>
      </c>
      <c r="M270" s="765">
        <v>0</v>
      </c>
      <c r="N270" s="765">
        <v>0</v>
      </c>
      <c r="O270" s="765">
        <v>0</v>
      </c>
      <c r="P270" s="765">
        <v>0</v>
      </c>
      <c r="Q270" s="765">
        <v>0</v>
      </c>
      <c r="R270" s="765">
        <v>0</v>
      </c>
      <c r="S270" s="765">
        <v>0</v>
      </c>
    </row>
    <row r="271" spans="1:19" hidden="1" outlineLevel="1">
      <c r="A271" s="760">
        <v>445346</v>
      </c>
      <c r="B271" s="761" t="s">
        <v>1035</v>
      </c>
      <c r="C271" s="772">
        <v>8</v>
      </c>
      <c r="D271" s="773"/>
      <c r="E271" s="773"/>
      <c r="F271" s="773"/>
      <c r="G271" s="773"/>
      <c r="H271" s="773"/>
      <c r="I271" s="772">
        <v>0</v>
      </c>
      <c r="J271" s="764">
        <v>0</v>
      </c>
      <c r="K271" s="765">
        <v>0</v>
      </c>
      <c r="L271" s="765">
        <v>0</v>
      </c>
      <c r="M271" s="765">
        <v>0</v>
      </c>
      <c r="N271" s="765">
        <v>0</v>
      </c>
      <c r="O271" s="765">
        <v>0</v>
      </c>
      <c r="P271" s="765">
        <v>0</v>
      </c>
      <c r="Q271" s="765">
        <v>0</v>
      </c>
      <c r="R271" s="765">
        <v>0</v>
      </c>
      <c r="S271" s="765">
        <v>0</v>
      </c>
    </row>
    <row r="272" spans="1:19" hidden="1" outlineLevel="1">
      <c r="A272" s="760">
        <v>227836</v>
      </c>
      <c r="B272" s="761" t="s">
        <v>1036</v>
      </c>
      <c r="C272" s="772">
        <v>8</v>
      </c>
      <c r="D272" s="773"/>
      <c r="E272" s="773"/>
      <c r="F272" s="773"/>
      <c r="G272" s="773"/>
      <c r="H272" s="773"/>
      <c r="I272" s="772">
        <v>0</v>
      </c>
      <c r="J272" s="764">
        <v>0</v>
      </c>
      <c r="K272" s="765">
        <v>0</v>
      </c>
      <c r="L272" s="765">
        <v>0</v>
      </c>
      <c r="M272" s="765">
        <v>0</v>
      </c>
      <c r="N272" s="765">
        <v>0</v>
      </c>
      <c r="O272" s="765">
        <v>0</v>
      </c>
      <c r="P272" s="765">
        <v>0</v>
      </c>
      <c r="Q272" s="765">
        <v>0</v>
      </c>
      <c r="R272" s="765">
        <v>0</v>
      </c>
      <c r="S272" s="765">
        <v>0</v>
      </c>
    </row>
    <row r="273" spans="1:19" hidden="1" outlineLevel="1">
      <c r="A273" s="760">
        <v>445337</v>
      </c>
      <c r="B273" s="761" t="s">
        <v>1037</v>
      </c>
      <c r="C273" s="772">
        <v>8</v>
      </c>
      <c r="D273" s="773"/>
      <c r="E273" s="773"/>
      <c r="F273" s="773"/>
      <c r="G273" s="773"/>
      <c r="H273" s="773"/>
      <c r="I273" s="772">
        <v>0</v>
      </c>
      <c r="J273" s="764">
        <v>0</v>
      </c>
      <c r="K273" s="765">
        <v>0</v>
      </c>
      <c r="L273" s="765">
        <v>0</v>
      </c>
      <c r="M273" s="765">
        <v>0</v>
      </c>
      <c r="N273" s="765">
        <v>0</v>
      </c>
      <c r="O273" s="765">
        <v>0</v>
      </c>
      <c r="P273" s="765">
        <v>0</v>
      </c>
      <c r="Q273" s="765">
        <v>0</v>
      </c>
      <c r="R273" s="765">
        <v>0</v>
      </c>
      <c r="S273" s="765">
        <v>0</v>
      </c>
    </row>
    <row r="274" spans="1:19" hidden="1" outlineLevel="1">
      <c r="A274" s="760">
        <v>431886</v>
      </c>
      <c r="B274" s="761" t="s">
        <v>1038</v>
      </c>
      <c r="C274" s="772">
        <v>8</v>
      </c>
      <c r="D274" s="773"/>
      <c r="E274" s="773"/>
      <c r="F274" s="773"/>
      <c r="G274" s="773"/>
      <c r="H274" s="773"/>
      <c r="I274" s="772">
        <v>0</v>
      </c>
      <c r="J274" s="764">
        <v>0</v>
      </c>
      <c r="K274" s="765">
        <v>0</v>
      </c>
      <c r="L274" s="765">
        <v>0</v>
      </c>
      <c r="M274" s="765">
        <v>0</v>
      </c>
      <c r="N274" s="765">
        <v>0</v>
      </c>
      <c r="O274" s="765">
        <v>0</v>
      </c>
      <c r="P274" s="765">
        <v>0</v>
      </c>
      <c r="Q274" s="765">
        <v>0</v>
      </c>
      <c r="R274" s="765">
        <v>0</v>
      </c>
      <c r="S274" s="765">
        <v>0</v>
      </c>
    </row>
    <row r="275" spans="1:19" hidden="1" outlineLevel="1">
      <c r="A275" s="760">
        <v>458690</v>
      </c>
      <c r="B275" s="761" t="s">
        <v>1039</v>
      </c>
      <c r="C275" s="772">
        <v>8</v>
      </c>
      <c r="D275" s="773"/>
      <c r="E275" s="773"/>
      <c r="F275" s="773"/>
      <c r="G275" s="773"/>
      <c r="H275" s="773"/>
      <c r="I275" s="772">
        <v>0</v>
      </c>
      <c r="J275" s="764">
        <v>0</v>
      </c>
      <c r="K275" s="765">
        <v>0</v>
      </c>
      <c r="L275" s="765">
        <v>0</v>
      </c>
      <c r="M275" s="765">
        <v>0</v>
      </c>
      <c r="N275" s="765">
        <v>0</v>
      </c>
      <c r="O275" s="765">
        <v>0</v>
      </c>
      <c r="P275" s="765">
        <v>0</v>
      </c>
      <c r="Q275" s="765">
        <v>0</v>
      </c>
      <c r="R275" s="765">
        <v>0</v>
      </c>
      <c r="S275" s="765">
        <v>0</v>
      </c>
    </row>
    <row r="276" spans="1:19" hidden="1" outlineLevel="1">
      <c r="A276" s="760">
        <v>443827</v>
      </c>
      <c r="B276" s="761" t="s">
        <v>1040</v>
      </c>
      <c r="C276" s="772">
        <v>8</v>
      </c>
      <c r="D276" s="773"/>
      <c r="E276" s="773"/>
      <c r="F276" s="773"/>
      <c r="G276" s="773"/>
      <c r="H276" s="773"/>
      <c r="I276" s="772">
        <v>0</v>
      </c>
      <c r="J276" s="764">
        <v>0</v>
      </c>
      <c r="K276" s="765">
        <v>0</v>
      </c>
      <c r="L276" s="765">
        <v>0</v>
      </c>
      <c r="M276" s="765">
        <v>0</v>
      </c>
      <c r="N276" s="765">
        <v>0</v>
      </c>
      <c r="O276" s="765">
        <v>0</v>
      </c>
      <c r="P276" s="765">
        <v>0</v>
      </c>
      <c r="Q276" s="765">
        <v>0</v>
      </c>
      <c r="R276" s="765">
        <v>0</v>
      </c>
      <c r="S276" s="765">
        <v>0</v>
      </c>
    </row>
    <row r="277" spans="1:19" hidden="1" outlineLevel="1">
      <c r="A277" s="760">
        <v>443836</v>
      </c>
      <c r="B277" s="761" t="s">
        <v>1041</v>
      </c>
      <c r="C277" s="772">
        <v>8</v>
      </c>
      <c r="D277" s="773"/>
      <c r="E277" s="773"/>
      <c r="F277" s="773"/>
      <c r="G277" s="773"/>
      <c r="H277" s="773"/>
      <c r="I277" s="772">
        <v>0</v>
      </c>
      <c r="J277" s="764">
        <v>0</v>
      </c>
      <c r="K277" s="765">
        <v>0</v>
      </c>
      <c r="L277" s="765">
        <v>0</v>
      </c>
      <c r="M277" s="765">
        <v>0</v>
      </c>
      <c r="N277" s="765">
        <v>0</v>
      </c>
      <c r="O277" s="765">
        <v>0</v>
      </c>
      <c r="P277" s="765">
        <v>0</v>
      </c>
      <c r="Q277" s="765">
        <v>0</v>
      </c>
      <c r="R277" s="765">
        <v>0</v>
      </c>
      <c r="S277" s="765">
        <v>0</v>
      </c>
    </row>
    <row r="278" spans="1:19" hidden="1" outlineLevel="1">
      <c r="A278" s="760">
        <v>246266</v>
      </c>
      <c r="B278" s="761" t="s">
        <v>1042</v>
      </c>
      <c r="C278" s="772">
        <v>8</v>
      </c>
      <c r="D278" s="773"/>
      <c r="E278" s="773"/>
      <c r="F278" s="773"/>
      <c r="G278" s="773"/>
      <c r="H278" s="773"/>
      <c r="I278" s="772">
        <v>0</v>
      </c>
      <c r="J278" s="764">
        <v>0</v>
      </c>
      <c r="K278" s="765">
        <v>0</v>
      </c>
      <c r="L278" s="765">
        <v>0</v>
      </c>
      <c r="M278" s="765">
        <v>0</v>
      </c>
      <c r="N278" s="765">
        <v>0</v>
      </c>
      <c r="O278" s="765">
        <v>0</v>
      </c>
      <c r="P278" s="765">
        <v>0</v>
      </c>
      <c r="Q278" s="765">
        <v>0</v>
      </c>
      <c r="R278" s="765">
        <v>0</v>
      </c>
      <c r="S278" s="765">
        <v>0</v>
      </c>
    </row>
    <row r="279" spans="1:19" hidden="1" outlineLevel="1">
      <c r="A279" s="760">
        <v>364955</v>
      </c>
      <c r="B279" s="761" t="s">
        <v>1043</v>
      </c>
      <c r="C279" s="772">
        <v>8</v>
      </c>
      <c r="D279" s="773"/>
      <c r="E279" s="773"/>
      <c r="F279" s="773"/>
      <c r="G279" s="773"/>
      <c r="H279" s="773"/>
      <c r="I279" s="772">
        <v>0</v>
      </c>
      <c r="J279" s="764">
        <v>0</v>
      </c>
      <c r="K279" s="765">
        <v>0</v>
      </c>
      <c r="L279" s="765">
        <v>0</v>
      </c>
      <c r="M279" s="765">
        <v>0</v>
      </c>
      <c r="N279" s="765">
        <v>0</v>
      </c>
      <c r="O279" s="765">
        <v>0</v>
      </c>
      <c r="P279" s="765">
        <v>0</v>
      </c>
      <c r="Q279" s="765">
        <v>0</v>
      </c>
      <c r="R279" s="765">
        <v>0</v>
      </c>
      <c r="S279" s="765">
        <v>0</v>
      </c>
    </row>
    <row r="280" spans="1:19" hidden="1" outlineLevel="1">
      <c r="A280" s="760">
        <v>4586</v>
      </c>
      <c r="B280" s="761" t="s">
        <v>1044</v>
      </c>
      <c r="C280" s="772">
        <v>8</v>
      </c>
      <c r="D280" s="773"/>
      <c r="E280" s="773"/>
      <c r="F280" s="773"/>
      <c r="G280" s="773"/>
      <c r="H280" s="773"/>
      <c r="I280" s="772">
        <v>0</v>
      </c>
      <c r="J280" s="764">
        <v>0</v>
      </c>
      <c r="K280" s="765">
        <v>0</v>
      </c>
      <c r="L280" s="765">
        <v>0</v>
      </c>
      <c r="M280" s="765">
        <v>0</v>
      </c>
      <c r="N280" s="765">
        <v>0</v>
      </c>
      <c r="O280" s="765">
        <v>0</v>
      </c>
      <c r="P280" s="765">
        <v>0</v>
      </c>
      <c r="Q280" s="765">
        <v>0</v>
      </c>
      <c r="R280" s="765">
        <v>0</v>
      </c>
      <c r="S280" s="765">
        <v>0</v>
      </c>
    </row>
    <row r="281" spans="1:19" hidden="1" outlineLevel="1">
      <c r="A281" s="760">
        <v>225991</v>
      </c>
      <c r="B281" s="761" t="s">
        <v>1045</v>
      </c>
      <c r="C281" s="772">
        <v>8</v>
      </c>
      <c r="D281" s="773"/>
      <c r="E281" s="773"/>
      <c r="F281" s="773"/>
      <c r="G281" s="773"/>
      <c r="H281" s="773"/>
      <c r="I281" s="772">
        <v>0</v>
      </c>
      <c r="J281" s="764">
        <v>0</v>
      </c>
      <c r="K281" s="765">
        <v>0</v>
      </c>
      <c r="L281" s="765">
        <v>0</v>
      </c>
      <c r="M281" s="765">
        <v>0</v>
      </c>
      <c r="N281" s="765">
        <v>0</v>
      </c>
      <c r="O281" s="765">
        <v>0</v>
      </c>
      <c r="P281" s="765">
        <v>0</v>
      </c>
      <c r="Q281" s="765">
        <v>0</v>
      </c>
      <c r="R281" s="765">
        <v>0</v>
      </c>
      <c r="S281" s="765">
        <v>0</v>
      </c>
    </row>
    <row r="282" spans="1:19" hidden="1" outlineLevel="1">
      <c r="A282" s="760">
        <v>1703</v>
      </c>
      <c r="B282" s="761" t="s">
        <v>1046</v>
      </c>
      <c r="C282" s="772">
        <v>8</v>
      </c>
      <c r="D282" s="773"/>
      <c r="E282" s="773"/>
      <c r="F282" s="773"/>
      <c r="G282" s="773"/>
      <c r="H282" s="773"/>
      <c r="I282" s="772">
        <v>0</v>
      </c>
      <c r="J282" s="764">
        <v>0</v>
      </c>
      <c r="K282" s="765">
        <v>0</v>
      </c>
      <c r="L282" s="765">
        <v>0</v>
      </c>
      <c r="M282" s="765">
        <v>0</v>
      </c>
      <c r="N282" s="765">
        <v>0</v>
      </c>
      <c r="O282" s="765">
        <v>0</v>
      </c>
      <c r="P282" s="765">
        <v>0</v>
      </c>
      <c r="Q282" s="765">
        <v>0</v>
      </c>
      <c r="R282" s="765">
        <v>0</v>
      </c>
      <c r="S282" s="765">
        <v>0</v>
      </c>
    </row>
    <row r="283" spans="1:19" hidden="1" outlineLevel="1">
      <c r="A283" s="760">
        <v>7171</v>
      </c>
      <c r="B283" s="761" t="s">
        <v>1047</v>
      </c>
      <c r="C283" s="772">
        <v>8</v>
      </c>
      <c r="D283" s="773"/>
      <c r="E283" s="773"/>
      <c r="F283" s="773"/>
      <c r="G283" s="773"/>
      <c r="H283" s="773"/>
      <c r="I283" s="772">
        <v>0</v>
      </c>
      <c r="J283" s="764">
        <v>0</v>
      </c>
      <c r="K283" s="765">
        <v>0</v>
      </c>
      <c r="L283" s="765">
        <v>0</v>
      </c>
      <c r="M283" s="765">
        <v>0</v>
      </c>
      <c r="N283" s="765">
        <v>0</v>
      </c>
      <c r="O283" s="765">
        <v>0</v>
      </c>
      <c r="P283" s="765">
        <v>0</v>
      </c>
      <c r="Q283" s="765">
        <v>0</v>
      </c>
      <c r="R283" s="765">
        <v>0</v>
      </c>
      <c r="S283" s="765">
        <v>0</v>
      </c>
    </row>
    <row r="284" spans="1:19" hidden="1" outlineLevel="1">
      <c r="A284" s="760">
        <v>23124</v>
      </c>
      <c r="B284" s="761" t="s">
        <v>1048</v>
      </c>
      <c r="C284" s="772">
        <v>8</v>
      </c>
      <c r="D284" s="773"/>
      <c r="E284" s="773"/>
      <c r="F284" s="773"/>
      <c r="G284" s="773"/>
      <c r="H284" s="773"/>
      <c r="I284" s="772">
        <v>0</v>
      </c>
      <c r="J284" s="764">
        <v>0</v>
      </c>
      <c r="K284" s="765">
        <v>0</v>
      </c>
      <c r="L284" s="765">
        <v>0</v>
      </c>
      <c r="M284" s="765">
        <v>0</v>
      </c>
      <c r="N284" s="765">
        <v>0</v>
      </c>
      <c r="O284" s="765">
        <v>0</v>
      </c>
      <c r="P284" s="765">
        <v>0</v>
      </c>
      <c r="Q284" s="765">
        <v>0</v>
      </c>
      <c r="R284" s="765">
        <v>0</v>
      </c>
      <c r="S284" s="765">
        <v>0</v>
      </c>
    </row>
    <row r="285" spans="1:19" hidden="1" outlineLevel="1">
      <c r="A285" s="760">
        <v>30908</v>
      </c>
      <c r="B285" s="761" t="s">
        <v>1049</v>
      </c>
      <c r="C285" s="772">
        <v>8</v>
      </c>
      <c r="D285" s="773"/>
      <c r="E285" s="773"/>
      <c r="F285" s="773"/>
      <c r="G285" s="773"/>
      <c r="H285" s="773"/>
      <c r="I285" s="772">
        <v>0</v>
      </c>
      <c r="J285" s="764">
        <v>0</v>
      </c>
      <c r="K285" s="765">
        <v>0</v>
      </c>
      <c r="L285" s="765">
        <v>0</v>
      </c>
      <c r="M285" s="765">
        <v>0</v>
      </c>
      <c r="N285" s="765">
        <v>0</v>
      </c>
      <c r="O285" s="765">
        <v>0</v>
      </c>
      <c r="P285" s="765">
        <v>0</v>
      </c>
      <c r="Q285" s="765">
        <v>0</v>
      </c>
      <c r="R285" s="765">
        <v>0</v>
      </c>
      <c r="S285" s="765">
        <v>0</v>
      </c>
    </row>
    <row r="286" spans="1:19" hidden="1" outlineLevel="1">
      <c r="A286" s="760">
        <v>23192</v>
      </c>
      <c r="B286" s="761" t="s">
        <v>1050</v>
      </c>
      <c r="C286" s="772">
        <v>8</v>
      </c>
      <c r="D286" s="773"/>
      <c r="E286" s="773"/>
      <c r="F286" s="773"/>
      <c r="G286" s="773"/>
      <c r="H286" s="773"/>
      <c r="I286" s="772">
        <v>0</v>
      </c>
      <c r="J286" s="764">
        <v>0</v>
      </c>
      <c r="K286" s="765">
        <v>0</v>
      </c>
      <c r="L286" s="765">
        <v>0</v>
      </c>
      <c r="M286" s="765">
        <v>0</v>
      </c>
      <c r="N286" s="765">
        <v>0</v>
      </c>
      <c r="O286" s="765">
        <v>0</v>
      </c>
      <c r="P286" s="765">
        <v>0</v>
      </c>
      <c r="Q286" s="765">
        <v>0</v>
      </c>
      <c r="R286" s="765">
        <v>0</v>
      </c>
      <c r="S286" s="765">
        <v>0</v>
      </c>
    </row>
    <row r="287" spans="1:19" hidden="1" outlineLevel="1">
      <c r="A287" s="760">
        <v>36273</v>
      </c>
      <c r="B287" s="761" t="s">
        <v>1051</v>
      </c>
      <c r="C287" s="772">
        <v>3</v>
      </c>
      <c r="D287" s="773"/>
      <c r="E287" s="773"/>
      <c r="F287" s="773"/>
      <c r="G287" s="773"/>
      <c r="H287" s="773"/>
      <c r="I287" s="772">
        <v>0</v>
      </c>
      <c r="J287" s="764">
        <v>0</v>
      </c>
      <c r="K287" s="765">
        <v>0</v>
      </c>
      <c r="L287" s="765">
        <v>0</v>
      </c>
      <c r="M287" s="765">
        <v>0</v>
      </c>
      <c r="N287" s="765">
        <v>0</v>
      </c>
      <c r="O287" s="765">
        <v>0</v>
      </c>
      <c r="P287" s="765">
        <v>0</v>
      </c>
      <c r="Q287" s="765">
        <v>0</v>
      </c>
      <c r="R287" s="765">
        <v>0</v>
      </c>
      <c r="S287" s="765">
        <v>0</v>
      </c>
    </row>
    <row r="288" spans="1:19" hidden="1" outlineLevel="1">
      <c r="A288" s="760">
        <v>23582</v>
      </c>
      <c r="B288" s="761" t="s">
        <v>1052</v>
      </c>
      <c r="C288" s="772">
        <v>3</v>
      </c>
      <c r="D288" s="773"/>
      <c r="E288" s="773"/>
      <c r="F288" s="773"/>
      <c r="G288" s="773"/>
      <c r="H288" s="773"/>
      <c r="I288" s="772">
        <v>0</v>
      </c>
      <c r="J288" s="764">
        <v>0</v>
      </c>
      <c r="K288" s="765">
        <v>0</v>
      </c>
      <c r="L288" s="765">
        <v>0</v>
      </c>
      <c r="M288" s="765">
        <v>0</v>
      </c>
      <c r="N288" s="765">
        <v>0</v>
      </c>
      <c r="O288" s="765">
        <v>0</v>
      </c>
      <c r="P288" s="765">
        <v>0</v>
      </c>
      <c r="Q288" s="765">
        <v>0</v>
      </c>
      <c r="R288" s="765">
        <v>0</v>
      </c>
      <c r="S288" s="765">
        <v>0</v>
      </c>
    </row>
    <row r="289" spans="1:19" hidden="1" outlineLevel="1">
      <c r="A289" s="760">
        <v>23485</v>
      </c>
      <c r="B289" s="761" t="s">
        <v>1053</v>
      </c>
      <c r="C289" s="772">
        <v>3</v>
      </c>
      <c r="D289" s="773"/>
      <c r="E289" s="773"/>
      <c r="F289" s="773"/>
      <c r="G289" s="773"/>
      <c r="H289" s="773"/>
      <c r="I289" s="772">
        <v>0</v>
      </c>
      <c r="J289" s="764">
        <v>0</v>
      </c>
      <c r="K289" s="765">
        <v>0</v>
      </c>
      <c r="L289" s="765">
        <v>0</v>
      </c>
      <c r="M289" s="765">
        <v>0</v>
      </c>
      <c r="N289" s="765">
        <v>0</v>
      </c>
      <c r="O289" s="765">
        <v>0</v>
      </c>
      <c r="P289" s="765">
        <v>0</v>
      </c>
      <c r="Q289" s="765">
        <v>0</v>
      </c>
      <c r="R289" s="765">
        <v>0</v>
      </c>
      <c r="S289" s="765">
        <v>0</v>
      </c>
    </row>
    <row r="290" spans="1:19" hidden="1" outlineLevel="1">
      <c r="A290" s="760">
        <v>364973</v>
      </c>
      <c r="B290" s="761" t="s">
        <v>1054</v>
      </c>
      <c r="C290" s="772">
        <v>8</v>
      </c>
      <c r="D290" s="773"/>
      <c r="E290" s="773"/>
      <c r="F290" s="773"/>
      <c r="G290" s="773"/>
      <c r="H290" s="773"/>
      <c r="I290" s="772">
        <v>0</v>
      </c>
      <c r="J290" s="764">
        <v>0</v>
      </c>
      <c r="K290" s="765">
        <v>0</v>
      </c>
      <c r="L290" s="765">
        <v>0</v>
      </c>
      <c r="M290" s="765">
        <v>0</v>
      </c>
      <c r="N290" s="765">
        <v>0</v>
      </c>
      <c r="O290" s="765">
        <v>0</v>
      </c>
      <c r="P290" s="765">
        <v>0</v>
      </c>
      <c r="Q290" s="765">
        <v>0</v>
      </c>
      <c r="R290" s="765">
        <v>0</v>
      </c>
      <c r="S290" s="765">
        <v>0</v>
      </c>
    </row>
    <row r="291" spans="1:19" hidden="1" outlineLevel="1">
      <c r="A291" s="760">
        <v>446899</v>
      </c>
      <c r="B291" s="761" t="s">
        <v>1055</v>
      </c>
      <c r="C291" s="772">
        <v>8</v>
      </c>
      <c r="D291" s="773"/>
      <c r="E291" s="773"/>
      <c r="F291" s="773"/>
      <c r="G291" s="773"/>
      <c r="H291" s="773"/>
      <c r="I291" s="772">
        <v>0</v>
      </c>
      <c r="J291" s="764">
        <v>0</v>
      </c>
      <c r="K291" s="765">
        <v>0</v>
      </c>
      <c r="L291" s="765">
        <v>0</v>
      </c>
      <c r="M291" s="765">
        <v>0</v>
      </c>
      <c r="N291" s="765">
        <v>0</v>
      </c>
      <c r="O291" s="765">
        <v>0</v>
      </c>
      <c r="P291" s="765">
        <v>0</v>
      </c>
      <c r="Q291" s="765">
        <v>0</v>
      </c>
      <c r="R291" s="765">
        <v>0</v>
      </c>
      <c r="S291" s="765">
        <v>0</v>
      </c>
    </row>
    <row r="292" spans="1:19" hidden="1" outlineLevel="1">
      <c r="A292" s="760">
        <v>3584</v>
      </c>
      <c r="B292" s="761" t="s">
        <v>1056</v>
      </c>
      <c r="C292" s="772">
        <v>2</v>
      </c>
      <c r="D292" s="773"/>
      <c r="E292" s="773"/>
      <c r="F292" s="773"/>
      <c r="G292" s="773"/>
      <c r="H292" s="773"/>
      <c r="I292" s="772">
        <v>0</v>
      </c>
      <c r="J292" s="772">
        <v>0</v>
      </c>
      <c r="K292" s="773">
        <v>0</v>
      </c>
      <c r="L292" s="773">
        <v>0</v>
      </c>
      <c r="M292" s="773">
        <v>0</v>
      </c>
      <c r="N292" s="773">
        <v>0</v>
      </c>
      <c r="O292" s="773">
        <v>0</v>
      </c>
      <c r="P292" s="773">
        <v>0</v>
      </c>
      <c r="Q292" s="773">
        <v>0</v>
      </c>
      <c r="R292" s="773">
        <v>0</v>
      </c>
      <c r="S292" s="773">
        <v>0</v>
      </c>
    </row>
    <row r="293" spans="1:19" hidden="1" outlineLevel="1">
      <c r="A293" s="760">
        <v>376950</v>
      </c>
      <c r="B293" s="761" t="s">
        <v>1057</v>
      </c>
      <c r="C293" s="772">
        <v>8</v>
      </c>
      <c r="D293" s="773"/>
      <c r="E293" s="773"/>
      <c r="F293" s="773"/>
      <c r="G293" s="773"/>
      <c r="H293" s="773"/>
      <c r="I293" s="772">
        <v>0</v>
      </c>
      <c r="J293" s="764">
        <v>0</v>
      </c>
      <c r="K293" s="765">
        <v>0</v>
      </c>
      <c r="L293" s="765">
        <v>0</v>
      </c>
      <c r="M293" s="765">
        <v>0</v>
      </c>
      <c r="N293" s="765">
        <v>0</v>
      </c>
      <c r="O293" s="765">
        <v>0</v>
      </c>
      <c r="P293" s="765">
        <v>0</v>
      </c>
      <c r="Q293" s="765">
        <v>0</v>
      </c>
      <c r="R293" s="765">
        <v>0</v>
      </c>
      <c r="S293" s="765">
        <v>0</v>
      </c>
    </row>
    <row r="294" spans="1:19" hidden="1" outlineLevel="1">
      <c r="A294" s="760">
        <v>226277</v>
      </c>
      <c r="B294" s="761" t="s">
        <v>1058</v>
      </c>
      <c r="C294" s="772">
        <v>8</v>
      </c>
      <c r="D294" s="773"/>
      <c r="E294" s="773"/>
      <c r="F294" s="773"/>
      <c r="G294" s="773"/>
      <c r="H294" s="773"/>
      <c r="I294" s="772">
        <v>0</v>
      </c>
      <c r="J294" s="764">
        <v>0</v>
      </c>
      <c r="K294" s="765">
        <v>0</v>
      </c>
      <c r="L294" s="765">
        <v>0</v>
      </c>
      <c r="M294" s="765">
        <v>0</v>
      </c>
      <c r="N294" s="765">
        <v>0</v>
      </c>
      <c r="O294" s="765">
        <v>0</v>
      </c>
      <c r="P294" s="765">
        <v>0</v>
      </c>
      <c r="Q294" s="765">
        <v>0</v>
      </c>
      <c r="R294" s="765">
        <v>0</v>
      </c>
      <c r="S294" s="765">
        <v>0</v>
      </c>
    </row>
    <row r="295" spans="1:19" hidden="1" outlineLevel="1">
      <c r="A295" s="760">
        <v>3585</v>
      </c>
      <c r="B295" s="761" t="s">
        <v>1059</v>
      </c>
      <c r="C295" s="772">
        <v>4</v>
      </c>
      <c r="D295" s="773"/>
      <c r="E295" s="773"/>
      <c r="F295" s="773"/>
      <c r="G295" s="773"/>
      <c r="H295" s="773"/>
      <c r="I295" s="772">
        <v>0</v>
      </c>
      <c r="J295" s="764">
        <v>0</v>
      </c>
      <c r="K295" s="765">
        <v>0</v>
      </c>
      <c r="L295" s="765">
        <v>0</v>
      </c>
      <c r="M295" s="765">
        <v>0</v>
      </c>
      <c r="N295" s="765">
        <v>0</v>
      </c>
      <c r="O295" s="765">
        <v>0</v>
      </c>
      <c r="P295" s="765">
        <v>0</v>
      </c>
      <c r="Q295" s="765">
        <v>0</v>
      </c>
      <c r="R295" s="765">
        <v>0</v>
      </c>
      <c r="S295" s="765">
        <v>0</v>
      </c>
    </row>
    <row r="296" spans="1:19" hidden="1" outlineLevel="1">
      <c r="A296" s="760">
        <v>2016</v>
      </c>
      <c r="B296" s="761" t="s">
        <v>1060</v>
      </c>
      <c r="C296" s="772">
        <v>8</v>
      </c>
      <c r="D296" s="773"/>
      <c r="E296" s="773"/>
      <c r="F296" s="773"/>
      <c r="G296" s="773"/>
      <c r="H296" s="773"/>
      <c r="I296" s="772">
        <v>0</v>
      </c>
      <c r="J296" s="764">
        <v>0</v>
      </c>
      <c r="K296" s="765">
        <v>0</v>
      </c>
      <c r="L296" s="765">
        <v>0</v>
      </c>
      <c r="M296" s="765">
        <v>0</v>
      </c>
      <c r="N296" s="765">
        <v>0</v>
      </c>
      <c r="O296" s="765">
        <v>0</v>
      </c>
      <c r="P296" s="765">
        <v>0</v>
      </c>
      <c r="Q296" s="765">
        <v>0</v>
      </c>
      <c r="R296" s="765">
        <v>0</v>
      </c>
      <c r="S296" s="765">
        <v>0</v>
      </c>
    </row>
    <row r="297" spans="1:19" hidden="1" outlineLevel="1">
      <c r="A297" s="760">
        <v>3586</v>
      </c>
      <c r="B297" s="761" t="s">
        <v>1061</v>
      </c>
      <c r="C297" s="772">
        <v>2</v>
      </c>
      <c r="D297" s="773"/>
      <c r="E297" s="773"/>
      <c r="F297" s="773"/>
      <c r="G297" s="773"/>
      <c r="H297" s="773"/>
      <c r="I297" s="772">
        <v>0</v>
      </c>
      <c r="J297" s="772">
        <v>0</v>
      </c>
      <c r="K297" s="773">
        <v>0</v>
      </c>
      <c r="L297" s="773">
        <v>0</v>
      </c>
      <c r="M297" s="773">
        <v>0</v>
      </c>
      <c r="N297" s="773">
        <v>0</v>
      </c>
      <c r="O297" s="773">
        <v>0</v>
      </c>
      <c r="P297" s="773">
        <v>0</v>
      </c>
      <c r="Q297" s="773">
        <v>0</v>
      </c>
      <c r="R297" s="773">
        <v>0</v>
      </c>
      <c r="S297" s="773">
        <v>0</v>
      </c>
    </row>
    <row r="298" spans="1:19" hidden="1" outlineLevel="1">
      <c r="A298" s="760">
        <v>463</v>
      </c>
      <c r="B298" s="761" t="s">
        <v>1062</v>
      </c>
      <c r="C298" s="772">
        <v>5</v>
      </c>
      <c r="D298" s="773"/>
      <c r="E298" s="773"/>
      <c r="F298" s="773"/>
      <c r="G298" s="773"/>
      <c r="H298" s="773"/>
      <c r="I298" s="772">
        <v>0</v>
      </c>
      <c r="J298" s="764">
        <v>0</v>
      </c>
      <c r="K298" s="765">
        <v>0</v>
      </c>
      <c r="L298" s="765">
        <v>0</v>
      </c>
      <c r="M298" s="765">
        <v>0</v>
      </c>
      <c r="N298" s="765">
        <v>0</v>
      </c>
      <c r="O298" s="765">
        <v>0</v>
      </c>
      <c r="P298" s="765">
        <v>0</v>
      </c>
      <c r="Q298" s="765">
        <v>0</v>
      </c>
      <c r="R298" s="765">
        <v>0</v>
      </c>
      <c r="S298" s="765">
        <v>0</v>
      </c>
    </row>
    <row r="299" spans="1:19" hidden="1" outlineLevel="1">
      <c r="A299" s="760">
        <v>3591</v>
      </c>
      <c r="B299" s="761" t="s">
        <v>1063</v>
      </c>
      <c r="C299" s="772">
        <v>2</v>
      </c>
      <c r="D299" s="773"/>
      <c r="E299" s="773"/>
      <c r="F299" s="773"/>
      <c r="G299" s="773"/>
      <c r="H299" s="773"/>
      <c r="I299" s="772">
        <v>0</v>
      </c>
      <c r="J299" s="772">
        <v>0</v>
      </c>
      <c r="K299" s="773">
        <v>0</v>
      </c>
      <c r="L299" s="773">
        <v>0</v>
      </c>
      <c r="M299" s="773">
        <v>0</v>
      </c>
      <c r="N299" s="773">
        <v>0</v>
      </c>
      <c r="O299" s="773">
        <v>0</v>
      </c>
      <c r="P299" s="773">
        <v>0</v>
      </c>
      <c r="Q299" s="773">
        <v>0</v>
      </c>
      <c r="R299" s="773">
        <v>0</v>
      </c>
      <c r="S299" s="773">
        <v>0</v>
      </c>
    </row>
    <row r="300" spans="1:19" hidden="1" outlineLevel="1">
      <c r="A300" s="760">
        <v>2017</v>
      </c>
      <c r="B300" s="761" t="s">
        <v>1064</v>
      </c>
      <c r="C300" s="772">
        <v>8</v>
      </c>
      <c r="D300" s="773"/>
      <c r="E300" s="773"/>
      <c r="F300" s="773"/>
      <c r="G300" s="773"/>
      <c r="H300" s="773"/>
      <c r="I300" s="772">
        <v>0</v>
      </c>
      <c r="J300" s="764">
        <v>0</v>
      </c>
      <c r="K300" s="765">
        <v>0</v>
      </c>
      <c r="L300" s="765">
        <v>0</v>
      </c>
      <c r="M300" s="765">
        <v>0</v>
      </c>
      <c r="N300" s="765">
        <v>0</v>
      </c>
      <c r="O300" s="765">
        <v>0</v>
      </c>
      <c r="P300" s="765">
        <v>0</v>
      </c>
      <c r="Q300" s="765">
        <v>0</v>
      </c>
      <c r="R300" s="765">
        <v>0</v>
      </c>
      <c r="S300" s="765">
        <v>0</v>
      </c>
    </row>
    <row r="301" spans="1:19" hidden="1" outlineLevel="1">
      <c r="A301" s="760">
        <v>464</v>
      </c>
      <c r="B301" s="761" t="s">
        <v>1065</v>
      </c>
      <c r="C301" s="772">
        <v>5</v>
      </c>
      <c r="D301" s="773"/>
      <c r="E301" s="773"/>
      <c r="F301" s="773"/>
      <c r="G301" s="773"/>
      <c r="H301" s="773"/>
      <c r="I301" s="772">
        <v>0</v>
      </c>
      <c r="J301" s="764">
        <v>0</v>
      </c>
      <c r="K301" s="765">
        <v>0</v>
      </c>
      <c r="L301" s="765">
        <v>0</v>
      </c>
      <c r="M301" s="765">
        <v>0</v>
      </c>
      <c r="N301" s="765">
        <v>0</v>
      </c>
      <c r="O301" s="765">
        <v>0</v>
      </c>
      <c r="P301" s="765">
        <v>0</v>
      </c>
      <c r="Q301" s="765">
        <v>0</v>
      </c>
      <c r="R301" s="765">
        <v>0</v>
      </c>
      <c r="S301" s="765">
        <v>0</v>
      </c>
    </row>
    <row r="302" spans="1:19" hidden="1" outlineLevel="1">
      <c r="A302" s="760">
        <v>417752</v>
      </c>
      <c r="B302" s="761" t="s">
        <v>1066</v>
      </c>
      <c r="C302" s="772">
        <v>8</v>
      </c>
      <c r="D302" s="773"/>
      <c r="E302" s="773"/>
      <c r="F302" s="773"/>
      <c r="G302" s="773"/>
      <c r="H302" s="773"/>
      <c r="I302" s="772">
        <v>0</v>
      </c>
      <c r="J302" s="764">
        <v>0</v>
      </c>
      <c r="K302" s="765">
        <v>0</v>
      </c>
      <c r="L302" s="765">
        <v>0</v>
      </c>
      <c r="M302" s="765">
        <v>0</v>
      </c>
      <c r="N302" s="765">
        <v>0</v>
      </c>
      <c r="O302" s="765">
        <v>0</v>
      </c>
      <c r="P302" s="765">
        <v>0</v>
      </c>
      <c r="Q302" s="765">
        <v>0</v>
      </c>
      <c r="R302" s="765">
        <v>0</v>
      </c>
      <c r="S302" s="765">
        <v>0</v>
      </c>
    </row>
    <row r="303" spans="1:19" hidden="1" outlineLevel="1">
      <c r="A303" s="760">
        <v>452</v>
      </c>
      <c r="B303" s="761" t="s">
        <v>1067</v>
      </c>
      <c r="C303" s="772">
        <v>5</v>
      </c>
      <c r="D303" s="773"/>
      <c r="E303" s="773"/>
      <c r="F303" s="773"/>
      <c r="G303" s="773"/>
      <c r="H303" s="773"/>
      <c r="I303" s="772">
        <v>0</v>
      </c>
      <c r="J303" s="764">
        <v>0</v>
      </c>
      <c r="K303" s="765">
        <v>0</v>
      </c>
      <c r="L303" s="765">
        <v>0</v>
      </c>
      <c r="M303" s="765">
        <v>0</v>
      </c>
      <c r="N303" s="765">
        <v>0</v>
      </c>
      <c r="O303" s="765">
        <v>0</v>
      </c>
      <c r="P303" s="765">
        <v>0</v>
      </c>
      <c r="Q303" s="765">
        <v>0</v>
      </c>
      <c r="R303" s="765">
        <v>0</v>
      </c>
      <c r="S303" s="765">
        <v>0</v>
      </c>
    </row>
    <row r="304" spans="1:19" hidden="1" outlineLevel="1">
      <c r="A304" s="760">
        <v>466</v>
      </c>
      <c r="B304" s="761" t="s">
        <v>1068</v>
      </c>
      <c r="C304" s="772">
        <v>5</v>
      </c>
      <c r="D304" s="773"/>
      <c r="E304" s="773"/>
      <c r="F304" s="773"/>
      <c r="G304" s="773"/>
      <c r="H304" s="773"/>
      <c r="I304" s="772">
        <v>0</v>
      </c>
      <c r="J304" s="764">
        <v>0</v>
      </c>
      <c r="K304" s="765">
        <v>0</v>
      </c>
      <c r="L304" s="765">
        <v>0</v>
      </c>
      <c r="M304" s="765">
        <v>0</v>
      </c>
      <c r="N304" s="765">
        <v>0</v>
      </c>
      <c r="O304" s="765">
        <v>0</v>
      </c>
      <c r="P304" s="765">
        <v>0</v>
      </c>
      <c r="Q304" s="765">
        <v>0</v>
      </c>
      <c r="R304" s="765">
        <v>0</v>
      </c>
      <c r="S304" s="765">
        <v>0</v>
      </c>
    </row>
    <row r="305" spans="1:19" hidden="1" outlineLevel="1">
      <c r="A305" s="760">
        <v>7783</v>
      </c>
      <c r="B305" s="761" t="s">
        <v>1069</v>
      </c>
      <c r="C305" s="772">
        <v>8</v>
      </c>
      <c r="D305" s="773"/>
      <c r="E305" s="773"/>
      <c r="F305" s="773"/>
      <c r="G305" s="773"/>
      <c r="H305" s="773"/>
      <c r="I305" s="772">
        <v>0</v>
      </c>
      <c r="J305" s="764">
        <v>0</v>
      </c>
      <c r="K305" s="765">
        <v>0</v>
      </c>
      <c r="L305" s="765">
        <v>0</v>
      </c>
      <c r="M305" s="765">
        <v>0</v>
      </c>
      <c r="N305" s="765">
        <v>0</v>
      </c>
      <c r="O305" s="765">
        <v>0</v>
      </c>
      <c r="P305" s="765">
        <v>0</v>
      </c>
      <c r="Q305" s="765">
        <v>0</v>
      </c>
      <c r="R305" s="765">
        <v>0</v>
      </c>
      <c r="S305" s="765">
        <v>0</v>
      </c>
    </row>
    <row r="306" spans="1:19" hidden="1" outlineLevel="1">
      <c r="A306" s="760">
        <v>1657</v>
      </c>
      <c r="B306" s="761" t="s">
        <v>1070</v>
      </c>
      <c r="C306" s="772">
        <v>8</v>
      </c>
      <c r="D306" s="773"/>
      <c r="E306" s="773"/>
      <c r="F306" s="773"/>
      <c r="G306" s="773"/>
      <c r="H306" s="773"/>
      <c r="I306" s="772">
        <v>0</v>
      </c>
      <c r="J306" s="764">
        <v>0</v>
      </c>
      <c r="K306" s="765">
        <v>0</v>
      </c>
      <c r="L306" s="765">
        <v>0</v>
      </c>
      <c r="M306" s="765">
        <v>0</v>
      </c>
      <c r="N306" s="765">
        <v>0</v>
      </c>
      <c r="O306" s="765">
        <v>0</v>
      </c>
      <c r="P306" s="765">
        <v>0</v>
      </c>
      <c r="Q306" s="765">
        <v>0</v>
      </c>
      <c r="R306" s="765">
        <v>0</v>
      </c>
      <c r="S306" s="765">
        <v>0</v>
      </c>
    </row>
    <row r="307" spans="1:19" hidden="1" outlineLevel="1">
      <c r="A307" s="760">
        <v>2367</v>
      </c>
      <c r="B307" s="761" t="s">
        <v>1071</v>
      </c>
      <c r="C307" s="772">
        <v>8</v>
      </c>
      <c r="D307" s="773"/>
      <c r="E307" s="773"/>
      <c r="F307" s="773"/>
      <c r="G307" s="773"/>
      <c r="H307" s="773"/>
      <c r="I307" s="772">
        <v>0</v>
      </c>
      <c r="J307" s="764">
        <v>0</v>
      </c>
      <c r="K307" s="765">
        <v>0</v>
      </c>
      <c r="L307" s="765">
        <v>0</v>
      </c>
      <c r="M307" s="765">
        <v>0</v>
      </c>
      <c r="N307" s="765">
        <v>0</v>
      </c>
      <c r="O307" s="765">
        <v>0</v>
      </c>
      <c r="P307" s="765">
        <v>0</v>
      </c>
      <c r="Q307" s="765">
        <v>0</v>
      </c>
      <c r="R307" s="765">
        <v>0</v>
      </c>
      <c r="S307" s="765">
        <v>0</v>
      </c>
    </row>
    <row r="308" spans="1:19" hidden="1" outlineLevel="1">
      <c r="A308" s="760">
        <v>2994</v>
      </c>
      <c r="B308" s="761" t="s">
        <v>1072</v>
      </c>
      <c r="C308" s="772">
        <v>8</v>
      </c>
      <c r="D308" s="773"/>
      <c r="E308" s="773"/>
      <c r="F308" s="773"/>
      <c r="G308" s="773"/>
      <c r="H308" s="773"/>
      <c r="I308" s="772">
        <v>0</v>
      </c>
      <c r="J308" s="764">
        <v>0</v>
      </c>
      <c r="K308" s="765">
        <v>0</v>
      </c>
      <c r="L308" s="765">
        <v>0</v>
      </c>
      <c r="M308" s="765">
        <v>0</v>
      </c>
      <c r="N308" s="765">
        <v>0</v>
      </c>
      <c r="O308" s="765">
        <v>0</v>
      </c>
      <c r="P308" s="765">
        <v>0</v>
      </c>
      <c r="Q308" s="765">
        <v>0</v>
      </c>
      <c r="R308" s="765">
        <v>0</v>
      </c>
      <c r="S308" s="765">
        <v>0</v>
      </c>
    </row>
    <row r="309" spans="1:19" hidden="1" outlineLevel="1">
      <c r="A309" s="760">
        <v>900029</v>
      </c>
      <c r="B309" s="761" t="s">
        <v>1073</v>
      </c>
      <c r="C309" s="772">
        <v>8</v>
      </c>
      <c r="D309" s="773"/>
      <c r="E309" s="773"/>
      <c r="F309" s="773"/>
      <c r="G309" s="773"/>
      <c r="H309" s="773"/>
      <c r="I309" s="772">
        <v>0</v>
      </c>
      <c r="J309" s="764">
        <v>0</v>
      </c>
      <c r="K309" s="765">
        <v>0</v>
      </c>
      <c r="L309" s="765">
        <v>0</v>
      </c>
      <c r="M309" s="765">
        <v>0</v>
      </c>
      <c r="N309" s="765">
        <v>0</v>
      </c>
      <c r="O309" s="765">
        <v>0</v>
      </c>
      <c r="P309" s="765">
        <v>0</v>
      </c>
      <c r="Q309" s="765">
        <v>0</v>
      </c>
      <c r="R309" s="765">
        <v>0</v>
      </c>
      <c r="S309" s="765">
        <v>0</v>
      </c>
    </row>
    <row r="310" spans="1:19" hidden="1" outlineLevel="1">
      <c r="A310" s="760">
        <v>900030</v>
      </c>
      <c r="B310" s="761" t="s">
        <v>1074</v>
      </c>
      <c r="C310" s="772">
        <v>8</v>
      </c>
      <c r="D310" s="773"/>
      <c r="E310" s="773"/>
      <c r="F310" s="773"/>
      <c r="G310" s="773"/>
      <c r="H310" s="773"/>
      <c r="I310" s="772">
        <v>0</v>
      </c>
      <c r="J310" s="764">
        <v>0</v>
      </c>
      <c r="K310" s="765">
        <v>0</v>
      </c>
      <c r="L310" s="765">
        <v>0</v>
      </c>
      <c r="M310" s="765">
        <v>0</v>
      </c>
      <c r="N310" s="765">
        <v>0</v>
      </c>
      <c r="O310" s="765">
        <v>0</v>
      </c>
      <c r="P310" s="765">
        <v>0</v>
      </c>
      <c r="Q310" s="765">
        <v>0</v>
      </c>
      <c r="R310" s="765">
        <v>0</v>
      </c>
      <c r="S310" s="765">
        <v>0</v>
      </c>
    </row>
    <row r="311" spans="1:19" hidden="1" outlineLevel="1">
      <c r="A311" s="760">
        <v>900031</v>
      </c>
      <c r="B311" s="761" t="s">
        <v>1075</v>
      </c>
      <c r="C311" s="772">
        <v>8</v>
      </c>
      <c r="D311" s="773"/>
      <c r="E311" s="773"/>
      <c r="F311" s="773"/>
      <c r="G311" s="773"/>
      <c r="H311" s="773"/>
      <c r="I311" s="772">
        <v>0</v>
      </c>
      <c r="J311" s="764">
        <v>0</v>
      </c>
      <c r="K311" s="765">
        <v>0</v>
      </c>
      <c r="L311" s="765">
        <v>0</v>
      </c>
      <c r="M311" s="765">
        <v>0</v>
      </c>
      <c r="N311" s="765">
        <v>0</v>
      </c>
      <c r="O311" s="765">
        <v>0</v>
      </c>
      <c r="P311" s="765">
        <v>0</v>
      </c>
      <c r="Q311" s="765">
        <v>0</v>
      </c>
      <c r="R311" s="765">
        <v>0</v>
      </c>
      <c r="S311" s="765">
        <v>0</v>
      </c>
    </row>
    <row r="312" spans="1:19" hidden="1" outlineLevel="1">
      <c r="A312" s="760">
        <v>900032</v>
      </c>
      <c r="B312" s="761" t="s">
        <v>1076</v>
      </c>
      <c r="C312" s="772">
        <v>8</v>
      </c>
      <c r="D312" s="773"/>
      <c r="E312" s="773"/>
      <c r="F312" s="773"/>
      <c r="G312" s="773"/>
      <c r="H312" s="773"/>
      <c r="I312" s="772">
        <v>0</v>
      </c>
      <c r="J312" s="764">
        <v>0</v>
      </c>
      <c r="K312" s="765">
        <v>0</v>
      </c>
      <c r="L312" s="765">
        <v>0</v>
      </c>
      <c r="M312" s="765">
        <v>0</v>
      </c>
      <c r="N312" s="765">
        <v>0</v>
      </c>
      <c r="O312" s="765">
        <v>0</v>
      </c>
      <c r="P312" s="765">
        <v>0</v>
      </c>
      <c r="Q312" s="765">
        <v>0</v>
      </c>
      <c r="R312" s="765">
        <v>0</v>
      </c>
      <c r="S312" s="765">
        <v>0</v>
      </c>
    </row>
    <row r="313" spans="1:19" hidden="1" outlineLevel="1">
      <c r="A313" s="760">
        <v>451875</v>
      </c>
      <c r="B313" s="761" t="s">
        <v>1077</v>
      </c>
      <c r="C313" s="772">
        <v>8</v>
      </c>
      <c r="D313" s="773"/>
      <c r="E313" s="773"/>
      <c r="F313" s="773"/>
      <c r="G313" s="773"/>
      <c r="H313" s="773"/>
      <c r="I313" s="772">
        <v>0</v>
      </c>
      <c r="J313" s="764">
        <v>0</v>
      </c>
      <c r="K313" s="765">
        <v>0</v>
      </c>
      <c r="L313" s="765">
        <v>0</v>
      </c>
      <c r="M313" s="765">
        <v>0</v>
      </c>
      <c r="N313" s="765">
        <v>0</v>
      </c>
      <c r="O313" s="765">
        <v>0</v>
      </c>
      <c r="P313" s="765">
        <v>0</v>
      </c>
      <c r="Q313" s="765">
        <v>0</v>
      </c>
      <c r="R313" s="765">
        <v>0</v>
      </c>
      <c r="S313" s="765">
        <v>0</v>
      </c>
    </row>
    <row r="314" spans="1:19" hidden="1" outlineLevel="1">
      <c r="A314" s="760">
        <v>900033</v>
      </c>
      <c r="B314" s="761" t="s">
        <v>1078</v>
      </c>
      <c r="C314" s="772">
        <v>8</v>
      </c>
      <c r="D314" s="773"/>
      <c r="E314" s="773"/>
      <c r="F314" s="773"/>
      <c r="G314" s="773"/>
      <c r="H314" s="773"/>
      <c r="I314" s="772">
        <v>0</v>
      </c>
      <c r="J314" s="764">
        <v>0</v>
      </c>
      <c r="K314" s="765">
        <v>0</v>
      </c>
      <c r="L314" s="765">
        <v>0</v>
      </c>
      <c r="M314" s="765">
        <v>0</v>
      </c>
      <c r="N314" s="765">
        <v>0</v>
      </c>
      <c r="O314" s="765">
        <v>0</v>
      </c>
      <c r="P314" s="765">
        <v>0</v>
      </c>
      <c r="Q314" s="765">
        <v>0</v>
      </c>
      <c r="R314" s="765">
        <v>0</v>
      </c>
      <c r="S314" s="765">
        <v>0</v>
      </c>
    </row>
    <row r="315" spans="1:19" hidden="1" outlineLevel="1">
      <c r="A315" s="760">
        <v>11460</v>
      </c>
      <c r="B315" s="761" t="s">
        <v>1079</v>
      </c>
      <c r="C315" s="772">
        <v>8</v>
      </c>
      <c r="D315" s="773"/>
      <c r="E315" s="773"/>
      <c r="F315" s="773"/>
      <c r="G315" s="773"/>
      <c r="H315" s="773"/>
      <c r="I315" s="772">
        <v>0</v>
      </c>
      <c r="J315" s="764">
        <v>0</v>
      </c>
      <c r="K315" s="765">
        <v>0</v>
      </c>
      <c r="L315" s="765">
        <v>0</v>
      </c>
      <c r="M315" s="765">
        <v>0</v>
      </c>
      <c r="N315" s="765">
        <v>0</v>
      </c>
      <c r="O315" s="765">
        <v>0</v>
      </c>
      <c r="P315" s="765">
        <v>0</v>
      </c>
      <c r="Q315" s="765">
        <v>0</v>
      </c>
      <c r="R315" s="765">
        <v>0</v>
      </c>
      <c r="S315" s="765">
        <v>0</v>
      </c>
    </row>
    <row r="316" spans="1:19" hidden="1" outlineLevel="1">
      <c r="A316" s="760">
        <v>900034</v>
      </c>
      <c r="B316" s="761" t="s">
        <v>1080</v>
      </c>
      <c r="C316" s="772">
        <v>8</v>
      </c>
      <c r="D316" s="773"/>
      <c r="E316" s="773"/>
      <c r="F316" s="773"/>
      <c r="G316" s="773"/>
      <c r="H316" s="773"/>
      <c r="I316" s="772">
        <v>0</v>
      </c>
      <c r="J316" s="764">
        <v>0</v>
      </c>
      <c r="K316" s="765">
        <v>0</v>
      </c>
      <c r="L316" s="765">
        <v>0</v>
      </c>
      <c r="M316" s="765">
        <v>0</v>
      </c>
      <c r="N316" s="765">
        <v>0</v>
      </c>
      <c r="O316" s="765">
        <v>0</v>
      </c>
      <c r="P316" s="765">
        <v>0</v>
      </c>
      <c r="Q316" s="765">
        <v>0</v>
      </c>
      <c r="R316" s="765">
        <v>0</v>
      </c>
      <c r="S316" s="765">
        <v>0</v>
      </c>
    </row>
    <row r="317" spans="1:19" hidden="1" outlineLevel="1">
      <c r="A317" s="760">
        <v>900035</v>
      </c>
      <c r="B317" s="761" t="s">
        <v>1081</v>
      </c>
      <c r="C317" s="772">
        <v>8</v>
      </c>
      <c r="D317" s="773"/>
      <c r="E317" s="773"/>
      <c r="F317" s="773"/>
      <c r="G317" s="773"/>
      <c r="H317" s="773"/>
      <c r="I317" s="772">
        <v>0</v>
      </c>
      <c r="J317" s="764">
        <v>0</v>
      </c>
      <c r="K317" s="765">
        <v>0</v>
      </c>
      <c r="L317" s="765">
        <v>0</v>
      </c>
      <c r="M317" s="765">
        <v>0</v>
      </c>
      <c r="N317" s="765">
        <v>0</v>
      </c>
      <c r="O317" s="765">
        <v>0</v>
      </c>
      <c r="P317" s="765">
        <v>0</v>
      </c>
      <c r="Q317" s="765">
        <v>0</v>
      </c>
      <c r="R317" s="765">
        <v>0</v>
      </c>
      <c r="S317" s="765">
        <v>0</v>
      </c>
    </row>
    <row r="318" spans="1:19" hidden="1" outlineLevel="1">
      <c r="A318" s="760">
        <v>35043</v>
      </c>
      <c r="B318" s="761" t="s">
        <v>1082</v>
      </c>
      <c r="C318" s="772">
        <v>8</v>
      </c>
      <c r="D318" s="773"/>
      <c r="E318" s="773"/>
      <c r="F318" s="773"/>
      <c r="G318" s="773"/>
      <c r="H318" s="773"/>
      <c r="I318" s="772">
        <v>0</v>
      </c>
      <c r="J318" s="764">
        <v>0</v>
      </c>
      <c r="K318" s="765">
        <v>0</v>
      </c>
      <c r="L318" s="765">
        <v>0</v>
      </c>
      <c r="M318" s="765">
        <v>0</v>
      </c>
      <c r="N318" s="765">
        <v>0</v>
      </c>
      <c r="O318" s="765">
        <v>0</v>
      </c>
      <c r="P318" s="765">
        <v>0</v>
      </c>
      <c r="Q318" s="765">
        <v>0</v>
      </c>
      <c r="R318" s="765">
        <v>0</v>
      </c>
      <c r="S318" s="765">
        <v>0</v>
      </c>
    </row>
    <row r="319" spans="1:19" hidden="1" outlineLevel="1">
      <c r="A319" s="760">
        <v>3988</v>
      </c>
      <c r="B319" s="761" t="s">
        <v>1083</v>
      </c>
      <c r="C319" s="772">
        <v>8</v>
      </c>
      <c r="D319" s="773"/>
      <c r="E319" s="773"/>
      <c r="F319" s="773"/>
      <c r="G319" s="773"/>
      <c r="H319" s="773"/>
      <c r="I319" s="772">
        <v>0</v>
      </c>
      <c r="J319" s="764">
        <v>0</v>
      </c>
      <c r="K319" s="765">
        <v>0</v>
      </c>
      <c r="L319" s="765">
        <v>0</v>
      </c>
      <c r="M319" s="765">
        <v>0</v>
      </c>
      <c r="N319" s="765">
        <v>0</v>
      </c>
      <c r="O319" s="765">
        <v>0</v>
      </c>
      <c r="P319" s="765">
        <v>0</v>
      </c>
      <c r="Q319" s="765">
        <v>0</v>
      </c>
      <c r="R319" s="765">
        <v>0</v>
      </c>
      <c r="S319" s="765">
        <v>0</v>
      </c>
    </row>
    <row r="320" spans="1:19" hidden="1" outlineLevel="1">
      <c r="A320" s="760">
        <v>467</v>
      </c>
      <c r="B320" s="761" t="s">
        <v>1084</v>
      </c>
      <c r="C320" s="772">
        <v>5</v>
      </c>
      <c r="D320" s="773"/>
      <c r="E320" s="773"/>
      <c r="F320" s="773"/>
      <c r="G320" s="773"/>
      <c r="H320" s="773"/>
      <c r="I320" s="772">
        <v>0</v>
      </c>
      <c r="J320" s="764">
        <v>0</v>
      </c>
      <c r="K320" s="765">
        <v>0</v>
      </c>
      <c r="L320" s="765">
        <v>0</v>
      </c>
      <c r="M320" s="765">
        <v>0</v>
      </c>
      <c r="N320" s="765">
        <v>0</v>
      </c>
      <c r="O320" s="765">
        <v>0</v>
      </c>
      <c r="P320" s="765">
        <v>0</v>
      </c>
      <c r="Q320" s="765">
        <v>0</v>
      </c>
      <c r="R320" s="765">
        <v>0</v>
      </c>
      <c r="S320" s="765">
        <v>0</v>
      </c>
    </row>
    <row r="321" spans="1:19" hidden="1" outlineLevel="1">
      <c r="A321" s="760">
        <v>41795</v>
      </c>
      <c r="B321" s="761" t="s">
        <v>1085</v>
      </c>
      <c r="C321" s="772">
        <v>8</v>
      </c>
      <c r="D321" s="773"/>
      <c r="E321" s="773"/>
      <c r="F321" s="773"/>
      <c r="G321" s="773"/>
      <c r="H321" s="773"/>
      <c r="I321" s="772">
        <v>0</v>
      </c>
      <c r="J321" s="764">
        <v>0</v>
      </c>
      <c r="K321" s="765">
        <v>0</v>
      </c>
      <c r="L321" s="765">
        <v>0</v>
      </c>
      <c r="M321" s="765">
        <v>0</v>
      </c>
      <c r="N321" s="765">
        <v>0</v>
      </c>
      <c r="O321" s="765">
        <v>0</v>
      </c>
      <c r="P321" s="765">
        <v>0</v>
      </c>
      <c r="Q321" s="765">
        <v>0</v>
      </c>
      <c r="R321" s="765">
        <v>0</v>
      </c>
      <c r="S321" s="765">
        <v>0</v>
      </c>
    </row>
    <row r="322" spans="1:19" hidden="1" outlineLevel="1">
      <c r="A322" s="760">
        <v>38133</v>
      </c>
      <c r="B322" s="761" t="s">
        <v>1086</v>
      </c>
      <c r="C322" s="772">
        <v>8</v>
      </c>
      <c r="D322" s="773"/>
      <c r="E322" s="773"/>
      <c r="F322" s="773"/>
      <c r="G322" s="773"/>
      <c r="H322" s="773"/>
      <c r="I322" s="772">
        <v>0</v>
      </c>
      <c r="J322" s="764">
        <v>0</v>
      </c>
      <c r="K322" s="765">
        <v>0</v>
      </c>
      <c r="L322" s="765">
        <v>0</v>
      </c>
      <c r="M322" s="765">
        <v>0</v>
      </c>
      <c r="N322" s="765">
        <v>0</v>
      </c>
      <c r="O322" s="765">
        <v>0</v>
      </c>
      <c r="P322" s="765">
        <v>0</v>
      </c>
      <c r="Q322" s="765">
        <v>0</v>
      </c>
      <c r="R322" s="765">
        <v>0</v>
      </c>
      <c r="S322" s="765">
        <v>0</v>
      </c>
    </row>
    <row r="323" spans="1:19" hidden="1" outlineLevel="1">
      <c r="A323" s="760">
        <v>1883</v>
      </c>
      <c r="B323" s="761" t="s">
        <v>1087</v>
      </c>
      <c r="C323" s="772">
        <v>8</v>
      </c>
      <c r="D323" s="773"/>
      <c r="E323" s="773"/>
      <c r="F323" s="773"/>
      <c r="G323" s="773"/>
      <c r="H323" s="773"/>
      <c r="I323" s="772">
        <v>0</v>
      </c>
      <c r="J323" s="764">
        <v>0</v>
      </c>
      <c r="K323" s="765">
        <v>0</v>
      </c>
      <c r="L323" s="765">
        <v>0</v>
      </c>
      <c r="M323" s="765">
        <v>0</v>
      </c>
      <c r="N323" s="765">
        <v>0</v>
      </c>
      <c r="O323" s="765">
        <v>0</v>
      </c>
      <c r="P323" s="765">
        <v>0</v>
      </c>
      <c r="Q323" s="765">
        <v>0</v>
      </c>
      <c r="R323" s="765">
        <v>0</v>
      </c>
      <c r="S323" s="765">
        <v>0</v>
      </c>
    </row>
    <row r="324" spans="1:19" hidden="1" outlineLevel="1">
      <c r="A324" s="760">
        <v>3163</v>
      </c>
      <c r="B324" s="761" t="s">
        <v>1088</v>
      </c>
      <c r="C324" s="772">
        <v>8</v>
      </c>
      <c r="D324" s="773"/>
      <c r="E324" s="773"/>
      <c r="F324" s="773"/>
      <c r="G324" s="773"/>
      <c r="H324" s="773"/>
      <c r="I324" s="772">
        <v>0</v>
      </c>
      <c r="J324" s="764">
        <v>0</v>
      </c>
      <c r="K324" s="765">
        <v>0</v>
      </c>
      <c r="L324" s="765">
        <v>0</v>
      </c>
      <c r="M324" s="765">
        <v>0</v>
      </c>
      <c r="N324" s="765">
        <v>0</v>
      </c>
      <c r="O324" s="765">
        <v>0</v>
      </c>
      <c r="P324" s="765">
        <v>0</v>
      </c>
      <c r="Q324" s="765">
        <v>0</v>
      </c>
      <c r="R324" s="765">
        <v>0</v>
      </c>
      <c r="S324" s="765">
        <v>0</v>
      </c>
    </row>
    <row r="325" spans="1:19" hidden="1" outlineLevel="1">
      <c r="A325" s="760">
        <v>2021</v>
      </c>
      <c r="B325" s="761" t="s">
        <v>1089</v>
      </c>
      <c r="C325" s="772">
        <v>8</v>
      </c>
      <c r="D325" s="773"/>
      <c r="E325" s="773"/>
      <c r="F325" s="773"/>
      <c r="G325" s="773"/>
      <c r="H325" s="773"/>
      <c r="I325" s="772">
        <v>0</v>
      </c>
      <c r="J325" s="764">
        <v>0</v>
      </c>
      <c r="K325" s="765">
        <v>0</v>
      </c>
      <c r="L325" s="765">
        <v>0</v>
      </c>
      <c r="M325" s="765">
        <v>0</v>
      </c>
      <c r="N325" s="765">
        <v>0</v>
      </c>
      <c r="O325" s="765">
        <v>0</v>
      </c>
      <c r="P325" s="765">
        <v>0</v>
      </c>
      <c r="Q325" s="765">
        <v>0</v>
      </c>
      <c r="R325" s="765">
        <v>0</v>
      </c>
      <c r="S325" s="765">
        <v>0</v>
      </c>
    </row>
    <row r="326" spans="1:19" hidden="1" outlineLevel="1">
      <c r="A326" s="760">
        <v>1739</v>
      </c>
      <c r="B326" s="761" t="s">
        <v>1090</v>
      </c>
      <c r="C326" s="772">
        <v>8</v>
      </c>
      <c r="D326" s="773"/>
      <c r="E326" s="773"/>
      <c r="F326" s="773"/>
      <c r="G326" s="773"/>
      <c r="H326" s="773"/>
      <c r="I326" s="772">
        <v>0</v>
      </c>
      <c r="J326" s="764">
        <v>0</v>
      </c>
      <c r="K326" s="765">
        <v>0</v>
      </c>
      <c r="L326" s="765">
        <v>0</v>
      </c>
      <c r="M326" s="765">
        <v>0</v>
      </c>
      <c r="N326" s="765">
        <v>0</v>
      </c>
      <c r="O326" s="765">
        <v>0</v>
      </c>
      <c r="P326" s="765">
        <v>0</v>
      </c>
      <c r="Q326" s="765">
        <v>0</v>
      </c>
      <c r="R326" s="765">
        <v>0</v>
      </c>
      <c r="S326" s="765">
        <v>0</v>
      </c>
    </row>
    <row r="327" spans="1:19" hidden="1" outlineLevel="1">
      <c r="A327" s="760">
        <v>227243</v>
      </c>
      <c r="B327" s="761" t="s">
        <v>1091</v>
      </c>
      <c r="C327" s="772">
        <v>8</v>
      </c>
      <c r="D327" s="773"/>
      <c r="E327" s="773"/>
      <c r="F327" s="773"/>
      <c r="G327" s="773"/>
      <c r="H327" s="773"/>
      <c r="I327" s="772">
        <v>0</v>
      </c>
      <c r="J327" s="764">
        <v>0</v>
      </c>
      <c r="K327" s="765">
        <v>0</v>
      </c>
      <c r="L327" s="765">
        <v>0</v>
      </c>
      <c r="M327" s="765">
        <v>0</v>
      </c>
      <c r="N327" s="765">
        <v>0</v>
      </c>
      <c r="O327" s="765">
        <v>0</v>
      </c>
      <c r="P327" s="765">
        <v>0</v>
      </c>
      <c r="Q327" s="765">
        <v>0</v>
      </c>
      <c r="R327" s="765">
        <v>0</v>
      </c>
      <c r="S327" s="765">
        <v>0</v>
      </c>
    </row>
    <row r="328" spans="1:19" hidden="1" outlineLevel="1">
      <c r="A328" s="760">
        <v>900036</v>
      </c>
      <c r="B328" s="761" t="s">
        <v>1092</v>
      </c>
      <c r="C328" s="772">
        <v>8</v>
      </c>
      <c r="D328" s="773"/>
      <c r="E328" s="773"/>
      <c r="F328" s="773"/>
      <c r="G328" s="773"/>
      <c r="H328" s="773"/>
      <c r="I328" s="772">
        <v>0</v>
      </c>
      <c r="J328" s="764">
        <v>0</v>
      </c>
      <c r="K328" s="765">
        <v>0</v>
      </c>
      <c r="L328" s="765">
        <v>0</v>
      </c>
      <c r="M328" s="765">
        <v>0</v>
      </c>
      <c r="N328" s="765">
        <v>0</v>
      </c>
      <c r="O328" s="765">
        <v>0</v>
      </c>
      <c r="P328" s="765">
        <v>0</v>
      </c>
      <c r="Q328" s="765">
        <v>0</v>
      </c>
      <c r="R328" s="765">
        <v>0</v>
      </c>
      <c r="S328" s="765">
        <v>0</v>
      </c>
    </row>
    <row r="329" spans="1:19" hidden="1" outlineLevel="1">
      <c r="A329" s="760">
        <v>1509</v>
      </c>
      <c r="B329" s="761" t="s">
        <v>1093</v>
      </c>
      <c r="C329" s="772">
        <v>8</v>
      </c>
      <c r="D329" s="773"/>
      <c r="E329" s="773"/>
      <c r="F329" s="773"/>
      <c r="G329" s="773"/>
      <c r="H329" s="773"/>
      <c r="I329" s="772">
        <v>0</v>
      </c>
      <c r="J329" s="764">
        <v>0</v>
      </c>
      <c r="K329" s="765">
        <v>0</v>
      </c>
      <c r="L329" s="765">
        <v>0</v>
      </c>
      <c r="M329" s="765">
        <v>0</v>
      </c>
      <c r="N329" s="765">
        <v>0</v>
      </c>
      <c r="O329" s="765">
        <v>0</v>
      </c>
      <c r="P329" s="765">
        <v>0</v>
      </c>
      <c r="Q329" s="765">
        <v>0</v>
      </c>
      <c r="R329" s="765">
        <v>0</v>
      </c>
      <c r="S329" s="765">
        <v>0</v>
      </c>
    </row>
    <row r="330" spans="1:19" hidden="1" outlineLevel="1">
      <c r="A330" s="760">
        <v>900037</v>
      </c>
      <c r="B330" s="761" t="s">
        <v>1094</v>
      </c>
      <c r="C330" s="772">
        <v>8</v>
      </c>
      <c r="D330" s="773"/>
      <c r="E330" s="773"/>
      <c r="F330" s="773"/>
      <c r="G330" s="773"/>
      <c r="H330" s="773"/>
      <c r="I330" s="772">
        <v>0</v>
      </c>
      <c r="J330" s="764">
        <v>0</v>
      </c>
      <c r="K330" s="765">
        <v>0</v>
      </c>
      <c r="L330" s="765">
        <v>0</v>
      </c>
      <c r="M330" s="765">
        <v>0</v>
      </c>
      <c r="N330" s="765">
        <v>0</v>
      </c>
      <c r="O330" s="765">
        <v>0</v>
      </c>
      <c r="P330" s="765">
        <v>0</v>
      </c>
      <c r="Q330" s="765">
        <v>0</v>
      </c>
      <c r="R330" s="765">
        <v>0</v>
      </c>
      <c r="S330" s="765">
        <v>0</v>
      </c>
    </row>
    <row r="331" spans="1:19" hidden="1" outlineLevel="1">
      <c r="A331" s="760">
        <v>227289</v>
      </c>
      <c r="B331" s="761" t="s">
        <v>1095</v>
      </c>
      <c r="C331" s="772">
        <v>8</v>
      </c>
      <c r="D331" s="773"/>
      <c r="E331" s="773"/>
      <c r="F331" s="773"/>
      <c r="G331" s="773"/>
      <c r="H331" s="773"/>
      <c r="I331" s="772">
        <v>0</v>
      </c>
      <c r="J331" s="764">
        <v>0</v>
      </c>
      <c r="K331" s="765">
        <v>0</v>
      </c>
      <c r="L331" s="765">
        <v>0</v>
      </c>
      <c r="M331" s="765">
        <v>0</v>
      </c>
      <c r="N331" s="765">
        <v>0</v>
      </c>
      <c r="O331" s="765">
        <v>0</v>
      </c>
      <c r="P331" s="765">
        <v>0</v>
      </c>
      <c r="Q331" s="765">
        <v>0</v>
      </c>
      <c r="R331" s="765">
        <v>0</v>
      </c>
      <c r="S331" s="765">
        <v>0</v>
      </c>
    </row>
    <row r="332" spans="1:19" hidden="1" outlineLevel="1">
      <c r="A332" s="760">
        <v>3100</v>
      </c>
      <c r="B332" s="761" t="s">
        <v>1096</v>
      </c>
      <c r="C332" s="772">
        <v>8</v>
      </c>
      <c r="D332" s="773"/>
      <c r="E332" s="773"/>
      <c r="F332" s="773"/>
      <c r="G332" s="773"/>
      <c r="H332" s="773"/>
      <c r="I332" s="772">
        <v>0</v>
      </c>
      <c r="J332" s="764">
        <v>0</v>
      </c>
      <c r="K332" s="765">
        <v>0</v>
      </c>
      <c r="L332" s="765">
        <v>0</v>
      </c>
      <c r="M332" s="765">
        <v>0</v>
      </c>
      <c r="N332" s="765">
        <v>0</v>
      </c>
      <c r="O332" s="765">
        <v>0</v>
      </c>
      <c r="P332" s="765">
        <v>0</v>
      </c>
      <c r="Q332" s="765">
        <v>0</v>
      </c>
      <c r="R332" s="765">
        <v>0</v>
      </c>
      <c r="S332" s="765">
        <v>0</v>
      </c>
    </row>
    <row r="333" spans="1:19" hidden="1" outlineLevel="1">
      <c r="A333" s="760">
        <v>3985</v>
      </c>
      <c r="B333" s="761" t="s">
        <v>1097</v>
      </c>
      <c r="C333" s="772">
        <v>8</v>
      </c>
      <c r="D333" s="773"/>
      <c r="E333" s="773"/>
      <c r="F333" s="773"/>
      <c r="G333" s="773"/>
      <c r="H333" s="773"/>
      <c r="I333" s="772">
        <v>0</v>
      </c>
      <c r="J333" s="764">
        <v>0</v>
      </c>
      <c r="K333" s="765">
        <v>0</v>
      </c>
      <c r="L333" s="765">
        <v>0</v>
      </c>
      <c r="M333" s="765">
        <v>0</v>
      </c>
      <c r="N333" s="765">
        <v>0</v>
      </c>
      <c r="O333" s="765">
        <v>0</v>
      </c>
      <c r="P333" s="765">
        <v>0</v>
      </c>
      <c r="Q333" s="765">
        <v>0</v>
      </c>
      <c r="R333" s="765">
        <v>0</v>
      </c>
      <c r="S333" s="765">
        <v>0</v>
      </c>
    </row>
    <row r="334" spans="1:19" hidden="1" outlineLevel="1">
      <c r="A334" s="760">
        <v>3211</v>
      </c>
      <c r="B334" s="761" t="s">
        <v>1098</v>
      </c>
      <c r="C334" s="772">
        <v>8</v>
      </c>
      <c r="D334" s="773"/>
      <c r="E334" s="773"/>
      <c r="F334" s="773"/>
      <c r="G334" s="773"/>
      <c r="H334" s="773"/>
      <c r="I334" s="772">
        <v>0</v>
      </c>
      <c r="J334" s="764">
        <v>0</v>
      </c>
      <c r="K334" s="765">
        <v>0</v>
      </c>
      <c r="L334" s="765">
        <v>0</v>
      </c>
      <c r="M334" s="765">
        <v>0</v>
      </c>
      <c r="N334" s="765">
        <v>0</v>
      </c>
      <c r="O334" s="765">
        <v>0</v>
      </c>
      <c r="P334" s="765">
        <v>0</v>
      </c>
      <c r="Q334" s="765">
        <v>0</v>
      </c>
      <c r="R334" s="765">
        <v>0</v>
      </c>
      <c r="S334" s="765">
        <v>0</v>
      </c>
    </row>
    <row r="335" spans="1:19" hidden="1" outlineLevel="1">
      <c r="A335" s="760">
        <v>3210</v>
      </c>
      <c r="B335" s="761" t="s">
        <v>1099</v>
      </c>
      <c r="C335" s="772">
        <v>8</v>
      </c>
      <c r="D335" s="773"/>
      <c r="E335" s="773"/>
      <c r="F335" s="773"/>
      <c r="G335" s="773"/>
      <c r="H335" s="773"/>
      <c r="I335" s="772">
        <v>0</v>
      </c>
      <c r="J335" s="764">
        <v>0</v>
      </c>
      <c r="K335" s="765">
        <v>0</v>
      </c>
      <c r="L335" s="765">
        <v>0</v>
      </c>
      <c r="M335" s="765">
        <v>0</v>
      </c>
      <c r="N335" s="765">
        <v>0</v>
      </c>
      <c r="O335" s="765">
        <v>0</v>
      </c>
      <c r="P335" s="765">
        <v>0</v>
      </c>
      <c r="Q335" s="765">
        <v>0</v>
      </c>
      <c r="R335" s="765">
        <v>0</v>
      </c>
      <c r="S335" s="765">
        <v>0</v>
      </c>
    </row>
    <row r="336" spans="1:19" hidden="1" outlineLevel="1">
      <c r="A336" s="760">
        <v>3598</v>
      </c>
      <c r="B336" s="761" t="s">
        <v>1100</v>
      </c>
      <c r="C336" s="772">
        <v>2</v>
      </c>
      <c r="D336" s="773"/>
      <c r="E336" s="773"/>
      <c r="F336" s="773"/>
      <c r="G336" s="773"/>
      <c r="H336" s="773"/>
      <c r="I336" s="772">
        <v>0</v>
      </c>
      <c r="J336" s="772">
        <v>0</v>
      </c>
      <c r="K336" s="773">
        <v>0</v>
      </c>
      <c r="L336" s="773">
        <v>0</v>
      </c>
      <c r="M336" s="773">
        <v>0</v>
      </c>
      <c r="N336" s="773">
        <v>0</v>
      </c>
      <c r="O336" s="773">
        <v>0</v>
      </c>
      <c r="P336" s="773">
        <v>0</v>
      </c>
      <c r="Q336" s="773">
        <v>0</v>
      </c>
      <c r="R336" s="773">
        <v>0</v>
      </c>
      <c r="S336" s="773">
        <v>0</v>
      </c>
    </row>
    <row r="337" spans="1:19" hidden="1" outlineLevel="1">
      <c r="A337" s="760">
        <v>3212</v>
      </c>
      <c r="B337" s="761" t="s">
        <v>1101</v>
      </c>
      <c r="C337" s="772">
        <v>8</v>
      </c>
      <c r="D337" s="773"/>
      <c r="E337" s="773"/>
      <c r="F337" s="773"/>
      <c r="G337" s="773"/>
      <c r="H337" s="773"/>
      <c r="I337" s="772">
        <v>0</v>
      </c>
      <c r="J337" s="764">
        <v>0</v>
      </c>
      <c r="K337" s="765">
        <v>0</v>
      </c>
      <c r="L337" s="765">
        <v>0</v>
      </c>
      <c r="M337" s="765">
        <v>0</v>
      </c>
      <c r="N337" s="765">
        <v>0</v>
      </c>
      <c r="O337" s="765">
        <v>0</v>
      </c>
      <c r="P337" s="765">
        <v>0</v>
      </c>
      <c r="Q337" s="765">
        <v>0</v>
      </c>
      <c r="R337" s="765">
        <v>0</v>
      </c>
      <c r="S337" s="765">
        <v>0</v>
      </c>
    </row>
    <row r="338" spans="1:19" hidden="1" outlineLevel="1">
      <c r="A338" s="760">
        <v>2498</v>
      </c>
      <c r="B338" s="761" t="s">
        <v>1102</v>
      </c>
      <c r="C338" s="772">
        <v>8</v>
      </c>
      <c r="D338" s="773"/>
      <c r="E338" s="773"/>
      <c r="F338" s="773"/>
      <c r="G338" s="773"/>
      <c r="H338" s="773"/>
      <c r="I338" s="772">
        <v>0</v>
      </c>
      <c r="J338" s="764">
        <v>0</v>
      </c>
      <c r="K338" s="765">
        <v>0</v>
      </c>
      <c r="L338" s="765">
        <v>0</v>
      </c>
      <c r="M338" s="765">
        <v>0</v>
      </c>
      <c r="N338" s="765">
        <v>0</v>
      </c>
      <c r="O338" s="765">
        <v>0</v>
      </c>
      <c r="P338" s="765">
        <v>0</v>
      </c>
      <c r="Q338" s="765">
        <v>0</v>
      </c>
      <c r="R338" s="765">
        <v>0</v>
      </c>
      <c r="S338" s="765">
        <v>0</v>
      </c>
    </row>
    <row r="339" spans="1:19" hidden="1" outlineLevel="1">
      <c r="A339" s="760">
        <v>900060</v>
      </c>
      <c r="B339" s="761" t="s">
        <v>1103</v>
      </c>
      <c r="C339" s="772">
        <v>8</v>
      </c>
      <c r="D339" s="773"/>
      <c r="E339" s="773"/>
      <c r="F339" s="773"/>
      <c r="G339" s="773"/>
      <c r="H339" s="773"/>
      <c r="I339" s="772">
        <v>0</v>
      </c>
      <c r="J339" s="764">
        <v>0</v>
      </c>
      <c r="K339" s="765">
        <v>0</v>
      </c>
      <c r="L339" s="765">
        <v>0</v>
      </c>
      <c r="M339" s="765">
        <v>0</v>
      </c>
      <c r="N339" s="765">
        <v>0</v>
      </c>
      <c r="O339" s="765">
        <v>0</v>
      </c>
      <c r="P339" s="765">
        <v>0</v>
      </c>
      <c r="Q339" s="765">
        <v>0</v>
      </c>
      <c r="R339" s="765">
        <v>0</v>
      </c>
      <c r="S339" s="765">
        <v>0</v>
      </c>
    </row>
    <row r="340" spans="1:19" hidden="1" outlineLevel="1">
      <c r="A340" s="760">
        <v>23053</v>
      </c>
      <c r="B340" s="761" t="s">
        <v>1104</v>
      </c>
      <c r="C340" s="772">
        <v>2</v>
      </c>
      <c r="D340" s="773"/>
      <c r="E340" s="773"/>
      <c r="F340" s="773"/>
      <c r="G340" s="773"/>
      <c r="H340" s="773"/>
      <c r="I340" s="772">
        <v>0</v>
      </c>
      <c r="J340" s="772">
        <v>0</v>
      </c>
      <c r="K340" s="773">
        <v>0</v>
      </c>
      <c r="L340" s="773">
        <v>0</v>
      </c>
      <c r="M340" s="773">
        <v>0</v>
      </c>
      <c r="N340" s="773">
        <v>0</v>
      </c>
      <c r="O340" s="773">
        <v>0</v>
      </c>
      <c r="P340" s="773">
        <v>0</v>
      </c>
      <c r="Q340" s="773">
        <v>0</v>
      </c>
      <c r="R340" s="773">
        <v>0</v>
      </c>
      <c r="S340" s="773">
        <v>0</v>
      </c>
    </row>
    <row r="341" spans="1:19" hidden="1" outlineLevel="1">
      <c r="A341" s="760">
        <v>3602</v>
      </c>
      <c r="B341" s="761" t="s">
        <v>1105</v>
      </c>
      <c r="C341" s="772">
        <v>2</v>
      </c>
      <c r="D341" s="773"/>
      <c r="E341" s="773"/>
      <c r="F341" s="773"/>
      <c r="G341" s="773"/>
      <c r="H341" s="773"/>
      <c r="I341" s="772">
        <v>0</v>
      </c>
      <c r="J341" s="772">
        <v>0</v>
      </c>
      <c r="K341" s="773">
        <v>0</v>
      </c>
      <c r="L341" s="773">
        <v>0</v>
      </c>
      <c r="M341" s="773">
        <v>0</v>
      </c>
      <c r="N341" s="773">
        <v>0</v>
      </c>
      <c r="O341" s="773">
        <v>0</v>
      </c>
      <c r="P341" s="773">
        <v>0</v>
      </c>
      <c r="Q341" s="773">
        <v>0</v>
      </c>
      <c r="R341" s="773">
        <v>0</v>
      </c>
      <c r="S341" s="773">
        <v>0</v>
      </c>
    </row>
    <row r="342" spans="1:19" hidden="1" outlineLevel="1">
      <c r="A342" s="760">
        <v>460136</v>
      </c>
      <c r="B342" s="761" t="s">
        <v>1106</v>
      </c>
      <c r="C342" s="772">
        <v>8</v>
      </c>
      <c r="D342" s="773"/>
      <c r="E342" s="773"/>
      <c r="F342" s="773"/>
      <c r="G342" s="773"/>
      <c r="H342" s="773"/>
      <c r="I342" s="772">
        <v>0</v>
      </c>
      <c r="J342" s="764">
        <v>0</v>
      </c>
      <c r="K342" s="765">
        <v>0</v>
      </c>
      <c r="L342" s="765">
        <v>0</v>
      </c>
      <c r="M342" s="765">
        <v>0</v>
      </c>
      <c r="N342" s="765">
        <v>0</v>
      </c>
      <c r="O342" s="765">
        <v>0</v>
      </c>
      <c r="P342" s="765">
        <v>0</v>
      </c>
      <c r="Q342" s="765">
        <v>0</v>
      </c>
      <c r="R342" s="765">
        <v>0</v>
      </c>
      <c r="S342" s="765">
        <v>0</v>
      </c>
    </row>
    <row r="343" spans="1:19" hidden="1" outlineLevel="1">
      <c r="A343" s="760">
        <v>10814</v>
      </c>
      <c r="B343" s="761" t="s">
        <v>1107</v>
      </c>
      <c r="C343" s="772">
        <v>8</v>
      </c>
      <c r="D343" s="773"/>
      <c r="E343" s="773"/>
      <c r="F343" s="773"/>
      <c r="G343" s="773"/>
      <c r="H343" s="773"/>
      <c r="I343" s="772">
        <v>0</v>
      </c>
      <c r="J343" s="764">
        <v>0</v>
      </c>
      <c r="K343" s="765">
        <v>0</v>
      </c>
      <c r="L343" s="765">
        <v>0</v>
      </c>
      <c r="M343" s="765">
        <v>0</v>
      </c>
      <c r="N343" s="765">
        <v>0</v>
      </c>
      <c r="O343" s="765">
        <v>0</v>
      </c>
      <c r="P343" s="765">
        <v>0</v>
      </c>
      <c r="Q343" s="765">
        <v>0</v>
      </c>
      <c r="R343" s="765">
        <v>0</v>
      </c>
      <c r="S343" s="765">
        <v>0</v>
      </c>
    </row>
    <row r="344" spans="1:19" hidden="1" outlineLevel="1">
      <c r="A344" s="760">
        <v>469</v>
      </c>
      <c r="B344" s="761" t="s">
        <v>1108</v>
      </c>
      <c r="C344" s="772">
        <v>5</v>
      </c>
      <c r="D344" s="773"/>
      <c r="E344" s="773"/>
      <c r="F344" s="773"/>
      <c r="G344" s="773"/>
      <c r="H344" s="773"/>
      <c r="I344" s="772">
        <v>0</v>
      </c>
      <c r="J344" s="764">
        <v>0</v>
      </c>
      <c r="K344" s="765">
        <v>0</v>
      </c>
      <c r="L344" s="765">
        <v>0</v>
      </c>
      <c r="M344" s="765">
        <v>0</v>
      </c>
      <c r="N344" s="765">
        <v>0</v>
      </c>
      <c r="O344" s="765">
        <v>0</v>
      </c>
      <c r="P344" s="765">
        <v>0</v>
      </c>
      <c r="Q344" s="765">
        <v>0</v>
      </c>
      <c r="R344" s="765">
        <v>0</v>
      </c>
      <c r="S344" s="765">
        <v>0</v>
      </c>
    </row>
    <row r="345" spans="1:19" hidden="1" outlineLevel="1">
      <c r="A345" s="760">
        <v>447388</v>
      </c>
      <c r="B345" s="761" t="s">
        <v>1109</v>
      </c>
      <c r="C345" s="772">
        <v>8</v>
      </c>
      <c r="D345" s="773"/>
      <c r="E345" s="773"/>
      <c r="F345" s="773"/>
      <c r="G345" s="773"/>
      <c r="H345" s="773"/>
      <c r="I345" s="772">
        <v>0</v>
      </c>
      <c r="J345" s="764">
        <v>0</v>
      </c>
      <c r="K345" s="765">
        <v>0</v>
      </c>
      <c r="L345" s="765">
        <v>0</v>
      </c>
      <c r="M345" s="765">
        <v>0</v>
      </c>
      <c r="N345" s="765">
        <v>0</v>
      </c>
      <c r="O345" s="765">
        <v>0</v>
      </c>
      <c r="P345" s="765">
        <v>0</v>
      </c>
      <c r="Q345" s="765">
        <v>0</v>
      </c>
      <c r="R345" s="765">
        <v>0</v>
      </c>
      <c r="S345" s="765">
        <v>0</v>
      </c>
    </row>
    <row r="346" spans="1:19" hidden="1" outlineLevel="1">
      <c r="A346" s="760">
        <v>1401</v>
      </c>
      <c r="B346" s="761" t="s">
        <v>1110</v>
      </c>
      <c r="C346" s="772">
        <v>8</v>
      </c>
      <c r="D346" s="773"/>
      <c r="E346" s="773"/>
      <c r="F346" s="773"/>
      <c r="G346" s="773"/>
      <c r="H346" s="773"/>
      <c r="I346" s="772">
        <v>0</v>
      </c>
      <c r="J346" s="764">
        <v>0</v>
      </c>
      <c r="K346" s="765">
        <v>0</v>
      </c>
      <c r="L346" s="765">
        <v>0</v>
      </c>
      <c r="M346" s="765">
        <v>0</v>
      </c>
      <c r="N346" s="765">
        <v>0</v>
      </c>
      <c r="O346" s="765">
        <v>0</v>
      </c>
      <c r="P346" s="765">
        <v>0</v>
      </c>
      <c r="Q346" s="765">
        <v>0</v>
      </c>
      <c r="R346" s="765">
        <v>0</v>
      </c>
      <c r="S346" s="765">
        <v>0</v>
      </c>
    </row>
    <row r="347" spans="1:19" hidden="1" outlineLevel="1">
      <c r="A347" s="760">
        <v>468</v>
      </c>
      <c r="B347" s="761" t="s">
        <v>1111</v>
      </c>
      <c r="C347" s="772">
        <v>5</v>
      </c>
      <c r="D347" s="773"/>
      <c r="E347" s="773"/>
      <c r="F347" s="773"/>
      <c r="G347" s="773"/>
      <c r="H347" s="773"/>
      <c r="I347" s="772">
        <v>0</v>
      </c>
      <c r="J347" s="764">
        <v>0</v>
      </c>
      <c r="K347" s="765">
        <v>0</v>
      </c>
      <c r="L347" s="765">
        <v>0</v>
      </c>
      <c r="M347" s="765">
        <v>0</v>
      </c>
      <c r="N347" s="765">
        <v>0</v>
      </c>
      <c r="O347" s="765">
        <v>0</v>
      </c>
      <c r="P347" s="765">
        <v>0</v>
      </c>
      <c r="Q347" s="765">
        <v>0</v>
      </c>
      <c r="R347" s="765">
        <v>0</v>
      </c>
      <c r="S347" s="765">
        <v>0</v>
      </c>
    </row>
    <row r="348" spans="1:19" hidden="1" outlineLevel="1">
      <c r="A348" s="760">
        <v>439507</v>
      </c>
      <c r="B348" s="761" t="s">
        <v>1112</v>
      </c>
      <c r="C348" s="772">
        <v>8</v>
      </c>
      <c r="D348" s="773"/>
      <c r="E348" s="773"/>
      <c r="F348" s="773"/>
      <c r="G348" s="773"/>
      <c r="H348" s="773"/>
      <c r="I348" s="772">
        <v>0</v>
      </c>
      <c r="J348" s="764">
        <v>0</v>
      </c>
      <c r="K348" s="765">
        <v>0</v>
      </c>
      <c r="L348" s="765">
        <v>0</v>
      </c>
      <c r="M348" s="765">
        <v>0</v>
      </c>
      <c r="N348" s="765">
        <v>0</v>
      </c>
      <c r="O348" s="765">
        <v>0</v>
      </c>
      <c r="P348" s="765">
        <v>0</v>
      </c>
      <c r="Q348" s="765">
        <v>0</v>
      </c>
      <c r="R348" s="765">
        <v>0</v>
      </c>
      <c r="S348" s="765">
        <v>0</v>
      </c>
    </row>
    <row r="349" spans="1:19" hidden="1" outlineLevel="1">
      <c r="A349" s="760">
        <v>9193</v>
      </c>
      <c r="B349" s="761" t="s">
        <v>1113</v>
      </c>
      <c r="C349" s="772">
        <v>8</v>
      </c>
      <c r="D349" s="773"/>
      <c r="E349" s="773"/>
      <c r="F349" s="773"/>
      <c r="G349" s="773"/>
      <c r="H349" s="773"/>
      <c r="I349" s="772">
        <v>0</v>
      </c>
      <c r="J349" s="764">
        <v>0</v>
      </c>
      <c r="K349" s="765">
        <v>0</v>
      </c>
      <c r="L349" s="765">
        <v>0</v>
      </c>
      <c r="M349" s="765">
        <v>0</v>
      </c>
      <c r="N349" s="765">
        <v>0</v>
      </c>
      <c r="O349" s="765">
        <v>0</v>
      </c>
      <c r="P349" s="765">
        <v>0</v>
      </c>
      <c r="Q349" s="765">
        <v>0</v>
      </c>
      <c r="R349" s="765">
        <v>0</v>
      </c>
      <c r="S349" s="765">
        <v>0</v>
      </c>
    </row>
    <row r="350" spans="1:19" hidden="1" outlineLevel="1">
      <c r="A350" s="760">
        <v>223463</v>
      </c>
      <c r="B350" s="761" t="s">
        <v>1114</v>
      </c>
      <c r="C350" s="772">
        <v>8</v>
      </c>
      <c r="D350" s="773"/>
      <c r="E350" s="773"/>
      <c r="F350" s="773"/>
      <c r="G350" s="773"/>
      <c r="H350" s="773"/>
      <c r="I350" s="772">
        <v>0</v>
      </c>
      <c r="J350" s="764">
        <v>0</v>
      </c>
      <c r="K350" s="765">
        <v>0</v>
      </c>
      <c r="L350" s="765">
        <v>0</v>
      </c>
      <c r="M350" s="765">
        <v>0</v>
      </c>
      <c r="N350" s="765">
        <v>0</v>
      </c>
      <c r="O350" s="765">
        <v>0</v>
      </c>
      <c r="P350" s="765">
        <v>0</v>
      </c>
      <c r="Q350" s="765">
        <v>0</v>
      </c>
      <c r="R350" s="765">
        <v>0</v>
      </c>
      <c r="S350" s="765">
        <v>0</v>
      </c>
    </row>
    <row r="351" spans="1:19" hidden="1" outlineLevel="1">
      <c r="A351" s="760">
        <v>445203</v>
      </c>
      <c r="B351" s="761" t="s">
        <v>1115</v>
      </c>
      <c r="C351" s="772">
        <v>8</v>
      </c>
      <c r="D351" s="773"/>
      <c r="E351" s="773"/>
      <c r="F351" s="773"/>
      <c r="G351" s="773"/>
      <c r="H351" s="773"/>
      <c r="I351" s="772">
        <v>0</v>
      </c>
      <c r="J351" s="764">
        <v>0</v>
      </c>
      <c r="K351" s="765">
        <v>0</v>
      </c>
      <c r="L351" s="765">
        <v>0</v>
      </c>
      <c r="M351" s="765">
        <v>0</v>
      </c>
      <c r="N351" s="765">
        <v>0</v>
      </c>
      <c r="O351" s="765">
        <v>0</v>
      </c>
      <c r="P351" s="765">
        <v>0</v>
      </c>
      <c r="Q351" s="765">
        <v>0</v>
      </c>
      <c r="R351" s="765">
        <v>0</v>
      </c>
      <c r="S351" s="765">
        <v>0</v>
      </c>
    </row>
    <row r="352" spans="1:19" hidden="1" outlineLevel="1">
      <c r="A352" s="760">
        <v>445223</v>
      </c>
      <c r="B352" s="761" t="s">
        <v>1116</v>
      </c>
      <c r="C352" s="772">
        <v>8</v>
      </c>
      <c r="D352" s="773"/>
      <c r="E352" s="773"/>
      <c r="F352" s="773"/>
      <c r="G352" s="773"/>
      <c r="H352" s="773"/>
      <c r="I352" s="772">
        <v>0</v>
      </c>
      <c r="J352" s="764">
        <v>0</v>
      </c>
      <c r="K352" s="765">
        <v>0</v>
      </c>
      <c r="L352" s="765">
        <v>0</v>
      </c>
      <c r="M352" s="765">
        <v>0</v>
      </c>
      <c r="N352" s="765">
        <v>0</v>
      </c>
      <c r="O352" s="765">
        <v>0</v>
      </c>
      <c r="P352" s="765">
        <v>0</v>
      </c>
      <c r="Q352" s="765">
        <v>0</v>
      </c>
      <c r="R352" s="765">
        <v>0</v>
      </c>
      <c r="S352" s="765">
        <v>0</v>
      </c>
    </row>
    <row r="353" spans="1:19" hidden="1" outlineLevel="1">
      <c r="A353" s="760">
        <v>380094</v>
      </c>
      <c r="B353" s="761" t="s">
        <v>1117</v>
      </c>
      <c r="C353" s="772">
        <v>8</v>
      </c>
      <c r="D353" s="773"/>
      <c r="E353" s="773"/>
      <c r="F353" s="773"/>
      <c r="G353" s="773"/>
      <c r="H353" s="773"/>
      <c r="I353" s="772">
        <v>0</v>
      </c>
      <c r="J353" s="764">
        <v>0</v>
      </c>
      <c r="K353" s="765">
        <v>0</v>
      </c>
      <c r="L353" s="765">
        <v>0</v>
      </c>
      <c r="M353" s="765">
        <v>0</v>
      </c>
      <c r="N353" s="765">
        <v>0</v>
      </c>
      <c r="O353" s="765">
        <v>0</v>
      </c>
      <c r="P353" s="765">
        <v>0</v>
      </c>
      <c r="Q353" s="765">
        <v>0</v>
      </c>
      <c r="R353" s="765">
        <v>0</v>
      </c>
      <c r="S353" s="765">
        <v>0</v>
      </c>
    </row>
    <row r="354" spans="1:19" hidden="1" outlineLevel="1">
      <c r="A354" s="760">
        <v>377111</v>
      </c>
      <c r="B354" s="761" t="s">
        <v>1118</v>
      </c>
      <c r="C354" s="772">
        <v>8</v>
      </c>
      <c r="D354" s="773"/>
      <c r="E354" s="773"/>
      <c r="F354" s="773"/>
      <c r="G354" s="773"/>
      <c r="H354" s="773"/>
      <c r="I354" s="772">
        <v>0</v>
      </c>
      <c r="J354" s="764">
        <v>0</v>
      </c>
      <c r="K354" s="765">
        <v>0</v>
      </c>
      <c r="L354" s="765">
        <v>0</v>
      </c>
      <c r="M354" s="765">
        <v>0</v>
      </c>
      <c r="N354" s="765">
        <v>0</v>
      </c>
      <c r="O354" s="765">
        <v>0</v>
      </c>
      <c r="P354" s="765">
        <v>0</v>
      </c>
      <c r="Q354" s="765">
        <v>0</v>
      </c>
      <c r="R354" s="765">
        <v>0</v>
      </c>
      <c r="S354" s="765">
        <v>0</v>
      </c>
    </row>
    <row r="355" spans="1:19" hidden="1" outlineLevel="1">
      <c r="A355" s="760">
        <v>3604</v>
      </c>
      <c r="B355" s="761" t="s">
        <v>1119</v>
      </c>
      <c r="C355" s="772">
        <v>2</v>
      </c>
      <c r="D355" s="773"/>
      <c r="E355" s="773"/>
      <c r="F355" s="773"/>
      <c r="G355" s="773"/>
      <c r="H355" s="773"/>
      <c r="I355" s="772">
        <v>0</v>
      </c>
      <c r="J355" s="772">
        <v>0</v>
      </c>
      <c r="K355" s="773">
        <v>0</v>
      </c>
      <c r="L355" s="773">
        <v>0</v>
      </c>
      <c r="M355" s="773">
        <v>0</v>
      </c>
      <c r="N355" s="773">
        <v>0</v>
      </c>
      <c r="O355" s="773">
        <v>0</v>
      </c>
      <c r="P355" s="773">
        <v>0</v>
      </c>
      <c r="Q355" s="773">
        <v>0</v>
      </c>
      <c r="R355" s="773">
        <v>0</v>
      </c>
      <c r="S355" s="773">
        <v>0</v>
      </c>
    </row>
    <row r="356" spans="1:19" hidden="1" outlineLevel="1">
      <c r="A356" s="760">
        <v>475185</v>
      </c>
      <c r="B356" s="761" t="s">
        <v>1120</v>
      </c>
      <c r="C356" s="772">
        <v>8</v>
      </c>
      <c r="D356" s="773"/>
      <c r="E356" s="773"/>
      <c r="F356" s="773"/>
      <c r="G356" s="773"/>
      <c r="H356" s="773"/>
      <c r="I356" s="772">
        <v>0</v>
      </c>
      <c r="J356" s="764">
        <v>0</v>
      </c>
      <c r="K356" s="765">
        <v>0</v>
      </c>
      <c r="L356" s="765">
        <v>0</v>
      </c>
      <c r="M356" s="765">
        <v>0</v>
      </c>
      <c r="N356" s="765">
        <v>0</v>
      </c>
      <c r="O356" s="765">
        <v>0</v>
      </c>
      <c r="P356" s="765">
        <v>0</v>
      </c>
      <c r="Q356" s="765">
        <v>0</v>
      </c>
      <c r="R356" s="765">
        <v>0</v>
      </c>
      <c r="S356" s="765">
        <v>0</v>
      </c>
    </row>
    <row r="357" spans="1:19" hidden="1" outlineLevel="1">
      <c r="A357" s="760">
        <v>900061</v>
      </c>
      <c r="B357" s="761" t="s">
        <v>1121</v>
      </c>
      <c r="C357" s="772">
        <v>8</v>
      </c>
      <c r="D357" s="773"/>
      <c r="E357" s="773"/>
      <c r="F357" s="773"/>
      <c r="G357" s="773"/>
      <c r="H357" s="773"/>
      <c r="I357" s="772">
        <v>0</v>
      </c>
      <c r="J357" s="764">
        <v>0</v>
      </c>
      <c r="K357" s="765">
        <v>0</v>
      </c>
      <c r="L357" s="765">
        <v>0</v>
      </c>
      <c r="M357" s="765">
        <v>0</v>
      </c>
      <c r="N357" s="765">
        <v>0</v>
      </c>
      <c r="O357" s="765">
        <v>0</v>
      </c>
      <c r="P357" s="765">
        <v>0</v>
      </c>
      <c r="Q357" s="765">
        <v>0</v>
      </c>
      <c r="R357" s="765">
        <v>0</v>
      </c>
      <c r="S357" s="765">
        <v>0</v>
      </c>
    </row>
    <row r="358" spans="1:19" hidden="1" outlineLevel="1">
      <c r="A358" s="760">
        <v>2335</v>
      </c>
      <c r="B358" s="761" t="s">
        <v>1122</v>
      </c>
      <c r="C358" s="772">
        <v>8</v>
      </c>
      <c r="D358" s="773"/>
      <c r="E358" s="773"/>
      <c r="F358" s="773"/>
      <c r="G358" s="773"/>
      <c r="H358" s="773"/>
      <c r="I358" s="772">
        <v>0</v>
      </c>
      <c r="J358" s="764">
        <v>0</v>
      </c>
      <c r="K358" s="765">
        <v>0</v>
      </c>
      <c r="L358" s="765">
        <v>0</v>
      </c>
      <c r="M358" s="765">
        <v>0</v>
      </c>
      <c r="N358" s="765">
        <v>0</v>
      </c>
      <c r="O358" s="765">
        <v>0</v>
      </c>
      <c r="P358" s="765">
        <v>0</v>
      </c>
      <c r="Q358" s="765">
        <v>0</v>
      </c>
      <c r="R358" s="765">
        <v>0</v>
      </c>
      <c r="S358" s="765">
        <v>0</v>
      </c>
    </row>
    <row r="359" spans="1:19" hidden="1" outlineLevel="1">
      <c r="A359" s="760">
        <v>40653</v>
      </c>
      <c r="B359" s="761" t="s">
        <v>1123</v>
      </c>
      <c r="C359" s="772">
        <v>8</v>
      </c>
      <c r="D359" s="773"/>
      <c r="E359" s="773"/>
      <c r="F359" s="773"/>
      <c r="G359" s="773"/>
      <c r="H359" s="773"/>
      <c r="I359" s="772">
        <v>0</v>
      </c>
      <c r="J359" s="764">
        <v>0</v>
      </c>
      <c r="K359" s="765">
        <v>0</v>
      </c>
      <c r="L359" s="765">
        <v>0</v>
      </c>
      <c r="M359" s="765">
        <v>0</v>
      </c>
      <c r="N359" s="765">
        <v>0</v>
      </c>
      <c r="O359" s="765">
        <v>0</v>
      </c>
      <c r="P359" s="765">
        <v>0</v>
      </c>
      <c r="Q359" s="765">
        <v>0</v>
      </c>
      <c r="R359" s="765">
        <v>0</v>
      </c>
      <c r="S359" s="765">
        <v>0</v>
      </c>
    </row>
    <row r="360" spans="1:19" hidden="1" outlineLevel="1">
      <c r="A360" s="760">
        <v>9800</v>
      </c>
      <c r="B360" s="761" t="s">
        <v>1124</v>
      </c>
      <c r="C360" s="772">
        <v>8</v>
      </c>
      <c r="D360" s="773"/>
      <c r="E360" s="773"/>
      <c r="F360" s="773"/>
      <c r="G360" s="773"/>
      <c r="H360" s="773"/>
      <c r="I360" s="772">
        <v>0</v>
      </c>
      <c r="J360" s="764">
        <v>0</v>
      </c>
      <c r="K360" s="765">
        <v>0</v>
      </c>
      <c r="L360" s="765">
        <v>0</v>
      </c>
      <c r="M360" s="765">
        <v>0</v>
      </c>
      <c r="N360" s="765">
        <v>0</v>
      </c>
      <c r="O360" s="765">
        <v>0</v>
      </c>
      <c r="P360" s="765">
        <v>0</v>
      </c>
      <c r="Q360" s="765">
        <v>0</v>
      </c>
      <c r="R360" s="765">
        <v>0</v>
      </c>
      <c r="S360" s="765">
        <v>0</v>
      </c>
    </row>
    <row r="361" spans="1:19" hidden="1" outlineLevel="1">
      <c r="A361" s="760">
        <v>2051</v>
      </c>
      <c r="B361" s="761" t="s">
        <v>1125</v>
      </c>
      <c r="C361" s="772">
        <v>8</v>
      </c>
      <c r="D361" s="773"/>
      <c r="E361" s="773"/>
      <c r="F361" s="773"/>
      <c r="G361" s="773"/>
      <c r="H361" s="773"/>
      <c r="I361" s="772">
        <v>0</v>
      </c>
      <c r="J361" s="764">
        <v>0</v>
      </c>
      <c r="K361" s="765">
        <v>0</v>
      </c>
      <c r="L361" s="765">
        <v>0</v>
      </c>
      <c r="M361" s="765">
        <v>0</v>
      </c>
      <c r="N361" s="765">
        <v>0</v>
      </c>
      <c r="O361" s="765">
        <v>0</v>
      </c>
      <c r="P361" s="765">
        <v>0</v>
      </c>
      <c r="Q361" s="765">
        <v>0</v>
      </c>
      <c r="R361" s="765">
        <v>0</v>
      </c>
      <c r="S361" s="765">
        <v>0</v>
      </c>
    </row>
    <row r="362" spans="1:19" hidden="1" outlineLevel="1">
      <c r="A362" s="760">
        <v>1526</v>
      </c>
      <c r="B362" s="761" t="s">
        <v>1126</v>
      </c>
      <c r="C362" s="772">
        <v>8</v>
      </c>
      <c r="D362" s="773"/>
      <c r="E362" s="773"/>
      <c r="F362" s="773"/>
      <c r="G362" s="773"/>
      <c r="H362" s="773"/>
      <c r="I362" s="772">
        <v>0</v>
      </c>
      <c r="J362" s="764">
        <v>0</v>
      </c>
      <c r="K362" s="765">
        <v>0</v>
      </c>
      <c r="L362" s="765">
        <v>0</v>
      </c>
      <c r="M362" s="765">
        <v>0</v>
      </c>
      <c r="N362" s="765">
        <v>0</v>
      </c>
      <c r="O362" s="765">
        <v>0</v>
      </c>
      <c r="P362" s="765">
        <v>0</v>
      </c>
      <c r="Q362" s="765">
        <v>0</v>
      </c>
      <c r="R362" s="765">
        <v>0</v>
      </c>
      <c r="S362" s="765">
        <v>0</v>
      </c>
    </row>
    <row r="363" spans="1:19" hidden="1" outlineLevel="1">
      <c r="A363" s="760">
        <v>900062</v>
      </c>
      <c r="B363" s="761" t="s">
        <v>1127</v>
      </c>
      <c r="C363" s="772">
        <v>8</v>
      </c>
      <c r="D363" s="773"/>
      <c r="E363" s="773"/>
      <c r="F363" s="773"/>
      <c r="G363" s="773"/>
      <c r="H363" s="773"/>
      <c r="I363" s="772">
        <v>0</v>
      </c>
      <c r="J363" s="764">
        <v>0</v>
      </c>
      <c r="K363" s="765">
        <v>0</v>
      </c>
      <c r="L363" s="765">
        <v>0</v>
      </c>
      <c r="M363" s="765">
        <v>0</v>
      </c>
      <c r="N363" s="765">
        <v>0</v>
      </c>
      <c r="O363" s="765">
        <v>0</v>
      </c>
      <c r="P363" s="765">
        <v>0</v>
      </c>
      <c r="Q363" s="765">
        <v>0</v>
      </c>
      <c r="R363" s="765">
        <v>0</v>
      </c>
      <c r="S363" s="765">
        <v>0</v>
      </c>
    </row>
    <row r="364" spans="1:19" hidden="1" outlineLevel="1">
      <c r="A364" s="760">
        <v>2506</v>
      </c>
      <c r="B364" s="761" t="s">
        <v>1128</v>
      </c>
      <c r="C364" s="772">
        <v>8</v>
      </c>
      <c r="D364" s="773"/>
      <c r="E364" s="773"/>
      <c r="F364" s="773"/>
      <c r="G364" s="773"/>
      <c r="H364" s="773"/>
      <c r="I364" s="772">
        <v>0</v>
      </c>
      <c r="J364" s="764">
        <v>0</v>
      </c>
      <c r="K364" s="765">
        <v>0</v>
      </c>
      <c r="L364" s="765">
        <v>0</v>
      </c>
      <c r="M364" s="765">
        <v>0</v>
      </c>
      <c r="N364" s="765">
        <v>0</v>
      </c>
      <c r="O364" s="765">
        <v>0</v>
      </c>
      <c r="P364" s="765">
        <v>0</v>
      </c>
      <c r="Q364" s="765">
        <v>0</v>
      </c>
      <c r="R364" s="765">
        <v>0</v>
      </c>
      <c r="S364" s="765">
        <v>0</v>
      </c>
    </row>
    <row r="365" spans="1:19" hidden="1" outlineLevel="1">
      <c r="A365" s="760">
        <v>388</v>
      </c>
      <c r="B365" s="761" t="s">
        <v>1129</v>
      </c>
      <c r="C365" s="772">
        <v>8</v>
      </c>
      <c r="D365" s="773"/>
      <c r="E365" s="773"/>
      <c r="F365" s="773"/>
      <c r="G365" s="773"/>
      <c r="H365" s="773"/>
      <c r="I365" s="772">
        <v>0</v>
      </c>
      <c r="J365" s="764">
        <v>0</v>
      </c>
      <c r="K365" s="765">
        <v>0</v>
      </c>
      <c r="L365" s="765">
        <v>0</v>
      </c>
      <c r="M365" s="765">
        <v>0</v>
      </c>
      <c r="N365" s="765">
        <v>0</v>
      </c>
      <c r="O365" s="765">
        <v>0</v>
      </c>
      <c r="P365" s="765">
        <v>0</v>
      </c>
      <c r="Q365" s="765">
        <v>0</v>
      </c>
      <c r="R365" s="765">
        <v>0</v>
      </c>
      <c r="S365" s="765">
        <v>0</v>
      </c>
    </row>
    <row r="366" spans="1:19" hidden="1" outlineLevel="1">
      <c r="A366" s="760">
        <v>470</v>
      </c>
      <c r="B366" s="761" t="s">
        <v>1130</v>
      </c>
      <c r="C366" s="772">
        <v>5</v>
      </c>
      <c r="D366" s="773"/>
      <c r="E366" s="773"/>
      <c r="F366" s="773"/>
      <c r="G366" s="773"/>
      <c r="H366" s="773"/>
      <c r="I366" s="772">
        <v>0</v>
      </c>
      <c r="J366" s="764">
        <v>0</v>
      </c>
      <c r="K366" s="765">
        <v>0</v>
      </c>
      <c r="L366" s="765">
        <v>0</v>
      </c>
      <c r="M366" s="765">
        <v>0</v>
      </c>
      <c r="N366" s="765">
        <v>0</v>
      </c>
      <c r="O366" s="765">
        <v>0</v>
      </c>
      <c r="P366" s="765">
        <v>0</v>
      </c>
      <c r="Q366" s="765">
        <v>0</v>
      </c>
      <c r="R366" s="765">
        <v>0</v>
      </c>
      <c r="S366" s="765">
        <v>0</v>
      </c>
    </row>
    <row r="367" spans="1:19" hidden="1" outlineLevel="1">
      <c r="A367" s="760">
        <v>404514</v>
      </c>
      <c r="B367" s="761" t="s">
        <v>1131</v>
      </c>
      <c r="C367" s="772">
        <v>8</v>
      </c>
      <c r="D367" s="773"/>
      <c r="E367" s="773"/>
      <c r="F367" s="773"/>
      <c r="G367" s="773"/>
      <c r="H367" s="773"/>
      <c r="I367" s="772">
        <v>0</v>
      </c>
      <c r="J367" s="764">
        <v>0</v>
      </c>
      <c r="K367" s="765">
        <v>0</v>
      </c>
      <c r="L367" s="765">
        <v>0</v>
      </c>
      <c r="M367" s="765">
        <v>0</v>
      </c>
      <c r="N367" s="765">
        <v>0</v>
      </c>
      <c r="O367" s="765">
        <v>0</v>
      </c>
      <c r="P367" s="765">
        <v>0</v>
      </c>
      <c r="Q367" s="765">
        <v>0</v>
      </c>
      <c r="R367" s="765">
        <v>0</v>
      </c>
      <c r="S367" s="765">
        <v>0</v>
      </c>
    </row>
    <row r="368" spans="1:19" hidden="1" outlineLevel="1">
      <c r="A368" s="760">
        <v>445142</v>
      </c>
      <c r="B368" s="761" t="s">
        <v>1132</v>
      </c>
      <c r="C368" s="772">
        <v>8</v>
      </c>
      <c r="D368" s="773"/>
      <c r="E368" s="773"/>
      <c r="F368" s="773"/>
      <c r="G368" s="773"/>
      <c r="H368" s="773"/>
      <c r="I368" s="772">
        <v>0</v>
      </c>
      <c r="J368" s="764">
        <v>0</v>
      </c>
      <c r="K368" s="765">
        <v>0</v>
      </c>
      <c r="L368" s="765">
        <v>0</v>
      </c>
      <c r="M368" s="765">
        <v>0</v>
      </c>
      <c r="N368" s="765">
        <v>0</v>
      </c>
      <c r="O368" s="765">
        <v>0</v>
      </c>
      <c r="P368" s="765">
        <v>0</v>
      </c>
      <c r="Q368" s="765">
        <v>0</v>
      </c>
      <c r="R368" s="765">
        <v>0</v>
      </c>
      <c r="S368" s="765">
        <v>0</v>
      </c>
    </row>
    <row r="369" spans="1:19" hidden="1" outlineLevel="1">
      <c r="A369" s="760">
        <v>404499</v>
      </c>
      <c r="B369" s="761" t="s">
        <v>1133</v>
      </c>
      <c r="C369" s="772">
        <v>8</v>
      </c>
      <c r="D369" s="773"/>
      <c r="E369" s="773"/>
      <c r="F369" s="773"/>
      <c r="G369" s="773"/>
      <c r="H369" s="773"/>
      <c r="I369" s="772">
        <v>0</v>
      </c>
      <c r="J369" s="764">
        <v>0</v>
      </c>
      <c r="K369" s="765">
        <v>0</v>
      </c>
      <c r="L369" s="765">
        <v>0</v>
      </c>
      <c r="M369" s="765">
        <v>0</v>
      </c>
      <c r="N369" s="765">
        <v>0</v>
      </c>
      <c r="O369" s="765">
        <v>0</v>
      </c>
      <c r="P369" s="765">
        <v>0</v>
      </c>
      <c r="Q369" s="765">
        <v>0</v>
      </c>
      <c r="R369" s="765">
        <v>0</v>
      </c>
      <c r="S369" s="765">
        <v>0</v>
      </c>
    </row>
    <row r="370" spans="1:19" hidden="1" outlineLevel="1">
      <c r="A370" s="760">
        <v>456311</v>
      </c>
      <c r="B370" s="761" t="s">
        <v>1134</v>
      </c>
      <c r="C370" s="772">
        <v>8</v>
      </c>
      <c r="D370" s="773"/>
      <c r="E370" s="773"/>
      <c r="F370" s="773"/>
      <c r="G370" s="773"/>
      <c r="H370" s="773"/>
      <c r="I370" s="772">
        <v>0</v>
      </c>
      <c r="J370" s="764">
        <v>0</v>
      </c>
      <c r="K370" s="765">
        <v>0</v>
      </c>
      <c r="L370" s="765">
        <v>0</v>
      </c>
      <c r="M370" s="765">
        <v>0</v>
      </c>
      <c r="N370" s="765">
        <v>0</v>
      </c>
      <c r="O370" s="765">
        <v>0</v>
      </c>
      <c r="P370" s="765">
        <v>0</v>
      </c>
      <c r="Q370" s="765">
        <v>0</v>
      </c>
      <c r="R370" s="765">
        <v>0</v>
      </c>
      <c r="S370" s="765">
        <v>0</v>
      </c>
    </row>
    <row r="371" spans="1:19" hidden="1" outlineLevel="1">
      <c r="A371" s="760">
        <v>475051</v>
      </c>
      <c r="B371" s="761" t="s">
        <v>1135</v>
      </c>
      <c r="C371" s="772">
        <v>8</v>
      </c>
      <c r="D371" s="773"/>
      <c r="E371" s="773"/>
      <c r="F371" s="773"/>
      <c r="G371" s="773"/>
      <c r="H371" s="773"/>
      <c r="I371" s="772">
        <v>0</v>
      </c>
      <c r="J371" s="764">
        <v>0</v>
      </c>
      <c r="K371" s="765">
        <v>0</v>
      </c>
      <c r="L371" s="765">
        <v>0</v>
      </c>
      <c r="M371" s="765">
        <v>0</v>
      </c>
      <c r="N371" s="765">
        <v>0</v>
      </c>
      <c r="O371" s="765">
        <v>0</v>
      </c>
      <c r="P371" s="765">
        <v>0</v>
      </c>
      <c r="Q371" s="765">
        <v>0</v>
      </c>
      <c r="R371" s="765">
        <v>0</v>
      </c>
      <c r="S371" s="765">
        <v>0</v>
      </c>
    </row>
    <row r="372" spans="1:19" hidden="1" outlineLevel="1">
      <c r="A372" s="760">
        <v>377218</v>
      </c>
      <c r="B372" s="761" t="s">
        <v>1136</v>
      </c>
      <c r="C372" s="772">
        <v>8</v>
      </c>
      <c r="D372" s="773"/>
      <c r="E372" s="773"/>
      <c r="F372" s="773"/>
      <c r="G372" s="773"/>
      <c r="H372" s="773"/>
      <c r="I372" s="772">
        <v>0</v>
      </c>
      <c r="J372" s="764">
        <v>0</v>
      </c>
      <c r="K372" s="765">
        <v>0</v>
      </c>
      <c r="L372" s="765">
        <v>0</v>
      </c>
      <c r="M372" s="765">
        <v>0</v>
      </c>
      <c r="N372" s="765">
        <v>0</v>
      </c>
      <c r="O372" s="765">
        <v>0</v>
      </c>
      <c r="P372" s="765">
        <v>0</v>
      </c>
      <c r="Q372" s="765">
        <v>0</v>
      </c>
      <c r="R372" s="765">
        <v>0</v>
      </c>
      <c r="S372" s="765">
        <v>0</v>
      </c>
    </row>
    <row r="373" spans="1:19" hidden="1" outlineLevel="1">
      <c r="A373" s="760">
        <v>3610</v>
      </c>
      <c r="B373" s="761" t="s">
        <v>1137</v>
      </c>
      <c r="C373" s="772">
        <v>2</v>
      </c>
      <c r="D373" s="773"/>
      <c r="E373" s="773"/>
      <c r="F373" s="773"/>
      <c r="G373" s="773"/>
      <c r="H373" s="773"/>
      <c r="I373" s="772">
        <v>0</v>
      </c>
      <c r="J373" s="772">
        <v>0</v>
      </c>
      <c r="K373" s="773">
        <v>0</v>
      </c>
      <c r="L373" s="773">
        <v>0</v>
      </c>
      <c r="M373" s="773">
        <v>0</v>
      </c>
      <c r="N373" s="773">
        <v>0</v>
      </c>
      <c r="O373" s="773">
        <v>0</v>
      </c>
      <c r="P373" s="773">
        <v>0</v>
      </c>
      <c r="Q373" s="773">
        <v>0</v>
      </c>
      <c r="R373" s="773">
        <v>0</v>
      </c>
      <c r="S373" s="773">
        <v>0</v>
      </c>
    </row>
    <row r="374" spans="1:19" hidden="1" outlineLevel="1">
      <c r="A374" s="760">
        <v>507</v>
      </c>
      <c r="B374" s="761" t="s">
        <v>1138</v>
      </c>
      <c r="C374" s="772">
        <v>3</v>
      </c>
      <c r="D374" s="773"/>
      <c r="E374" s="773"/>
      <c r="F374" s="773"/>
      <c r="G374" s="773"/>
      <c r="H374" s="773"/>
      <c r="I374" s="772">
        <v>0</v>
      </c>
      <c r="J374" s="764">
        <v>0</v>
      </c>
      <c r="K374" s="765">
        <v>0</v>
      </c>
      <c r="L374" s="765">
        <v>0</v>
      </c>
      <c r="M374" s="765">
        <v>0</v>
      </c>
      <c r="N374" s="765">
        <v>0</v>
      </c>
      <c r="O374" s="765">
        <v>0</v>
      </c>
      <c r="P374" s="765">
        <v>0</v>
      </c>
      <c r="Q374" s="765">
        <v>0</v>
      </c>
      <c r="R374" s="765">
        <v>0</v>
      </c>
      <c r="S374" s="765">
        <v>0</v>
      </c>
    </row>
    <row r="375" spans="1:19" hidden="1" outlineLevel="1">
      <c r="A375" s="760">
        <v>508</v>
      </c>
      <c r="B375" s="761" t="s">
        <v>1139</v>
      </c>
      <c r="C375" s="772">
        <v>3</v>
      </c>
      <c r="D375" s="773"/>
      <c r="E375" s="773"/>
      <c r="F375" s="773"/>
      <c r="G375" s="773"/>
      <c r="H375" s="773"/>
      <c r="I375" s="772">
        <v>0</v>
      </c>
      <c r="J375" s="764">
        <v>0</v>
      </c>
      <c r="K375" s="765">
        <v>0</v>
      </c>
      <c r="L375" s="765">
        <v>0</v>
      </c>
      <c r="M375" s="765">
        <v>0</v>
      </c>
      <c r="N375" s="765">
        <v>0</v>
      </c>
      <c r="O375" s="765">
        <v>0</v>
      </c>
      <c r="P375" s="765">
        <v>0</v>
      </c>
      <c r="Q375" s="765">
        <v>0</v>
      </c>
      <c r="R375" s="765">
        <v>0</v>
      </c>
      <c r="S375" s="765">
        <v>0</v>
      </c>
    </row>
    <row r="376" spans="1:19" hidden="1" outlineLevel="1">
      <c r="A376" s="760">
        <v>4977</v>
      </c>
      <c r="B376" s="761" t="s">
        <v>1140</v>
      </c>
      <c r="C376" s="772">
        <v>2</v>
      </c>
      <c r="D376" s="773"/>
      <c r="E376" s="773"/>
      <c r="F376" s="773"/>
      <c r="G376" s="773"/>
      <c r="H376" s="773"/>
      <c r="I376" s="772">
        <v>0</v>
      </c>
      <c r="J376" s="772">
        <v>0</v>
      </c>
      <c r="K376" s="773">
        <v>0</v>
      </c>
      <c r="L376" s="773">
        <v>0</v>
      </c>
      <c r="M376" s="773">
        <v>0</v>
      </c>
      <c r="N376" s="773">
        <v>0</v>
      </c>
      <c r="O376" s="773">
        <v>0</v>
      </c>
      <c r="P376" s="773">
        <v>0</v>
      </c>
      <c r="Q376" s="773">
        <v>0</v>
      </c>
      <c r="R376" s="773">
        <v>0</v>
      </c>
      <c r="S376" s="773">
        <v>0</v>
      </c>
    </row>
    <row r="377" spans="1:19" hidden="1" outlineLevel="1">
      <c r="A377" s="760">
        <v>13039</v>
      </c>
      <c r="B377" s="761" t="s">
        <v>1141</v>
      </c>
      <c r="C377" s="772">
        <v>8</v>
      </c>
      <c r="D377" s="773"/>
      <c r="E377" s="773"/>
      <c r="F377" s="773"/>
      <c r="G377" s="773"/>
      <c r="H377" s="773"/>
      <c r="I377" s="772">
        <v>0</v>
      </c>
      <c r="J377" s="764">
        <v>0</v>
      </c>
      <c r="K377" s="765">
        <v>0</v>
      </c>
      <c r="L377" s="765">
        <v>0</v>
      </c>
      <c r="M377" s="765">
        <v>0</v>
      </c>
      <c r="N377" s="765">
        <v>0</v>
      </c>
      <c r="O377" s="765">
        <v>0</v>
      </c>
      <c r="P377" s="765">
        <v>0</v>
      </c>
      <c r="Q377" s="765">
        <v>0</v>
      </c>
      <c r="R377" s="765">
        <v>0</v>
      </c>
      <c r="S377" s="765">
        <v>0</v>
      </c>
    </row>
    <row r="378" spans="1:19" hidden="1" outlineLevel="1">
      <c r="A378" s="760">
        <v>900038</v>
      </c>
      <c r="B378" s="761" t="s">
        <v>1142</v>
      </c>
      <c r="C378" s="772">
        <v>8</v>
      </c>
      <c r="D378" s="773"/>
      <c r="E378" s="773"/>
      <c r="F378" s="773"/>
      <c r="G378" s="773"/>
      <c r="H378" s="773"/>
      <c r="I378" s="772">
        <v>0</v>
      </c>
      <c r="J378" s="764">
        <v>0</v>
      </c>
      <c r="K378" s="765">
        <v>0</v>
      </c>
      <c r="L378" s="765">
        <v>0</v>
      </c>
      <c r="M378" s="765">
        <v>0</v>
      </c>
      <c r="N378" s="765">
        <v>0</v>
      </c>
      <c r="O378" s="765">
        <v>0</v>
      </c>
      <c r="P378" s="765">
        <v>0</v>
      </c>
      <c r="Q378" s="765">
        <v>0</v>
      </c>
      <c r="R378" s="765">
        <v>0</v>
      </c>
      <c r="S378" s="765">
        <v>0</v>
      </c>
    </row>
    <row r="379" spans="1:19" hidden="1" outlineLevel="1">
      <c r="A379" s="760">
        <v>900039</v>
      </c>
      <c r="B379" s="761" t="s">
        <v>1143</v>
      </c>
      <c r="C379" s="772">
        <v>8</v>
      </c>
      <c r="D379" s="773"/>
      <c r="E379" s="773"/>
      <c r="F379" s="773"/>
      <c r="G379" s="773"/>
      <c r="H379" s="773"/>
      <c r="I379" s="772">
        <v>0</v>
      </c>
      <c r="J379" s="764">
        <v>0</v>
      </c>
      <c r="K379" s="765">
        <v>0</v>
      </c>
      <c r="L379" s="765">
        <v>0</v>
      </c>
      <c r="M379" s="765">
        <v>0</v>
      </c>
      <c r="N379" s="765">
        <v>0</v>
      </c>
      <c r="O379" s="765">
        <v>0</v>
      </c>
      <c r="P379" s="765">
        <v>0</v>
      </c>
      <c r="Q379" s="765">
        <v>0</v>
      </c>
      <c r="R379" s="765">
        <v>0</v>
      </c>
      <c r="S379" s="765">
        <v>0</v>
      </c>
    </row>
    <row r="380" spans="1:19" hidden="1" outlineLevel="1">
      <c r="A380" s="760">
        <v>3179</v>
      </c>
      <c r="B380" s="761" t="s">
        <v>1144</v>
      </c>
      <c r="C380" s="772">
        <v>8</v>
      </c>
      <c r="D380" s="773"/>
      <c r="E380" s="773"/>
      <c r="F380" s="773"/>
      <c r="G380" s="773"/>
      <c r="H380" s="773"/>
      <c r="I380" s="772">
        <v>0</v>
      </c>
      <c r="J380" s="764">
        <v>0</v>
      </c>
      <c r="K380" s="765">
        <v>0</v>
      </c>
      <c r="L380" s="765">
        <v>0</v>
      </c>
      <c r="M380" s="765">
        <v>0</v>
      </c>
      <c r="N380" s="765">
        <v>0</v>
      </c>
      <c r="O380" s="765">
        <v>0</v>
      </c>
      <c r="P380" s="765">
        <v>0</v>
      </c>
      <c r="Q380" s="765">
        <v>0</v>
      </c>
      <c r="R380" s="765">
        <v>0</v>
      </c>
      <c r="S380" s="765">
        <v>0</v>
      </c>
    </row>
    <row r="381" spans="1:19" hidden="1" outlineLevel="1">
      <c r="A381" s="760">
        <v>1107</v>
      </c>
      <c r="B381" s="761" t="s">
        <v>1145</v>
      </c>
      <c r="C381" s="772">
        <v>8</v>
      </c>
      <c r="D381" s="773"/>
      <c r="E381" s="773"/>
      <c r="F381" s="773"/>
      <c r="G381" s="773"/>
      <c r="H381" s="773"/>
      <c r="I381" s="772">
        <v>0</v>
      </c>
      <c r="J381" s="764">
        <v>0</v>
      </c>
      <c r="K381" s="765">
        <v>0</v>
      </c>
      <c r="L381" s="765">
        <v>0</v>
      </c>
      <c r="M381" s="765">
        <v>0</v>
      </c>
      <c r="N381" s="765">
        <v>0</v>
      </c>
      <c r="O381" s="765">
        <v>0</v>
      </c>
      <c r="P381" s="765">
        <v>0</v>
      </c>
      <c r="Q381" s="765">
        <v>0</v>
      </c>
      <c r="R381" s="765">
        <v>0</v>
      </c>
      <c r="S381" s="765">
        <v>0</v>
      </c>
    </row>
    <row r="382" spans="1:19" hidden="1" outlineLevel="1">
      <c r="A382" s="760">
        <v>3613</v>
      </c>
      <c r="B382" s="761" t="s">
        <v>1146</v>
      </c>
      <c r="C382" s="772">
        <v>2</v>
      </c>
      <c r="D382" s="773"/>
      <c r="E382" s="773"/>
      <c r="F382" s="773"/>
      <c r="G382" s="773"/>
      <c r="H382" s="773"/>
      <c r="I382" s="772">
        <v>0</v>
      </c>
      <c r="J382" s="772">
        <v>0</v>
      </c>
      <c r="K382" s="773">
        <v>0</v>
      </c>
      <c r="L382" s="773">
        <v>0</v>
      </c>
      <c r="M382" s="773">
        <v>0</v>
      </c>
      <c r="N382" s="773">
        <v>0</v>
      </c>
      <c r="O382" s="773">
        <v>0</v>
      </c>
      <c r="P382" s="773">
        <v>0</v>
      </c>
      <c r="Q382" s="773">
        <v>0</v>
      </c>
      <c r="R382" s="773">
        <v>0</v>
      </c>
      <c r="S382" s="773">
        <v>0</v>
      </c>
    </row>
    <row r="383" spans="1:19" hidden="1" outlineLevel="1">
      <c r="A383" s="760">
        <v>228291</v>
      </c>
      <c r="B383" s="761" t="s">
        <v>1147</v>
      </c>
      <c r="C383" s="772">
        <v>8</v>
      </c>
      <c r="D383" s="773"/>
      <c r="E383" s="773"/>
      <c r="F383" s="773"/>
      <c r="G383" s="773"/>
      <c r="H383" s="773"/>
      <c r="I383" s="772">
        <v>0</v>
      </c>
      <c r="J383" s="764">
        <v>0</v>
      </c>
      <c r="K383" s="765">
        <v>0</v>
      </c>
      <c r="L383" s="765">
        <v>0</v>
      </c>
      <c r="M383" s="765">
        <v>0</v>
      </c>
      <c r="N383" s="765">
        <v>0</v>
      </c>
      <c r="O383" s="765">
        <v>0</v>
      </c>
      <c r="P383" s="765">
        <v>0</v>
      </c>
      <c r="Q383" s="765">
        <v>0</v>
      </c>
      <c r="R383" s="765">
        <v>0</v>
      </c>
      <c r="S383" s="765">
        <v>0</v>
      </c>
    </row>
    <row r="384" spans="1:19" hidden="1" outlineLevel="1">
      <c r="A384" s="760">
        <v>451556</v>
      </c>
      <c r="B384" s="761" t="s">
        <v>1148</v>
      </c>
      <c r="C384" s="772">
        <v>8</v>
      </c>
      <c r="D384" s="773"/>
      <c r="E384" s="773"/>
      <c r="F384" s="773"/>
      <c r="G384" s="773"/>
      <c r="H384" s="773"/>
      <c r="I384" s="772">
        <v>0</v>
      </c>
      <c r="J384" s="764">
        <v>0</v>
      </c>
      <c r="K384" s="765">
        <v>0</v>
      </c>
      <c r="L384" s="765">
        <v>0</v>
      </c>
      <c r="M384" s="765">
        <v>0</v>
      </c>
      <c r="N384" s="765">
        <v>0</v>
      </c>
      <c r="O384" s="765">
        <v>0</v>
      </c>
      <c r="P384" s="765">
        <v>0</v>
      </c>
      <c r="Q384" s="765">
        <v>0</v>
      </c>
      <c r="R384" s="765">
        <v>0</v>
      </c>
      <c r="S384" s="765">
        <v>0</v>
      </c>
    </row>
    <row r="385" spans="1:19" hidden="1" outlineLevel="1">
      <c r="A385" s="760">
        <v>3619</v>
      </c>
      <c r="B385" s="761" t="s">
        <v>1149</v>
      </c>
      <c r="C385" s="772">
        <v>2</v>
      </c>
      <c r="D385" s="773"/>
      <c r="E385" s="773"/>
      <c r="F385" s="773"/>
      <c r="G385" s="773"/>
      <c r="H385" s="773"/>
      <c r="I385" s="772">
        <v>0</v>
      </c>
      <c r="J385" s="772">
        <v>0</v>
      </c>
      <c r="K385" s="773">
        <v>0</v>
      </c>
      <c r="L385" s="773">
        <v>0</v>
      </c>
      <c r="M385" s="773">
        <v>0</v>
      </c>
      <c r="N385" s="773">
        <v>0</v>
      </c>
      <c r="O385" s="773">
        <v>0</v>
      </c>
      <c r="P385" s="773">
        <v>0</v>
      </c>
      <c r="Q385" s="773">
        <v>0</v>
      </c>
      <c r="R385" s="773">
        <v>0</v>
      </c>
      <c r="S385" s="773">
        <v>0</v>
      </c>
    </row>
    <row r="386" spans="1:19" hidden="1" outlineLevel="1">
      <c r="A386" s="760">
        <v>3616</v>
      </c>
      <c r="B386" s="761" t="s">
        <v>1150</v>
      </c>
      <c r="C386" s="772">
        <v>2</v>
      </c>
      <c r="D386" s="773"/>
      <c r="E386" s="773"/>
      <c r="F386" s="773"/>
      <c r="G386" s="773"/>
      <c r="H386" s="773"/>
      <c r="I386" s="772">
        <v>0</v>
      </c>
      <c r="J386" s="772">
        <v>0</v>
      </c>
      <c r="K386" s="773">
        <v>0</v>
      </c>
      <c r="L386" s="773">
        <v>0</v>
      </c>
      <c r="M386" s="773">
        <v>0</v>
      </c>
      <c r="N386" s="773">
        <v>0</v>
      </c>
      <c r="O386" s="773">
        <v>0</v>
      </c>
      <c r="P386" s="773">
        <v>0</v>
      </c>
      <c r="Q386" s="773">
        <v>0</v>
      </c>
      <c r="R386" s="773">
        <v>0</v>
      </c>
      <c r="S386" s="773">
        <v>0</v>
      </c>
    </row>
    <row r="387" spans="1:19" hidden="1" outlineLevel="1">
      <c r="A387" s="760">
        <v>3618</v>
      </c>
      <c r="B387" s="761" t="s">
        <v>1151</v>
      </c>
      <c r="C387" s="772">
        <v>2</v>
      </c>
      <c r="D387" s="773"/>
      <c r="E387" s="773"/>
      <c r="F387" s="773"/>
      <c r="G387" s="773"/>
      <c r="H387" s="773"/>
      <c r="I387" s="772">
        <v>0</v>
      </c>
      <c r="J387" s="772">
        <v>0</v>
      </c>
      <c r="K387" s="773">
        <v>0</v>
      </c>
      <c r="L387" s="773">
        <v>0</v>
      </c>
      <c r="M387" s="773">
        <v>0</v>
      </c>
      <c r="N387" s="773">
        <v>0</v>
      </c>
      <c r="O387" s="773">
        <v>0</v>
      </c>
      <c r="P387" s="773">
        <v>0</v>
      </c>
      <c r="Q387" s="773">
        <v>0</v>
      </c>
      <c r="R387" s="773">
        <v>0</v>
      </c>
      <c r="S387" s="773">
        <v>0</v>
      </c>
    </row>
    <row r="388" spans="1:19" hidden="1" outlineLevel="1">
      <c r="A388" s="760">
        <v>474</v>
      </c>
      <c r="B388" s="761" t="s">
        <v>1152</v>
      </c>
      <c r="C388" s="772">
        <v>5</v>
      </c>
      <c r="D388" s="773"/>
      <c r="E388" s="773"/>
      <c r="F388" s="773"/>
      <c r="G388" s="773"/>
      <c r="H388" s="773"/>
      <c r="I388" s="772">
        <v>0</v>
      </c>
      <c r="J388" s="764">
        <v>0</v>
      </c>
      <c r="K388" s="765">
        <v>0</v>
      </c>
      <c r="L388" s="765">
        <v>0</v>
      </c>
      <c r="M388" s="765">
        <v>0</v>
      </c>
      <c r="N388" s="765">
        <v>0</v>
      </c>
      <c r="O388" s="765">
        <v>0</v>
      </c>
      <c r="P388" s="765">
        <v>0</v>
      </c>
      <c r="Q388" s="765">
        <v>0</v>
      </c>
      <c r="R388" s="765">
        <v>0</v>
      </c>
      <c r="S388" s="765">
        <v>0</v>
      </c>
    </row>
    <row r="389" spans="1:19" hidden="1" outlineLevel="1">
      <c r="A389" s="760">
        <v>3620</v>
      </c>
      <c r="B389" s="761" t="s">
        <v>1153</v>
      </c>
      <c r="C389" s="772">
        <v>2</v>
      </c>
      <c r="D389" s="773"/>
      <c r="E389" s="773"/>
      <c r="F389" s="773"/>
      <c r="G389" s="773"/>
      <c r="H389" s="773"/>
      <c r="I389" s="772">
        <v>0</v>
      </c>
      <c r="J389" s="772">
        <v>0</v>
      </c>
      <c r="K389" s="773">
        <v>0</v>
      </c>
      <c r="L389" s="773">
        <v>0</v>
      </c>
      <c r="M389" s="773">
        <v>0</v>
      </c>
      <c r="N389" s="773">
        <v>0</v>
      </c>
      <c r="O389" s="773">
        <v>0</v>
      </c>
      <c r="P389" s="773">
        <v>0</v>
      </c>
      <c r="Q389" s="773">
        <v>0</v>
      </c>
      <c r="R389" s="773">
        <v>0</v>
      </c>
      <c r="S389" s="773">
        <v>0</v>
      </c>
    </row>
    <row r="390" spans="1:19" hidden="1" outlineLevel="1">
      <c r="A390" s="760">
        <v>472</v>
      </c>
      <c r="B390" s="761" t="s">
        <v>1154</v>
      </c>
      <c r="C390" s="772">
        <v>5</v>
      </c>
      <c r="D390" s="773"/>
      <c r="E390" s="773"/>
      <c r="F390" s="773"/>
      <c r="G390" s="773"/>
      <c r="H390" s="773"/>
      <c r="I390" s="772">
        <v>0</v>
      </c>
      <c r="J390" s="764">
        <v>0</v>
      </c>
      <c r="K390" s="765">
        <v>0</v>
      </c>
      <c r="L390" s="765">
        <v>0</v>
      </c>
      <c r="M390" s="765">
        <v>0</v>
      </c>
      <c r="N390" s="765">
        <v>0</v>
      </c>
      <c r="O390" s="765">
        <v>0</v>
      </c>
      <c r="P390" s="765">
        <v>0</v>
      </c>
      <c r="Q390" s="765">
        <v>0</v>
      </c>
      <c r="R390" s="765">
        <v>0</v>
      </c>
      <c r="S390" s="765">
        <v>0</v>
      </c>
    </row>
    <row r="391" spans="1:19" hidden="1" outlineLevel="1">
      <c r="A391" s="760">
        <v>2211</v>
      </c>
      <c r="B391" s="761" t="s">
        <v>1155</v>
      </c>
      <c r="C391" s="772">
        <v>8</v>
      </c>
      <c r="D391" s="773"/>
      <c r="E391" s="773"/>
      <c r="F391" s="773"/>
      <c r="G391" s="773"/>
      <c r="H391" s="773"/>
      <c r="I391" s="772">
        <v>0</v>
      </c>
      <c r="J391" s="764">
        <v>0</v>
      </c>
      <c r="K391" s="765">
        <v>0</v>
      </c>
      <c r="L391" s="765">
        <v>0</v>
      </c>
      <c r="M391" s="765">
        <v>0</v>
      </c>
      <c r="N391" s="765">
        <v>0</v>
      </c>
      <c r="O391" s="765">
        <v>0</v>
      </c>
      <c r="P391" s="765">
        <v>0</v>
      </c>
      <c r="Q391" s="765">
        <v>0</v>
      </c>
      <c r="R391" s="765">
        <v>0</v>
      </c>
      <c r="S391" s="765">
        <v>0</v>
      </c>
    </row>
    <row r="392" spans="1:19" hidden="1" outlineLevel="1">
      <c r="A392" s="760">
        <v>3621</v>
      </c>
      <c r="B392" s="761" t="s">
        <v>1156</v>
      </c>
      <c r="C392" s="772">
        <v>2</v>
      </c>
      <c r="D392" s="773"/>
      <c r="E392" s="773"/>
      <c r="F392" s="773"/>
      <c r="G392" s="773"/>
      <c r="H392" s="773"/>
      <c r="I392" s="772">
        <v>0</v>
      </c>
      <c r="J392" s="772">
        <v>0</v>
      </c>
      <c r="K392" s="773">
        <v>0</v>
      </c>
      <c r="L392" s="773">
        <v>0</v>
      </c>
      <c r="M392" s="773">
        <v>0</v>
      </c>
      <c r="N392" s="773">
        <v>0</v>
      </c>
      <c r="O392" s="773">
        <v>0</v>
      </c>
      <c r="P392" s="773">
        <v>0</v>
      </c>
      <c r="Q392" s="773">
        <v>0</v>
      </c>
      <c r="R392" s="773">
        <v>0</v>
      </c>
      <c r="S392" s="773">
        <v>0</v>
      </c>
    </row>
    <row r="393" spans="1:19" hidden="1" outlineLevel="1">
      <c r="A393" s="760">
        <v>3623</v>
      </c>
      <c r="B393" s="761" t="s">
        <v>1157</v>
      </c>
      <c r="C393" s="772">
        <v>2</v>
      </c>
      <c r="D393" s="773"/>
      <c r="E393" s="773"/>
      <c r="F393" s="773"/>
      <c r="G393" s="773"/>
      <c r="H393" s="773"/>
      <c r="I393" s="772">
        <v>0</v>
      </c>
      <c r="J393" s="772">
        <v>0</v>
      </c>
      <c r="K393" s="773">
        <v>0</v>
      </c>
      <c r="L393" s="773">
        <v>0</v>
      </c>
      <c r="M393" s="773">
        <v>0</v>
      </c>
      <c r="N393" s="773">
        <v>0</v>
      </c>
      <c r="O393" s="773">
        <v>0</v>
      </c>
      <c r="P393" s="773">
        <v>0</v>
      </c>
      <c r="Q393" s="773">
        <v>0</v>
      </c>
      <c r="R393" s="773">
        <v>0</v>
      </c>
      <c r="S393" s="773">
        <v>0</v>
      </c>
    </row>
    <row r="394" spans="1:19" hidden="1" outlineLevel="1">
      <c r="A394" s="760">
        <v>2838</v>
      </c>
      <c r="B394" s="761" t="s">
        <v>1158</v>
      </c>
      <c r="C394" s="772">
        <v>8</v>
      </c>
      <c r="D394" s="773"/>
      <c r="E394" s="773"/>
      <c r="F394" s="773"/>
      <c r="G394" s="773"/>
      <c r="H394" s="773"/>
      <c r="I394" s="772">
        <v>0</v>
      </c>
      <c r="J394" s="764">
        <v>0</v>
      </c>
      <c r="K394" s="765">
        <v>0</v>
      </c>
      <c r="L394" s="765">
        <v>0</v>
      </c>
      <c r="M394" s="765">
        <v>0</v>
      </c>
      <c r="N394" s="765">
        <v>0</v>
      </c>
      <c r="O394" s="765">
        <v>0</v>
      </c>
      <c r="P394" s="765">
        <v>0</v>
      </c>
      <c r="Q394" s="765">
        <v>0</v>
      </c>
      <c r="R394" s="765">
        <v>0</v>
      </c>
      <c r="S394" s="765">
        <v>0</v>
      </c>
    </row>
    <row r="395" spans="1:19" hidden="1" outlineLevel="1">
      <c r="A395" s="760">
        <v>900041</v>
      </c>
      <c r="B395" s="761" t="s">
        <v>1159</v>
      </c>
      <c r="C395" s="772">
        <v>8</v>
      </c>
      <c r="D395" s="773"/>
      <c r="E395" s="773"/>
      <c r="F395" s="773"/>
      <c r="G395" s="773"/>
      <c r="H395" s="773"/>
      <c r="I395" s="772">
        <v>0</v>
      </c>
      <c r="J395" s="764">
        <v>0</v>
      </c>
      <c r="K395" s="765">
        <v>0</v>
      </c>
      <c r="L395" s="765">
        <v>0</v>
      </c>
      <c r="M395" s="765">
        <v>0</v>
      </c>
      <c r="N395" s="765">
        <v>0</v>
      </c>
      <c r="O395" s="765">
        <v>0</v>
      </c>
      <c r="P395" s="765">
        <v>0</v>
      </c>
      <c r="Q395" s="765">
        <v>0</v>
      </c>
      <c r="R395" s="765">
        <v>0</v>
      </c>
      <c r="S395" s="765">
        <v>0</v>
      </c>
    </row>
    <row r="396" spans="1:19" hidden="1" outlineLevel="1">
      <c r="A396" s="760">
        <v>900042</v>
      </c>
      <c r="B396" s="761" t="s">
        <v>1160</v>
      </c>
      <c r="C396" s="772">
        <v>8</v>
      </c>
      <c r="D396" s="773"/>
      <c r="E396" s="773"/>
      <c r="F396" s="773"/>
      <c r="G396" s="773"/>
      <c r="H396" s="773"/>
      <c r="I396" s="772">
        <v>0</v>
      </c>
      <c r="J396" s="764">
        <v>0</v>
      </c>
      <c r="K396" s="765">
        <v>0</v>
      </c>
      <c r="L396" s="765">
        <v>0</v>
      </c>
      <c r="M396" s="765">
        <v>0</v>
      </c>
      <c r="N396" s="765">
        <v>0</v>
      </c>
      <c r="O396" s="765">
        <v>0</v>
      </c>
      <c r="P396" s="765">
        <v>0</v>
      </c>
      <c r="Q396" s="765">
        <v>0</v>
      </c>
      <c r="R396" s="765">
        <v>0</v>
      </c>
      <c r="S396" s="765">
        <v>0</v>
      </c>
    </row>
    <row r="397" spans="1:19" hidden="1" outlineLevel="1">
      <c r="A397" s="760">
        <v>900046</v>
      </c>
      <c r="B397" s="761" t="s">
        <v>1161</v>
      </c>
      <c r="C397" s="772">
        <v>8</v>
      </c>
      <c r="D397" s="773"/>
      <c r="E397" s="773"/>
      <c r="F397" s="773"/>
      <c r="G397" s="773"/>
      <c r="H397" s="773"/>
      <c r="I397" s="772">
        <v>0</v>
      </c>
      <c r="J397" s="764">
        <v>0</v>
      </c>
      <c r="K397" s="765">
        <v>0</v>
      </c>
      <c r="L397" s="765">
        <v>0</v>
      </c>
      <c r="M397" s="765">
        <v>0</v>
      </c>
      <c r="N397" s="765">
        <v>0</v>
      </c>
      <c r="O397" s="765">
        <v>0</v>
      </c>
      <c r="P397" s="765">
        <v>0</v>
      </c>
      <c r="Q397" s="765">
        <v>0</v>
      </c>
      <c r="R397" s="765">
        <v>0</v>
      </c>
      <c r="S397" s="765">
        <v>0</v>
      </c>
    </row>
    <row r="398" spans="1:19" hidden="1" outlineLevel="1">
      <c r="A398" s="760">
        <v>900044</v>
      </c>
      <c r="B398" s="761" t="s">
        <v>1162</v>
      </c>
      <c r="C398" s="772">
        <v>8</v>
      </c>
      <c r="D398" s="773"/>
      <c r="E398" s="773"/>
      <c r="F398" s="773"/>
      <c r="G398" s="773"/>
      <c r="H398" s="773"/>
      <c r="I398" s="772">
        <v>0</v>
      </c>
      <c r="J398" s="764">
        <v>0</v>
      </c>
      <c r="K398" s="765">
        <v>0</v>
      </c>
      <c r="L398" s="765">
        <v>0</v>
      </c>
      <c r="M398" s="765">
        <v>0</v>
      </c>
      <c r="N398" s="765">
        <v>0</v>
      </c>
      <c r="O398" s="765">
        <v>0</v>
      </c>
      <c r="P398" s="765">
        <v>0</v>
      </c>
      <c r="Q398" s="765">
        <v>0</v>
      </c>
      <c r="R398" s="765">
        <v>0</v>
      </c>
      <c r="S398" s="765">
        <v>0</v>
      </c>
    </row>
    <row r="399" spans="1:19" hidden="1" outlineLevel="1">
      <c r="A399" s="760">
        <v>900040</v>
      </c>
      <c r="B399" s="761" t="s">
        <v>1163</v>
      </c>
      <c r="C399" s="772">
        <v>8</v>
      </c>
      <c r="D399" s="773"/>
      <c r="E399" s="773"/>
      <c r="F399" s="773"/>
      <c r="G399" s="773"/>
      <c r="H399" s="773"/>
      <c r="I399" s="772">
        <v>0</v>
      </c>
      <c r="J399" s="764">
        <v>0</v>
      </c>
      <c r="K399" s="765">
        <v>0</v>
      </c>
      <c r="L399" s="765">
        <v>0</v>
      </c>
      <c r="M399" s="765">
        <v>0</v>
      </c>
      <c r="N399" s="765">
        <v>0</v>
      </c>
      <c r="O399" s="765">
        <v>0</v>
      </c>
      <c r="P399" s="765">
        <v>0</v>
      </c>
      <c r="Q399" s="765">
        <v>0</v>
      </c>
      <c r="R399" s="765">
        <v>0</v>
      </c>
      <c r="S399" s="765">
        <v>0</v>
      </c>
    </row>
    <row r="400" spans="1:19" hidden="1" outlineLevel="1">
      <c r="A400" s="760">
        <v>900043</v>
      </c>
      <c r="B400" s="761" t="s">
        <v>1164</v>
      </c>
      <c r="C400" s="772">
        <v>8</v>
      </c>
      <c r="D400" s="773"/>
      <c r="E400" s="773"/>
      <c r="F400" s="773"/>
      <c r="G400" s="773"/>
      <c r="H400" s="773"/>
      <c r="I400" s="772">
        <v>0</v>
      </c>
      <c r="J400" s="764">
        <v>0</v>
      </c>
      <c r="K400" s="765">
        <v>0</v>
      </c>
      <c r="L400" s="765">
        <v>0</v>
      </c>
      <c r="M400" s="765">
        <v>0</v>
      </c>
      <c r="N400" s="765">
        <v>0</v>
      </c>
      <c r="O400" s="765">
        <v>0</v>
      </c>
      <c r="P400" s="765">
        <v>0</v>
      </c>
      <c r="Q400" s="765">
        <v>0</v>
      </c>
      <c r="R400" s="765">
        <v>0</v>
      </c>
      <c r="S400" s="765">
        <v>0</v>
      </c>
    </row>
    <row r="401" spans="1:19" hidden="1" outlineLevel="1">
      <c r="A401" s="760">
        <v>900045</v>
      </c>
      <c r="B401" s="761" t="s">
        <v>1165</v>
      </c>
      <c r="C401" s="772">
        <v>8</v>
      </c>
      <c r="D401" s="773"/>
      <c r="E401" s="773"/>
      <c r="F401" s="773"/>
      <c r="G401" s="773"/>
      <c r="H401" s="773"/>
      <c r="I401" s="772">
        <v>0</v>
      </c>
      <c r="J401" s="764">
        <v>0</v>
      </c>
      <c r="K401" s="765">
        <v>0</v>
      </c>
      <c r="L401" s="765">
        <v>0</v>
      </c>
      <c r="M401" s="765">
        <v>0</v>
      </c>
      <c r="N401" s="765">
        <v>0</v>
      </c>
      <c r="O401" s="765">
        <v>0</v>
      </c>
      <c r="P401" s="765">
        <v>0</v>
      </c>
      <c r="Q401" s="765">
        <v>0</v>
      </c>
      <c r="R401" s="765">
        <v>0</v>
      </c>
      <c r="S401" s="765">
        <v>0</v>
      </c>
    </row>
    <row r="402" spans="1:19" hidden="1" outlineLevel="1">
      <c r="A402" s="760">
        <v>900047</v>
      </c>
      <c r="B402" s="761" t="s">
        <v>1166</v>
      </c>
      <c r="C402" s="772">
        <v>8</v>
      </c>
      <c r="D402" s="773"/>
      <c r="E402" s="773"/>
      <c r="F402" s="773"/>
      <c r="G402" s="773"/>
      <c r="H402" s="773"/>
      <c r="I402" s="772">
        <v>0</v>
      </c>
      <c r="J402" s="764">
        <v>0</v>
      </c>
      <c r="K402" s="765">
        <v>0</v>
      </c>
      <c r="L402" s="765">
        <v>0</v>
      </c>
      <c r="M402" s="765">
        <v>0</v>
      </c>
      <c r="N402" s="765">
        <v>0</v>
      </c>
      <c r="O402" s="765">
        <v>0</v>
      </c>
      <c r="P402" s="765">
        <v>0</v>
      </c>
      <c r="Q402" s="765">
        <v>0</v>
      </c>
      <c r="R402" s="765">
        <v>0</v>
      </c>
      <c r="S402" s="765">
        <v>0</v>
      </c>
    </row>
    <row r="403" spans="1:19" hidden="1" outlineLevel="1">
      <c r="A403" s="760">
        <v>900073</v>
      </c>
      <c r="B403" s="761" t="s">
        <v>1167</v>
      </c>
      <c r="C403" s="772">
        <v>8</v>
      </c>
      <c r="D403" s="773"/>
      <c r="E403" s="773"/>
      <c r="F403" s="773"/>
      <c r="G403" s="773"/>
      <c r="H403" s="773"/>
      <c r="I403" s="772">
        <v>0</v>
      </c>
      <c r="J403" s="764">
        <v>0</v>
      </c>
      <c r="K403" s="765">
        <v>0</v>
      </c>
      <c r="L403" s="765">
        <v>0</v>
      </c>
      <c r="M403" s="765">
        <v>0</v>
      </c>
      <c r="N403" s="765">
        <v>0</v>
      </c>
      <c r="O403" s="765">
        <v>0</v>
      </c>
      <c r="P403" s="765">
        <v>0</v>
      </c>
      <c r="Q403" s="765">
        <v>0</v>
      </c>
      <c r="R403" s="765">
        <v>0</v>
      </c>
      <c r="S403" s="765">
        <v>0</v>
      </c>
    </row>
    <row r="404" spans="1:19" hidden="1" outlineLevel="1">
      <c r="A404" s="760">
        <v>900074</v>
      </c>
      <c r="B404" s="761" t="s">
        <v>1168</v>
      </c>
      <c r="C404" s="772">
        <v>8</v>
      </c>
      <c r="D404" s="773"/>
      <c r="E404" s="773"/>
      <c r="F404" s="773"/>
      <c r="G404" s="773"/>
      <c r="H404" s="773"/>
      <c r="I404" s="772">
        <v>0</v>
      </c>
      <c r="J404" s="764">
        <v>0</v>
      </c>
      <c r="K404" s="765">
        <v>0</v>
      </c>
      <c r="L404" s="765">
        <v>0</v>
      </c>
      <c r="M404" s="765">
        <v>0</v>
      </c>
      <c r="N404" s="765">
        <v>0</v>
      </c>
      <c r="O404" s="765">
        <v>0</v>
      </c>
      <c r="P404" s="765">
        <v>0</v>
      </c>
      <c r="Q404" s="765">
        <v>0</v>
      </c>
      <c r="R404" s="765">
        <v>0</v>
      </c>
      <c r="S404" s="765">
        <v>0</v>
      </c>
    </row>
    <row r="405" spans="1:19" hidden="1" outlineLevel="1">
      <c r="A405" s="760">
        <v>1459</v>
      </c>
      <c r="B405" s="761" t="s">
        <v>1169</v>
      </c>
      <c r="C405" s="772">
        <v>8</v>
      </c>
      <c r="D405" s="773"/>
      <c r="E405" s="773"/>
      <c r="F405" s="773"/>
      <c r="G405" s="773"/>
      <c r="H405" s="773"/>
      <c r="I405" s="772">
        <v>0</v>
      </c>
      <c r="J405" s="764">
        <v>0</v>
      </c>
      <c r="K405" s="765">
        <v>0</v>
      </c>
      <c r="L405" s="765">
        <v>0</v>
      </c>
      <c r="M405" s="765">
        <v>0</v>
      </c>
      <c r="N405" s="765">
        <v>0</v>
      </c>
      <c r="O405" s="765">
        <v>0</v>
      </c>
      <c r="P405" s="765">
        <v>0</v>
      </c>
      <c r="Q405" s="765">
        <v>0</v>
      </c>
      <c r="R405" s="765">
        <v>0</v>
      </c>
      <c r="S405" s="765">
        <v>0</v>
      </c>
    </row>
    <row r="406" spans="1:19" hidden="1" outlineLevel="1">
      <c r="A406" s="760">
        <v>900048</v>
      </c>
      <c r="B406" s="761" t="s">
        <v>1170</v>
      </c>
      <c r="C406" s="772">
        <v>8</v>
      </c>
      <c r="D406" s="773"/>
      <c r="E406" s="773"/>
      <c r="F406" s="773"/>
      <c r="G406" s="773"/>
      <c r="H406" s="773"/>
      <c r="I406" s="772">
        <v>0</v>
      </c>
      <c r="J406" s="764">
        <v>0</v>
      </c>
      <c r="K406" s="765">
        <v>0</v>
      </c>
      <c r="L406" s="765">
        <v>0</v>
      </c>
      <c r="M406" s="765">
        <v>0</v>
      </c>
      <c r="N406" s="765">
        <v>0</v>
      </c>
      <c r="O406" s="765">
        <v>0</v>
      </c>
      <c r="P406" s="765">
        <v>0</v>
      </c>
      <c r="Q406" s="765">
        <v>0</v>
      </c>
      <c r="R406" s="765">
        <v>0</v>
      </c>
      <c r="S406" s="765">
        <v>0</v>
      </c>
    </row>
    <row r="407" spans="1:19" hidden="1" outlineLevel="1">
      <c r="A407" s="760">
        <v>900049</v>
      </c>
      <c r="B407" s="761" t="s">
        <v>1171</v>
      </c>
      <c r="C407" s="772">
        <v>8</v>
      </c>
      <c r="D407" s="773"/>
      <c r="E407" s="773"/>
      <c r="F407" s="773"/>
      <c r="G407" s="773"/>
      <c r="H407" s="773"/>
      <c r="I407" s="772">
        <v>0</v>
      </c>
      <c r="J407" s="764">
        <v>0</v>
      </c>
      <c r="K407" s="765">
        <v>0</v>
      </c>
      <c r="L407" s="765">
        <v>0</v>
      </c>
      <c r="M407" s="765">
        <v>0</v>
      </c>
      <c r="N407" s="765">
        <v>0</v>
      </c>
      <c r="O407" s="765">
        <v>0</v>
      </c>
      <c r="P407" s="765">
        <v>0</v>
      </c>
      <c r="Q407" s="765">
        <v>0</v>
      </c>
      <c r="R407" s="765">
        <v>0</v>
      </c>
      <c r="S407" s="765">
        <v>0</v>
      </c>
    </row>
    <row r="408" spans="1:19" hidden="1" outlineLevel="1">
      <c r="A408" s="760">
        <v>514</v>
      </c>
      <c r="B408" s="761" t="s">
        <v>1172</v>
      </c>
      <c r="C408" s="772">
        <v>5</v>
      </c>
      <c r="D408" s="773"/>
      <c r="E408" s="773"/>
      <c r="F408" s="773"/>
      <c r="G408" s="773"/>
      <c r="H408" s="773"/>
      <c r="I408" s="772">
        <v>0</v>
      </c>
      <c r="J408" s="764">
        <v>0</v>
      </c>
      <c r="K408" s="765">
        <v>0</v>
      </c>
      <c r="L408" s="765">
        <v>0</v>
      </c>
      <c r="M408" s="765">
        <v>0</v>
      </c>
      <c r="N408" s="765">
        <v>0</v>
      </c>
      <c r="O408" s="765">
        <v>0</v>
      </c>
      <c r="P408" s="765">
        <v>0</v>
      </c>
      <c r="Q408" s="765">
        <v>0</v>
      </c>
      <c r="R408" s="765">
        <v>0</v>
      </c>
      <c r="S408" s="765">
        <v>0</v>
      </c>
    </row>
    <row r="409" spans="1:19" hidden="1" outlineLevel="1">
      <c r="A409" s="760">
        <v>82</v>
      </c>
      <c r="B409" s="761" t="s">
        <v>1173</v>
      </c>
      <c r="C409" s="772">
        <v>5</v>
      </c>
      <c r="D409" s="773"/>
      <c r="E409" s="773"/>
      <c r="F409" s="773"/>
      <c r="G409" s="773"/>
      <c r="H409" s="773"/>
      <c r="I409" s="772">
        <v>0</v>
      </c>
      <c r="J409" s="764">
        <v>0</v>
      </c>
      <c r="K409" s="765">
        <v>0</v>
      </c>
      <c r="L409" s="765">
        <v>0</v>
      </c>
      <c r="M409" s="765">
        <v>0</v>
      </c>
      <c r="N409" s="765">
        <v>0</v>
      </c>
      <c r="O409" s="765">
        <v>0</v>
      </c>
      <c r="P409" s="765">
        <v>0</v>
      </c>
      <c r="Q409" s="765">
        <v>0</v>
      </c>
      <c r="R409" s="765">
        <v>0</v>
      </c>
      <c r="S409" s="765">
        <v>0</v>
      </c>
    </row>
    <row r="410" spans="1:19" hidden="1" outlineLevel="1">
      <c r="A410" s="760">
        <v>89</v>
      </c>
      <c r="B410" s="761" t="s">
        <v>1174</v>
      </c>
      <c r="C410" s="772">
        <v>5</v>
      </c>
      <c r="D410" s="773"/>
      <c r="E410" s="773"/>
      <c r="F410" s="773"/>
      <c r="G410" s="773"/>
      <c r="H410" s="773"/>
      <c r="I410" s="772">
        <v>0</v>
      </c>
      <c r="J410" s="764">
        <v>0</v>
      </c>
      <c r="K410" s="765">
        <v>0</v>
      </c>
      <c r="L410" s="765">
        <v>0</v>
      </c>
      <c r="M410" s="765">
        <v>0</v>
      </c>
      <c r="N410" s="765">
        <v>0</v>
      </c>
      <c r="O410" s="765">
        <v>0</v>
      </c>
      <c r="P410" s="765">
        <v>0</v>
      </c>
      <c r="Q410" s="765">
        <v>0</v>
      </c>
      <c r="R410" s="765">
        <v>0</v>
      </c>
      <c r="S410" s="765">
        <v>0</v>
      </c>
    </row>
    <row r="411" spans="1:19" hidden="1" outlineLevel="1">
      <c r="A411" s="760">
        <v>851</v>
      </c>
      <c r="B411" s="761" t="s">
        <v>1175</v>
      </c>
      <c r="C411" s="772">
        <v>5</v>
      </c>
      <c r="D411" s="773"/>
      <c r="E411" s="773"/>
      <c r="F411" s="773"/>
      <c r="G411" s="773"/>
      <c r="H411" s="773"/>
      <c r="I411" s="772">
        <v>0</v>
      </c>
      <c r="J411" s="764">
        <v>0</v>
      </c>
      <c r="K411" s="765">
        <v>0</v>
      </c>
      <c r="L411" s="765">
        <v>0</v>
      </c>
      <c r="M411" s="765">
        <v>0</v>
      </c>
      <c r="N411" s="765">
        <v>0</v>
      </c>
      <c r="O411" s="765">
        <v>0</v>
      </c>
      <c r="P411" s="765">
        <v>0</v>
      </c>
      <c r="Q411" s="765">
        <v>0</v>
      </c>
      <c r="R411" s="765">
        <v>0</v>
      </c>
      <c r="S411" s="765">
        <v>0</v>
      </c>
    </row>
    <row r="412" spans="1:19" hidden="1" outlineLevel="1">
      <c r="A412" s="760">
        <v>406</v>
      </c>
      <c r="B412" s="761" t="s">
        <v>1176</v>
      </c>
      <c r="C412" s="772">
        <v>5</v>
      </c>
      <c r="D412" s="773"/>
      <c r="E412" s="773"/>
      <c r="F412" s="773"/>
      <c r="G412" s="773"/>
      <c r="H412" s="773"/>
      <c r="I412" s="772">
        <v>0</v>
      </c>
      <c r="J412" s="764">
        <v>0</v>
      </c>
      <c r="K412" s="765">
        <v>0</v>
      </c>
      <c r="L412" s="765">
        <v>0</v>
      </c>
      <c r="M412" s="765">
        <v>0</v>
      </c>
      <c r="N412" s="765">
        <v>0</v>
      </c>
      <c r="O412" s="765">
        <v>0</v>
      </c>
      <c r="P412" s="765">
        <v>0</v>
      </c>
      <c r="Q412" s="765">
        <v>0</v>
      </c>
      <c r="R412" s="765">
        <v>0</v>
      </c>
      <c r="S412" s="765">
        <v>0</v>
      </c>
    </row>
    <row r="413" spans="1:19" hidden="1" outlineLevel="1">
      <c r="A413" s="760">
        <v>4948</v>
      </c>
      <c r="B413" s="761" t="s">
        <v>1177</v>
      </c>
      <c r="C413" s="772">
        <v>5</v>
      </c>
      <c r="D413" s="773"/>
      <c r="E413" s="773"/>
      <c r="F413" s="773"/>
      <c r="G413" s="773"/>
      <c r="H413" s="773"/>
      <c r="I413" s="772">
        <v>0</v>
      </c>
      <c r="J413" s="764">
        <v>0</v>
      </c>
      <c r="K413" s="765">
        <v>0</v>
      </c>
      <c r="L413" s="765">
        <v>0</v>
      </c>
      <c r="M413" s="765">
        <v>0</v>
      </c>
      <c r="N413" s="765">
        <v>0</v>
      </c>
      <c r="O413" s="765">
        <v>0</v>
      </c>
      <c r="P413" s="765">
        <v>0</v>
      </c>
      <c r="Q413" s="765">
        <v>0</v>
      </c>
      <c r="R413" s="765">
        <v>0</v>
      </c>
      <c r="S413" s="765">
        <v>0</v>
      </c>
    </row>
    <row r="414" spans="1:19" hidden="1" outlineLevel="1">
      <c r="A414" s="760">
        <v>405</v>
      </c>
      <c r="B414" s="761" t="s">
        <v>1178</v>
      </c>
      <c r="C414" s="772">
        <v>5</v>
      </c>
      <c r="D414" s="773"/>
      <c r="E414" s="773"/>
      <c r="F414" s="773"/>
      <c r="G414" s="773"/>
      <c r="H414" s="773"/>
      <c r="I414" s="772">
        <v>0</v>
      </c>
      <c r="J414" s="764">
        <v>0</v>
      </c>
      <c r="K414" s="765">
        <v>0</v>
      </c>
      <c r="L414" s="765">
        <v>0</v>
      </c>
      <c r="M414" s="765">
        <v>0</v>
      </c>
      <c r="N414" s="765">
        <v>0</v>
      </c>
      <c r="O414" s="765">
        <v>0</v>
      </c>
      <c r="P414" s="765">
        <v>0</v>
      </c>
      <c r="Q414" s="765">
        <v>0</v>
      </c>
      <c r="R414" s="765">
        <v>0</v>
      </c>
      <c r="S414" s="765">
        <v>0</v>
      </c>
    </row>
    <row r="415" spans="1:19" hidden="1" outlineLevel="1">
      <c r="A415" s="760">
        <v>104948</v>
      </c>
      <c r="B415" s="761" t="s">
        <v>1179</v>
      </c>
      <c r="C415" s="772">
        <v>5</v>
      </c>
      <c r="D415" s="773"/>
      <c r="E415" s="773"/>
      <c r="F415" s="773"/>
      <c r="G415" s="773"/>
      <c r="H415" s="773"/>
      <c r="I415" s="772">
        <v>0</v>
      </c>
      <c r="J415" s="764">
        <v>0</v>
      </c>
      <c r="K415" s="765">
        <v>0</v>
      </c>
      <c r="L415" s="765">
        <v>0</v>
      </c>
      <c r="M415" s="765">
        <v>0</v>
      </c>
      <c r="N415" s="765">
        <v>0</v>
      </c>
      <c r="O415" s="765">
        <v>0</v>
      </c>
      <c r="P415" s="765">
        <v>0</v>
      </c>
      <c r="Q415" s="765">
        <v>0</v>
      </c>
      <c r="R415" s="765">
        <v>0</v>
      </c>
      <c r="S415" s="765">
        <v>0</v>
      </c>
    </row>
    <row r="416" spans="1:19" hidden="1" outlineLevel="1">
      <c r="A416" s="760">
        <v>79</v>
      </c>
      <c r="B416" s="761" t="s">
        <v>1180</v>
      </c>
      <c r="C416" s="772">
        <v>5</v>
      </c>
      <c r="D416" s="773"/>
      <c r="E416" s="773"/>
      <c r="F416" s="773"/>
      <c r="G416" s="773"/>
      <c r="H416" s="773"/>
      <c r="I416" s="772">
        <v>0</v>
      </c>
      <c r="J416" s="764">
        <v>0</v>
      </c>
      <c r="K416" s="765">
        <v>0</v>
      </c>
      <c r="L416" s="765">
        <v>0</v>
      </c>
      <c r="M416" s="765">
        <v>0</v>
      </c>
      <c r="N416" s="765">
        <v>0</v>
      </c>
      <c r="O416" s="765">
        <v>0</v>
      </c>
      <c r="P416" s="765">
        <v>0</v>
      </c>
      <c r="Q416" s="765">
        <v>0</v>
      </c>
      <c r="R416" s="765">
        <v>0</v>
      </c>
      <c r="S416" s="765">
        <v>0</v>
      </c>
    </row>
    <row r="417" spans="1:19" hidden="1" outlineLevel="1">
      <c r="A417" s="760">
        <v>88</v>
      </c>
      <c r="B417" s="761" t="s">
        <v>1181</v>
      </c>
      <c r="C417" s="772">
        <v>5</v>
      </c>
      <c r="D417" s="773"/>
      <c r="E417" s="773"/>
      <c r="F417" s="773"/>
      <c r="G417" s="773"/>
      <c r="H417" s="773"/>
      <c r="I417" s="772">
        <v>0</v>
      </c>
      <c r="J417" s="764">
        <v>0</v>
      </c>
      <c r="K417" s="765">
        <v>0</v>
      </c>
      <c r="L417" s="765">
        <v>0</v>
      </c>
      <c r="M417" s="765">
        <v>0</v>
      </c>
      <c r="N417" s="765">
        <v>0</v>
      </c>
      <c r="O417" s="765">
        <v>0</v>
      </c>
      <c r="P417" s="765">
        <v>0</v>
      </c>
      <c r="Q417" s="765">
        <v>0</v>
      </c>
      <c r="R417" s="765">
        <v>0</v>
      </c>
      <c r="S417" s="765">
        <v>0</v>
      </c>
    </row>
    <row r="418" spans="1:19" hidden="1" outlineLevel="1">
      <c r="A418" s="760">
        <v>84</v>
      </c>
      <c r="B418" s="761" t="s">
        <v>1182</v>
      </c>
      <c r="C418" s="772">
        <v>5</v>
      </c>
      <c r="D418" s="773"/>
      <c r="E418" s="773"/>
      <c r="F418" s="773"/>
      <c r="G418" s="773"/>
      <c r="H418" s="773"/>
      <c r="I418" s="772">
        <v>0</v>
      </c>
      <c r="J418" s="764">
        <v>0</v>
      </c>
      <c r="K418" s="765">
        <v>0</v>
      </c>
      <c r="L418" s="765">
        <v>0</v>
      </c>
      <c r="M418" s="765">
        <v>0</v>
      </c>
      <c r="N418" s="765">
        <v>0</v>
      </c>
      <c r="O418" s="765">
        <v>0</v>
      </c>
      <c r="P418" s="765">
        <v>0</v>
      </c>
      <c r="Q418" s="765">
        <v>0</v>
      </c>
      <c r="R418" s="765">
        <v>0</v>
      </c>
      <c r="S418" s="765">
        <v>0</v>
      </c>
    </row>
    <row r="419" spans="1:19" hidden="1" outlineLevel="1">
      <c r="A419" s="760">
        <v>80</v>
      </c>
      <c r="B419" s="761" t="s">
        <v>1183</v>
      </c>
      <c r="C419" s="772">
        <v>5</v>
      </c>
      <c r="D419" s="773"/>
      <c r="E419" s="773"/>
      <c r="F419" s="773"/>
      <c r="G419" s="773"/>
      <c r="H419" s="773"/>
      <c r="I419" s="772">
        <v>0</v>
      </c>
      <c r="J419" s="764">
        <v>0</v>
      </c>
      <c r="K419" s="765">
        <v>0</v>
      </c>
      <c r="L419" s="765">
        <v>0</v>
      </c>
      <c r="M419" s="765">
        <v>0</v>
      </c>
      <c r="N419" s="765">
        <v>0</v>
      </c>
      <c r="O419" s="765">
        <v>0</v>
      </c>
      <c r="P419" s="765">
        <v>0</v>
      </c>
      <c r="Q419" s="765">
        <v>0</v>
      </c>
      <c r="R419" s="765">
        <v>0</v>
      </c>
      <c r="S419" s="765">
        <v>0</v>
      </c>
    </row>
    <row r="420" spans="1:19" hidden="1" outlineLevel="1">
      <c r="A420" s="760">
        <v>850</v>
      </c>
      <c r="B420" s="761" t="s">
        <v>1184</v>
      </c>
      <c r="C420" s="772">
        <v>5</v>
      </c>
      <c r="D420" s="773"/>
      <c r="E420" s="773"/>
      <c r="F420" s="773"/>
      <c r="G420" s="773"/>
      <c r="H420" s="773"/>
      <c r="I420" s="772">
        <v>0</v>
      </c>
      <c r="J420" s="764">
        <v>0</v>
      </c>
      <c r="K420" s="765">
        <v>0</v>
      </c>
      <c r="L420" s="765">
        <v>0</v>
      </c>
      <c r="M420" s="765">
        <v>0</v>
      </c>
      <c r="N420" s="765">
        <v>0</v>
      </c>
      <c r="O420" s="765">
        <v>0</v>
      </c>
      <c r="P420" s="765">
        <v>0</v>
      </c>
      <c r="Q420" s="765">
        <v>0</v>
      </c>
      <c r="R420" s="765">
        <v>0</v>
      </c>
      <c r="S420" s="765">
        <v>0</v>
      </c>
    </row>
    <row r="421" spans="1:19" hidden="1" outlineLevel="1">
      <c r="A421" s="760">
        <v>852</v>
      </c>
      <c r="B421" s="761" t="s">
        <v>1185</v>
      </c>
      <c r="C421" s="772">
        <v>5</v>
      </c>
      <c r="D421" s="773"/>
      <c r="E421" s="773"/>
      <c r="F421" s="773"/>
      <c r="G421" s="773"/>
      <c r="H421" s="773"/>
      <c r="I421" s="772">
        <v>0</v>
      </c>
      <c r="J421" s="764">
        <v>0</v>
      </c>
      <c r="K421" s="765">
        <v>0</v>
      </c>
      <c r="L421" s="765">
        <v>0</v>
      </c>
      <c r="M421" s="765">
        <v>0</v>
      </c>
      <c r="N421" s="765">
        <v>0</v>
      </c>
      <c r="O421" s="765">
        <v>0</v>
      </c>
      <c r="P421" s="765">
        <v>0</v>
      </c>
      <c r="Q421" s="765">
        <v>0</v>
      </c>
      <c r="R421" s="765">
        <v>0</v>
      </c>
      <c r="S421" s="765">
        <v>0</v>
      </c>
    </row>
    <row r="422" spans="1:19" hidden="1" outlineLevel="1">
      <c r="A422" s="760">
        <v>86</v>
      </c>
      <c r="B422" s="761" t="s">
        <v>1186</v>
      </c>
      <c r="C422" s="772">
        <v>5</v>
      </c>
      <c r="D422" s="773"/>
      <c r="E422" s="773"/>
      <c r="F422" s="773"/>
      <c r="G422" s="773"/>
      <c r="H422" s="773"/>
      <c r="I422" s="772">
        <v>0</v>
      </c>
      <c r="J422" s="764">
        <v>0</v>
      </c>
      <c r="K422" s="765">
        <v>0</v>
      </c>
      <c r="L422" s="765">
        <v>0</v>
      </c>
      <c r="M422" s="765">
        <v>0</v>
      </c>
      <c r="N422" s="765">
        <v>0</v>
      </c>
      <c r="O422" s="765">
        <v>0</v>
      </c>
      <c r="P422" s="765">
        <v>0</v>
      </c>
      <c r="Q422" s="765">
        <v>0</v>
      </c>
      <c r="R422" s="765">
        <v>0</v>
      </c>
      <c r="S422" s="765">
        <v>0</v>
      </c>
    </row>
    <row r="423" spans="1:19" hidden="1" outlineLevel="1">
      <c r="A423" s="760">
        <v>856</v>
      </c>
      <c r="B423" s="761" t="s">
        <v>1187</v>
      </c>
      <c r="C423" s="772">
        <v>5</v>
      </c>
      <c r="D423" s="773"/>
      <c r="E423" s="773"/>
      <c r="F423" s="773"/>
      <c r="G423" s="773"/>
      <c r="H423" s="773"/>
      <c r="I423" s="772">
        <v>0</v>
      </c>
      <c r="J423" s="764">
        <v>0</v>
      </c>
      <c r="K423" s="765">
        <v>0</v>
      </c>
      <c r="L423" s="765">
        <v>0</v>
      </c>
      <c r="M423" s="765">
        <v>0</v>
      </c>
      <c r="N423" s="765">
        <v>0</v>
      </c>
      <c r="O423" s="765">
        <v>0</v>
      </c>
      <c r="P423" s="765">
        <v>0</v>
      </c>
      <c r="Q423" s="765">
        <v>0</v>
      </c>
      <c r="R423" s="765">
        <v>0</v>
      </c>
      <c r="S423" s="765">
        <v>0</v>
      </c>
    </row>
    <row r="424" spans="1:19" hidden="1" outlineLevel="1">
      <c r="A424" s="760">
        <v>857</v>
      </c>
      <c r="B424" s="761" t="s">
        <v>1188</v>
      </c>
      <c r="C424" s="772">
        <v>5</v>
      </c>
      <c r="D424" s="773"/>
      <c r="E424" s="773"/>
      <c r="F424" s="773"/>
      <c r="G424" s="773"/>
      <c r="H424" s="773"/>
      <c r="I424" s="772">
        <v>0</v>
      </c>
      <c r="J424" s="764">
        <v>0</v>
      </c>
      <c r="K424" s="765">
        <v>0</v>
      </c>
      <c r="L424" s="765">
        <v>0</v>
      </c>
      <c r="M424" s="765">
        <v>0</v>
      </c>
      <c r="N424" s="765">
        <v>0</v>
      </c>
      <c r="O424" s="765">
        <v>0</v>
      </c>
      <c r="P424" s="765">
        <v>0</v>
      </c>
      <c r="Q424" s="765">
        <v>0</v>
      </c>
      <c r="R424" s="765">
        <v>0</v>
      </c>
      <c r="S424" s="765">
        <v>0</v>
      </c>
    </row>
    <row r="425" spans="1:19" hidden="1" outlineLevel="1">
      <c r="A425" s="760">
        <v>853</v>
      </c>
      <c r="B425" s="761" t="s">
        <v>1189</v>
      </c>
      <c r="C425" s="772">
        <v>5</v>
      </c>
      <c r="D425" s="773"/>
      <c r="E425" s="773"/>
      <c r="F425" s="773"/>
      <c r="G425" s="773"/>
      <c r="H425" s="773"/>
      <c r="I425" s="772">
        <v>0</v>
      </c>
      <c r="J425" s="764">
        <v>0</v>
      </c>
      <c r="K425" s="765">
        <v>0</v>
      </c>
      <c r="L425" s="765">
        <v>0</v>
      </c>
      <c r="M425" s="765">
        <v>0</v>
      </c>
      <c r="N425" s="765">
        <v>0</v>
      </c>
      <c r="O425" s="765">
        <v>0</v>
      </c>
      <c r="P425" s="765">
        <v>0</v>
      </c>
      <c r="Q425" s="765">
        <v>0</v>
      </c>
      <c r="R425" s="765">
        <v>0</v>
      </c>
      <c r="S425" s="765">
        <v>0</v>
      </c>
    </row>
    <row r="426" spans="1:19" hidden="1" outlineLevel="1">
      <c r="A426" s="760">
        <v>83</v>
      </c>
      <c r="B426" s="761" t="s">
        <v>1190</v>
      </c>
      <c r="C426" s="772">
        <v>5</v>
      </c>
      <c r="D426" s="773"/>
      <c r="E426" s="773"/>
      <c r="F426" s="773"/>
      <c r="G426" s="773"/>
      <c r="H426" s="773"/>
      <c r="I426" s="772">
        <v>0</v>
      </c>
      <c r="J426" s="764">
        <v>0</v>
      </c>
      <c r="K426" s="765">
        <v>0</v>
      </c>
      <c r="L426" s="765">
        <v>0</v>
      </c>
      <c r="M426" s="765">
        <v>0</v>
      </c>
      <c r="N426" s="765">
        <v>0</v>
      </c>
      <c r="O426" s="765">
        <v>0</v>
      </c>
      <c r="P426" s="765">
        <v>0</v>
      </c>
      <c r="Q426" s="765">
        <v>0</v>
      </c>
      <c r="R426" s="765">
        <v>0</v>
      </c>
      <c r="S426" s="765">
        <v>0</v>
      </c>
    </row>
    <row r="427" spans="1:19" hidden="1" outlineLevel="1">
      <c r="A427" s="760">
        <v>87</v>
      </c>
      <c r="B427" s="761" t="s">
        <v>1191</v>
      </c>
      <c r="C427" s="772">
        <v>5</v>
      </c>
      <c r="D427" s="773"/>
      <c r="E427" s="773"/>
      <c r="F427" s="773"/>
      <c r="G427" s="773"/>
      <c r="H427" s="773"/>
      <c r="I427" s="772">
        <v>0</v>
      </c>
      <c r="J427" s="764">
        <v>0</v>
      </c>
      <c r="K427" s="765">
        <v>0</v>
      </c>
      <c r="L427" s="765">
        <v>0</v>
      </c>
      <c r="M427" s="765">
        <v>0</v>
      </c>
      <c r="N427" s="765">
        <v>0</v>
      </c>
      <c r="O427" s="765">
        <v>0</v>
      </c>
      <c r="P427" s="765">
        <v>0</v>
      </c>
      <c r="Q427" s="765">
        <v>0</v>
      </c>
      <c r="R427" s="765">
        <v>0</v>
      </c>
      <c r="S427" s="765">
        <v>0</v>
      </c>
    </row>
    <row r="428" spans="1:19" hidden="1" outlineLevel="1">
      <c r="A428" s="760">
        <v>854</v>
      </c>
      <c r="B428" s="761" t="s">
        <v>1192</v>
      </c>
      <c r="C428" s="772">
        <v>5</v>
      </c>
      <c r="D428" s="773"/>
      <c r="E428" s="773"/>
      <c r="F428" s="773"/>
      <c r="G428" s="773"/>
      <c r="H428" s="773"/>
      <c r="I428" s="772">
        <v>0</v>
      </c>
      <c r="J428" s="764">
        <v>0</v>
      </c>
      <c r="K428" s="765">
        <v>0</v>
      </c>
      <c r="L428" s="765">
        <v>0</v>
      </c>
      <c r="M428" s="765">
        <v>0</v>
      </c>
      <c r="N428" s="765">
        <v>0</v>
      </c>
      <c r="O428" s="765">
        <v>0</v>
      </c>
      <c r="P428" s="765">
        <v>0</v>
      </c>
      <c r="Q428" s="765">
        <v>0</v>
      </c>
      <c r="R428" s="765">
        <v>0</v>
      </c>
      <c r="S428" s="765">
        <v>0</v>
      </c>
    </row>
    <row r="429" spans="1:19" hidden="1" outlineLevel="1">
      <c r="A429" s="760">
        <v>479</v>
      </c>
      <c r="B429" s="761" t="s">
        <v>1193</v>
      </c>
      <c r="C429" s="772">
        <v>5</v>
      </c>
      <c r="D429" s="773"/>
      <c r="E429" s="773"/>
      <c r="F429" s="773"/>
      <c r="G429" s="773"/>
      <c r="H429" s="773"/>
      <c r="I429" s="772">
        <v>0</v>
      </c>
      <c r="J429" s="764">
        <v>0</v>
      </c>
      <c r="K429" s="765">
        <v>0</v>
      </c>
      <c r="L429" s="765">
        <v>0</v>
      </c>
      <c r="M429" s="765">
        <v>0</v>
      </c>
      <c r="N429" s="765">
        <v>0</v>
      </c>
      <c r="O429" s="765">
        <v>0</v>
      </c>
      <c r="P429" s="765">
        <v>0</v>
      </c>
      <c r="Q429" s="765">
        <v>0</v>
      </c>
      <c r="R429" s="765">
        <v>0</v>
      </c>
      <c r="S429" s="765">
        <v>0</v>
      </c>
    </row>
    <row r="430" spans="1:19" hidden="1" outlineLevel="1">
      <c r="A430" s="760">
        <v>3522</v>
      </c>
      <c r="B430" s="761" t="s">
        <v>1194</v>
      </c>
      <c r="C430" s="772">
        <v>8</v>
      </c>
      <c r="D430" s="773"/>
      <c r="E430" s="773"/>
      <c r="F430" s="773"/>
      <c r="G430" s="773"/>
      <c r="H430" s="773"/>
      <c r="I430" s="772">
        <v>0</v>
      </c>
      <c r="J430" s="764">
        <v>0</v>
      </c>
      <c r="K430" s="765">
        <v>0</v>
      </c>
      <c r="L430" s="765">
        <v>0</v>
      </c>
      <c r="M430" s="765">
        <v>0</v>
      </c>
      <c r="N430" s="765">
        <v>0</v>
      </c>
      <c r="O430" s="765">
        <v>0</v>
      </c>
      <c r="P430" s="765">
        <v>0</v>
      </c>
      <c r="Q430" s="765">
        <v>0</v>
      </c>
      <c r="R430" s="765">
        <v>0</v>
      </c>
      <c r="S430" s="765">
        <v>0</v>
      </c>
    </row>
    <row r="431" spans="1:19" hidden="1" outlineLevel="1">
      <c r="A431" s="760">
        <v>9768</v>
      </c>
      <c r="B431" s="761" t="s">
        <v>1195</v>
      </c>
      <c r="C431" s="772">
        <v>5</v>
      </c>
      <c r="D431" s="773"/>
      <c r="E431" s="773"/>
      <c r="F431" s="773"/>
      <c r="G431" s="773"/>
      <c r="H431" s="773"/>
      <c r="I431" s="772">
        <v>0</v>
      </c>
      <c r="J431" s="764">
        <v>0</v>
      </c>
      <c r="K431" s="765">
        <v>0</v>
      </c>
      <c r="L431" s="765">
        <v>0</v>
      </c>
      <c r="M431" s="765">
        <v>0</v>
      </c>
      <c r="N431" s="765">
        <v>0</v>
      </c>
      <c r="O431" s="765">
        <v>0</v>
      </c>
      <c r="P431" s="765">
        <v>0</v>
      </c>
      <c r="Q431" s="765">
        <v>0</v>
      </c>
      <c r="R431" s="765">
        <v>0</v>
      </c>
      <c r="S431" s="765">
        <v>0</v>
      </c>
    </row>
    <row r="432" spans="1:19" hidden="1" outlineLevel="1">
      <c r="A432" s="760">
        <v>518</v>
      </c>
      <c r="B432" s="761" t="s">
        <v>1196</v>
      </c>
      <c r="C432" s="772">
        <v>5</v>
      </c>
      <c r="D432" s="773"/>
      <c r="E432" s="773"/>
      <c r="F432" s="773"/>
      <c r="G432" s="773"/>
      <c r="H432" s="773"/>
      <c r="I432" s="772">
        <v>0</v>
      </c>
      <c r="J432" s="764">
        <v>0</v>
      </c>
      <c r="K432" s="765">
        <v>0</v>
      </c>
      <c r="L432" s="765">
        <v>0</v>
      </c>
      <c r="M432" s="765">
        <v>0</v>
      </c>
      <c r="N432" s="765">
        <v>0</v>
      </c>
      <c r="O432" s="765">
        <v>0</v>
      </c>
      <c r="P432" s="765">
        <v>0</v>
      </c>
      <c r="Q432" s="765">
        <v>0</v>
      </c>
      <c r="R432" s="765">
        <v>0</v>
      </c>
      <c r="S432" s="765">
        <v>0</v>
      </c>
    </row>
    <row r="433" spans="1:19" hidden="1" outlineLevel="1">
      <c r="A433" s="760">
        <v>81</v>
      </c>
      <c r="B433" s="761" t="s">
        <v>1197</v>
      </c>
      <c r="C433" s="772">
        <v>5</v>
      </c>
      <c r="D433" s="773"/>
      <c r="E433" s="773"/>
      <c r="F433" s="773"/>
      <c r="G433" s="773"/>
      <c r="H433" s="773"/>
      <c r="I433" s="772">
        <v>0</v>
      </c>
      <c r="J433" s="764">
        <v>0</v>
      </c>
      <c r="K433" s="765">
        <v>0</v>
      </c>
      <c r="L433" s="765">
        <v>0</v>
      </c>
      <c r="M433" s="765">
        <v>0</v>
      </c>
      <c r="N433" s="765">
        <v>0</v>
      </c>
      <c r="O433" s="765">
        <v>0</v>
      </c>
      <c r="P433" s="765">
        <v>0</v>
      </c>
      <c r="Q433" s="765">
        <v>0</v>
      </c>
      <c r="R433" s="765">
        <v>0</v>
      </c>
      <c r="S433" s="765">
        <v>0</v>
      </c>
    </row>
    <row r="434" spans="1:19" hidden="1" outlineLevel="1">
      <c r="A434" s="760">
        <v>3629</v>
      </c>
      <c r="B434" s="761" t="s">
        <v>1198</v>
      </c>
      <c r="C434" s="772">
        <v>5</v>
      </c>
      <c r="D434" s="773"/>
      <c r="E434" s="773"/>
      <c r="F434" s="773"/>
      <c r="G434" s="773"/>
      <c r="H434" s="773"/>
      <c r="I434" s="772">
        <v>0</v>
      </c>
      <c r="J434" s="764">
        <v>0</v>
      </c>
      <c r="K434" s="765">
        <v>0</v>
      </c>
      <c r="L434" s="765">
        <v>0</v>
      </c>
      <c r="M434" s="765">
        <v>0</v>
      </c>
      <c r="N434" s="765">
        <v>0</v>
      </c>
      <c r="O434" s="765">
        <v>0</v>
      </c>
      <c r="P434" s="765">
        <v>0</v>
      </c>
      <c r="Q434" s="765">
        <v>0</v>
      </c>
      <c r="R434" s="765">
        <v>0</v>
      </c>
      <c r="S434" s="765">
        <v>0</v>
      </c>
    </row>
    <row r="435" spans="1:19" hidden="1" outlineLevel="1">
      <c r="A435" s="760">
        <v>556</v>
      </c>
      <c r="B435" s="761" t="s">
        <v>1199</v>
      </c>
      <c r="C435" s="772">
        <v>5</v>
      </c>
      <c r="D435" s="773"/>
      <c r="E435" s="773"/>
      <c r="F435" s="773"/>
      <c r="G435" s="773"/>
      <c r="H435" s="773"/>
      <c r="I435" s="772">
        <v>0</v>
      </c>
      <c r="J435" s="764">
        <v>0</v>
      </c>
      <c r="K435" s="765">
        <v>0</v>
      </c>
      <c r="L435" s="765">
        <v>0</v>
      </c>
      <c r="M435" s="765">
        <v>0</v>
      </c>
      <c r="N435" s="765">
        <v>0</v>
      </c>
      <c r="O435" s="765">
        <v>0</v>
      </c>
      <c r="P435" s="765">
        <v>0</v>
      </c>
      <c r="Q435" s="765">
        <v>0</v>
      </c>
      <c r="R435" s="765">
        <v>0</v>
      </c>
      <c r="S435" s="765">
        <v>0</v>
      </c>
    </row>
    <row r="436" spans="1:19" hidden="1" outlineLevel="1">
      <c r="A436" s="760">
        <v>488</v>
      </c>
      <c r="B436" s="761" t="s">
        <v>1200</v>
      </c>
      <c r="C436" s="772">
        <v>5</v>
      </c>
      <c r="D436" s="773"/>
      <c r="E436" s="773"/>
      <c r="F436" s="773"/>
      <c r="G436" s="773"/>
      <c r="H436" s="773"/>
      <c r="I436" s="772">
        <v>0</v>
      </c>
      <c r="J436" s="764">
        <v>0</v>
      </c>
      <c r="K436" s="765">
        <v>0</v>
      </c>
      <c r="L436" s="765">
        <v>0</v>
      </c>
      <c r="M436" s="765">
        <v>0</v>
      </c>
      <c r="N436" s="765">
        <v>0</v>
      </c>
      <c r="O436" s="765">
        <v>0</v>
      </c>
      <c r="P436" s="765">
        <v>0</v>
      </c>
      <c r="Q436" s="765">
        <v>0</v>
      </c>
      <c r="R436" s="765">
        <v>0</v>
      </c>
      <c r="S436" s="765">
        <v>0</v>
      </c>
    </row>
    <row r="437" spans="1:19" hidden="1" outlineLevel="1">
      <c r="A437" s="760">
        <v>3635</v>
      </c>
      <c r="B437" s="761" t="s">
        <v>1201</v>
      </c>
      <c r="C437" s="772">
        <v>2</v>
      </c>
      <c r="D437" s="773"/>
      <c r="E437" s="773"/>
      <c r="F437" s="773"/>
      <c r="G437" s="773"/>
      <c r="H437" s="773"/>
      <c r="I437" s="772">
        <v>0</v>
      </c>
      <c r="J437" s="772">
        <v>0</v>
      </c>
      <c r="K437" s="773">
        <v>0</v>
      </c>
      <c r="L437" s="773">
        <v>0</v>
      </c>
      <c r="M437" s="773">
        <v>0</v>
      </c>
      <c r="N437" s="773">
        <v>0</v>
      </c>
      <c r="O437" s="773">
        <v>0</v>
      </c>
      <c r="P437" s="773">
        <v>0</v>
      </c>
      <c r="Q437" s="773">
        <v>0</v>
      </c>
      <c r="R437" s="773">
        <v>0</v>
      </c>
      <c r="S437" s="773">
        <v>0</v>
      </c>
    </row>
    <row r="438" spans="1:19" hidden="1" outlineLevel="1">
      <c r="A438" s="760">
        <v>3636</v>
      </c>
      <c r="B438" s="761" t="s">
        <v>1202</v>
      </c>
      <c r="C438" s="772">
        <v>2</v>
      </c>
      <c r="D438" s="773"/>
      <c r="E438" s="773"/>
      <c r="F438" s="773"/>
      <c r="G438" s="773"/>
      <c r="H438" s="773"/>
      <c r="I438" s="772">
        <v>0</v>
      </c>
      <c r="J438" s="772">
        <v>0</v>
      </c>
      <c r="K438" s="773">
        <v>0</v>
      </c>
      <c r="L438" s="773">
        <v>0</v>
      </c>
      <c r="M438" s="773">
        <v>0</v>
      </c>
      <c r="N438" s="773">
        <v>0</v>
      </c>
      <c r="O438" s="773">
        <v>0</v>
      </c>
      <c r="P438" s="773">
        <v>0</v>
      </c>
      <c r="Q438" s="773">
        <v>0</v>
      </c>
      <c r="R438" s="773">
        <v>0</v>
      </c>
      <c r="S438" s="773">
        <v>0</v>
      </c>
    </row>
    <row r="439" spans="1:19" hidden="1" outlineLevel="1">
      <c r="A439" s="760">
        <v>3638</v>
      </c>
      <c r="B439" s="761" t="s">
        <v>1203</v>
      </c>
      <c r="C439" s="772">
        <v>2</v>
      </c>
      <c r="D439" s="773"/>
      <c r="E439" s="773"/>
      <c r="F439" s="773"/>
      <c r="G439" s="773"/>
      <c r="H439" s="773"/>
      <c r="I439" s="772">
        <v>0</v>
      </c>
      <c r="J439" s="772">
        <v>0</v>
      </c>
      <c r="K439" s="773">
        <v>0</v>
      </c>
      <c r="L439" s="773">
        <v>0</v>
      </c>
      <c r="M439" s="773">
        <v>0</v>
      </c>
      <c r="N439" s="773">
        <v>0</v>
      </c>
      <c r="O439" s="773">
        <v>0</v>
      </c>
      <c r="P439" s="773">
        <v>0</v>
      </c>
      <c r="Q439" s="773">
        <v>0</v>
      </c>
      <c r="R439" s="773">
        <v>0</v>
      </c>
      <c r="S439" s="773">
        <v>0</v>
      </c>
    </row>
    <row r="440" spans="1:19" hidden="1" outlineLevel="1">
      <c r="A440" s="760">
        <v>476</v>
      </c>
      <c r="B440" s="761" t="s">
        <v>1204</v>
      </c>
      <c r="C440" s="772">
        <v>5</v>
      </c>
      <c r="D440" s="773"/>
      <c r="E440" s="773"/>
      <c r="F440" s="773"/>
      <c r="G440" s="773"/>
      <c r="H440" s="773"/>
      <c r="I440" s="772">
        <v>0</v>
      </c>
      <c r="J440" s="764">
        <v>0</v>
      </c>
      <c r="K440" s="765">
        <v>0</v>
      </c>
      <c r="L440" s="765">
        <v>0</v>
      </c>
      <c r="M440" s="765">
        <v>0</v>
      </c>
      <c r="N440" s="765">
        <v>0</v>
      </c>
      <c r="O440" s="765">
        <v>0</v>
      </c>
      <c r="P440" s="765">
        <v>0</v>
      </c>
      <c r="Q440" s="765">
        <v>0</v>
      </c>
      <c r="R440" s="765">
        <v>0</v>
      </c>
      <c r="S440" s="765">
        <v>0</v>
      </c>
    </row>
    <row r="441" spans="1:19" hidden="1" outlineLevel="1">
      <c r="A441" s="760">
        <v>478</v>
      </c>
      <c r="B441" s="761" t="s">
        <v>1205</v>
      </c>
      <c r="C441" s="772">
        <v>5</v>
      </c>
      <c r="D441" s="773"/>
      <c r="E441" s="773"/>
      <c r="F441" s="773"/>
      <c r="G441" s="773"/>
      <c r="H441" s="773"/>
      <c r="I441" s="772">
        <v>0</v>
      </c>
      <c r="J441" s="764">
        <v>0</v>
      </c>
      <c r="K441" s="765">
        <v>0</v>
      </c>
      <c r="L441" s="765">
        <v>0</v>
      </c>
      <c r="M441" s="765">
        <v>0</v>
      </c>
      <c r="N441" s="765">
        <v>0</v>
      </c>
      <c r="O441" s="765">
        <v>0</v>
      </c>
      <c r="P441" s="765">
        <v>0</v>
      </c>
      <c r="Q441" s="765">
        <v>0</v>
      </c>
      <c r="R441" s="765">
        <v>0</v>
      </c>
      <c r="S441" s="765">
        <v>0</v>
      </c>
    </row>
    <row r="442" spans="1:19" hidden="1" outlineLevel="1">
      <c r="A442" s="760">
        <v>3641</v>
      </c>
      <c r="B442" s="761" t="s">
        <v>1206</v>
      </c>
      <c r="C442" s="772">
        <v>2</v>
      </c>
      <c r="D442" s="773"/>
      <c r="E442" s="773"/>
      <c r="F442" s="773"/>
      <c r="G442" s="773"/>
      <c r="H442" s="773"/>
      <c r="I442" s="772">
        <v>0</v>
      </c>
      <c r="J442" s="772">
        <v>0</v>
      </c>
      <c r="K442" s="773">
        <v>0</v>
      </c>
      <c r="L442" s="773">
        <v>0</v>
      </c>
      <c r="M442" s="773">
        <v>0</v>
      </c>
      <c r="N442" s="773">
        <v>0</v>
      </c>
      <c r="O442" s="773">
        <v>0</v>
      </c>
      <c r="P442" s="773">
        <v>0</v>
      </c>
      <c r="Q442" s="773">
        <v>0</v>
      </c>
      <c r="R442" s="773">
        <v>0</v>
      </c>
      <c r="S442" s="773">
        <v>0</v>
      </c>
    </row>
    <row r="443" spans="1:19" hidden="1" outlineLevel="1">
      <c r="A443" s="760">
        <v>516</v>
      </c>
      <c r="B443" s="761" t="s">
        <v>1207</v>
      </c>
      <c r="C443" s="772">
        <v>5</v>
      </c>
      <c r="D443" s="773"/>
      <c r="E443" s="773"/>
      <c r="F443" s="773"/>
      <c r="G443" s="773"/>
      <c r="H443" s="773"/>
      <c r="I443" s="772">
        <v>0</v>
      </c>
      <c r="J443" s="764">
        <v>0</v>
      </c>
      <c r="K443" s="765">
        <v>0</v>
      </c>
      <c r="L443" s="765">
        <v>0</v>
      </c>
      <c r="M443" s="765">
        <v>0</v>
      </c>
      <c r="N443" s="765">
        <v>0</v>
      </c>
      <c r="O443" s="765">
        <v>0</v>
      </c>
      <c r="P443" s="765">
        <v>0</v>
      </c>
      <c r="Q443" s="765">
        <v>0</v>
      </c>
      <c r="R443" s="765">
        <v>0</v>
      </c>
      <c r="S443" s="765">
        <v>0</v>
      </c>
    </row>
    <row r="444" spans="1:19" hidden="1" outlineLevel="1">
      <c r="A444" s="760">
        <v>9642</v>
      </c>
      <c r="B444" s="761" t="s">
        <v>1208</v>
      </c>
      <c r="C444" s="772">
        <v>3</v>
      </c>
      <c r="D444" s="773"/>
      <c r="E444" s="773"/>
      <c r="F444" s="773"/>
      <c r="G444" s="773"/>
      <c r="H444" s="773"/>
      <c r="I444" s="772">
        <v>0</v>
      </c>
      <c r="J444" s="764">
        <v>0</v>
      </c>
      <c r="K444" s="765">
        <v>0</v>
      </c>
      <c r="L444" s="765">
        <v>0</v>
      </c>
      <c r="M444" s="765">
        <v>0</v>
      </c>
      <c r="N444" s="765">
        <v>0</v>
      </c>
      <c r="O444" s="765">
        <v>0</v>
      </c>
      <c r="P444" s="765">
        <v>0</v>
      </c>
      <c r="Q444" s="765">
        <v>0</v>
      </c>
      <c r="R444" s="765">
        <v>0</v>
      </c>
      <c r="S444" s="765">
        <v>0</v>
      </c>
    </row>
    <row r="445" spans="1:19" hidden="1" outlineLevel="1">
      <c r="A445" s="760">
        <v>9225</v>
      </c>
      <c r="B445" s="761" t="s">
        <v>1209</v>
      </c>
      <c r="C445" s="772">
        <v>3</v>
      </c>
      <c r="D445" s="773"/>
      <c r="E445" s="773"/>
      <c r="F445" s="773"/>
      <c r="G445" s="773"/>
      <c r="H445" s="773"/>
      <c r="I445" s="772">
        <v>0</v>
      </c>
      <c r="J445" s="764">
        <v>0</v>
      </c>
      <c r="K445" s="765">
        <v>0</v>
      </c>
      <c r="L445" s="765">
        <v>0</v>
      </c>
      <c r="M445" s="765">
        <v>0</v>
      </c>
      <c r="N445" s="765">
        <v>0</v>
      </c>
      <c r="O445" s="765">
        <v>0</v>
      </c>
      <c r="P445" s="765">
        <v>0</v>
      </c>
      <c r="Q445" s="765">
        <v>0</v>
      </c>
      <c r="R445" s="765">
        <v>0</v>
      </c>
      <c r="S445" s="765">
        <v>0</v>
      </c>
    </row>
    <row r="446" spans="1:19" hidden="1" outlineLevel="1">
      <c r="A446" s="760">
        <v>33965</v>
      </c>
      <c r="B446" s="761" t="s">
        <v>1210</v>
      </c>
      <c r="C446" s="772">
        <v>3</v>
      </c>
      <c r="D446" s="773"/>
      <c r="E446" s="773"/>
      <c r="F446" s="773"/>
      <c r="G446" s="773"/>
      <c r="H446" s="773"/>
      <c r="I446" s="772">
        <v>0</v>
      </c>
      <c r="J446" s="764">
        <v>0</v>
      </c>
      <c r="K446" s="765">
        <v>0</v>
      </c>
      <c r="L446" s="765">
        <v>0</v>
      </c>
      <c r="M446" s="765">
        <v>0</v>
      </c>
      <c r="N446" s="765">
        <v>0</v>
      </c>
      <c r="O446" s="765">
        <v>0</v>
      </c>
      <c r="P446" s="765">
        <v>0</v>
      </c>
      <c r="Q446" s="765">
        <v>0</v>
      </c>
      <c r="R446" s="765">
        <v>0</v>
      </c>
      <c r="S446" s="765">
        <v>0</v>
      </c>
    </row>
    <row r="447" spans="1:19" hidden="1" outlineLevel="1">
      <c r="A447" s="760">
        <v>3634</v>
      </c>
      <c r="B447" s="761" t="s">
        <v>1211</v>
      </c>
      <c r="C447" s="772">
        <v>3</v>
      </c>
      <c r="D447" s="773"/>
      <c r="E447" s="773"/>
      <c r="F447" s="773"/>
      <c r="G447" s="773"/>
      <c r="H447" s="773"/>
      <c r="I447" s="772">
        <v>0</v>
      </c>
      <c r="J447" s="764">
        <v>0</v>
      </c>
      <c r="K447" s="765">
        <v>0</v>
      </c>
      <c r="L447" s="765">
        <v>0</v>
      </c>
      <c r="M447" s="765">
        <v>0</v>
      </c>
      <c r="N447" s="765">
        <v>0</v>
      </c>
      <c r="O447" s="765">
        <v>0</v>
      </c>
      <c r="P447" s="765">
        <v>0</v>
      </c>
      <c r="Q447" s="765">
        <v>0</v>
      </c>
      <c r="R447" s="765">
        <v>0</v>
      </c>
      <c r="S447" s="765">
        <v>0</v>
      </c>
    </row>
    <row r="448" spans="1:19" hidden="1" outlineLevel="1">
      <c r="A448" s="760">
        <v>9932</v>
      </c>
      <c r="B448" s="761" t="s">
        <v>1212</v>
      </c>
      <c r="C448" s="772">
        <v>3</v>
      </c>
      <c r="D448" s="773"/>
      <c r="E448" s="773"/>
      <c r="F448" s="773"/>
      <c r="G448" s="773"/>
      <c r="H448" s="773"/>
      <c r="I448" s="772">
        <v>0</v>
      </c>
      <c r="J448" s="764">
        <v>0</v>
      </c>
      <c r="K448" s="765">
        <v>0</v>
      </c>
      <c r="L448" s="765">
        <v>0</v>
      </c>
      <c r="M448" s="765">
        <v>0</v>
      </c>
      <c r="N448" s="765">
        <v>0</v>
      </c>
      <c r="O448" s="765">
        <v>0</v>
      </c>
      <c r="P448" s="765">
        <v>0</v>
      </c>
      <c r="Q448" s="765">
        <v>0</v>
      </c>
      <c r="R448" s="765">
        <v>0</v>
      </c>
      <c r="S448" s="765">
        <v>0</v>
      </c>
    </row>
    <row r="449" spans="1:19" hidden="1" outlineLevel="1">
      <c r="A449" s="760">
        <v>110</v>
      </c>
      <c r="B449" s="761" t="s">
        <v>1213</v>
      </c>
      <c r="C449" s="772">
        <v>5</v>
      </c>
      <c r="D449" s="773"/>
      <c r="E449" s="773"/>
      <c r="F449" s="773"/>
      <c r="G449" s="773"/>
      <c r="H449" s="773"/>
      <c r="I449" s="772">
        <v>0</v>
      </c>
      <c r="J449" s="764">
        <v>0</v>
      </c>
      <c r="K449" s="765">
        <v>0</v>
      </c>
      <c r="L449" s="765">
        <v>0</v>
      </c>
      <c r="M449" s="765">
        <v>0</v>
      </c>
      <c r="N449" s="765">
        <v>0</v>
      </c>
      <c r="O449" s="765">
        <v>0</v>
      </c>
      <c r="P449" s="765">
        <v>0</v>
      </c>
      <c r="Q449" s="765">
        <v>0</v>
      </c>
      <c r="R449" s="765">
        <v>0</v>
      </c>
      <c r="S449" s="765">
        <v>0</v>
      </c>
    </row>
    <row r="450" spans="1:19" hidden="1" outlineLevel="1">
      <c r="A450" s="760">
        <v>412</v>
      </c>
      <c r="B450" s="761" t="s">
        <v>1214</v>
      </c>
      <c r="C450" s="772">
        <v>5</v>
      </c>
      <c r="D450" s="773"/>
      <c r="E450" s="773"/>
      <c r="F450" s="773"/>
      <c r="G450" s="773"/>
      <c r="H450" s="773"/>
      <c r="I450" s="772">
        <v>0</v>
      </c>
      <c r="J450" s="764">
        <v>0</v>
      </c>
      <c r="K450" s="765">
        <v>0</v>
      </c>
      <c r="L450" s="765">
        <v>0</v>
      </c>
      <c r="M450" s="765">
        <v>0</v>
      </c>
      <c r="N450" s="765">
        <v>0</v>
      </c>
      <c r="O450" s="765">
        <v>0</v>
      </c>
      <c r="P450" s="765">
        <v>0</v>
      </c>
      <c r="Q450" s="765">
        <v>0</v>
      </c>
      <c r="R450" s="765">
        <v>0</v>
      </c>
      <c r="S450" s="765">
        <v>0</v>
      </c>
    </row>
    <row r="451" spans="1:19" hidden="1" outlineLevel="1">
      <c r="A451" s="760">
        <v>439154</v>
      </c>
      <c r="B451" s="761" t="s">
        <v>1215</v>
      </c>
      <c r="C451" s="772">
        <v>5</v>
      </c>
      <c r="D451" s="773"/>
      <c r="E451" s="773"/>
      <c r="F451" s="773"/>
      <c r="G451" s="773"/>
      <c r="H451" s="773"/>
      <c r="I451" s="772">
        <v>0</v>
      </c>
      <c r="J451" s="764">
        <v>0</v>
      </c>
      <c r="K451" s="765">
        <v>0</v>
      </c>
      <c r="L451" s="765">
        <v>0</v>
      </c>
      <c r="M451" s="765">
        <v>0</v>
      </c>
      <c r="N451" s="765">
        <v>0</v>
      </c>
      <c r="O451" s="765">
        <v>0</v>
      </c>
      <c r="P451" s="765">
        <v>0</v>
      </c>
      <c r="Q451" s="765">
        <v>0</v>
      </c>
      <c r="R451" s="765">
        <v>0</v>
      </c>
      <c r="S451" s="765">
        <v>0</v>
      </c>
    </row>
    <row r="452" spans="1:19" hidden="1" outlineLevel="1">
      <c r="A452" s="760">
        <v>3645</v>
      </c>
      <c r="B452" s="761" t="s">
        <v>1216</v>
      </c>
      <c r="C452" s="772">
        <v>2</v>
      </c>
      <c r="D452" s="773"/>
      <c r="E452" s="773"/>
      <c r="F452" s="773"/>
      <c r="G452" s="773"/>
      <c r="H452" s="773"/>
      <c r="I452" s="772">
        <v>0</v>
      </c>
      <c r="J452" s="772">
        <v>0</v>
      </c>
      <c r="K452" s="773">
        <v>0</v>
      </c>
      <c r="L452" s="773">
        <v>0</v>
      </c>
      <c r="M452" s="773">
        <v>0</v>
      </c>
      <c r="N452" s="773">
        <v>0</v>
      </c>
      <c r="O452" s="773">
        <v>0</v>
      </c>
      <c r="P452" s="773">
        <v>0</v>
      </c>
      <c r="Q452" s="773">
        <v>0</v>
      </c>
      <c r="R452" s="773">
        <v>0</v>
      </c>
      <c r="S452" s="773">
        <v>0</v>
      </c>
    </row>
    <row r="453" spans="1:19" hidden="1" outlineLevel="1">
      <c r="A453" s="760">
        <v>451820</v>
      </c>
      <c r="B453" s="761" t="s">
        <v>1217</v>
      </c>
      <c r="C453" s="772">
        <v>8</v>
      </c>
      <c r="D453" s="773"/>
      <c r="E453" s="773"/>
      <c r="F453" s="773"/>
      <c r="G453" s="773"/>
      <c r="H453" s="773"/>
      <c r="I453" s="772">
        <v>0</v>
      </c>
      <c r="J453" s="764">
        <v>0</v>
      </c>
      <c r="K453" s="765">
        <v>0</v>
      </c>
      <c r="L453" s="765">
        <v>0</v>
      </c>
      <c r="M453" s="765">
        <v>0</v>
      </c>
      <c r="N453" s="765">
        <v>0</v>
      </c>
      <c r="O453" s="765">
        <v>0</v>
      </c>
      <c r="P453" s="765">
        <v>0</v>
      </c>
      <c r="Q453" s="765">
        <v>0</v>
      </c>
      <c r="R453" s="765">
        <v>0</v>
      </c>
      <c r="S453" s="765">
        <v>0</v>
      </c>
    </row>
    <row r="454" spans="1:19" hidden="1" outlineLevel="1">
      <c r="A454" s="760">
        <v>224776</v>
      </c>
      <c r="B454" s="761" t="s">
        <v>1218</v>
      </c>
      <c r="C454" s="772">
        <v>8</v>
      </c>
      <c r="D454" s="773"/>
      <c r="E454" s="773"/>
      <c r="F454" s="773"/>
      <c r="G454" s="773"/>
      <c r="H454" s="773"/>
      <c r="I454" s="772">
        <v>0</v>
      </c>
      <c r="J454" s="764">
        <v>0</v>
      </c>
      <c r="K454" s="765">
        <v>0</v>
      </c>
      <c r="L454" s="765">
        <v>0</v>
      </c>
      <c r="M454" s="765">
        <v>0</v>
      </c>
      <c r="N454" s="765">
        <v>0</v>
      </c>
      <c r="O454" s="765">
        <v>0</v>
      </c>
      <c r="P454" s="765">
        <v>0</v>
      </c>
      <c r="Q454" s="765">
        <v>0</v>
      </c>
      <c r="R454" s="765">
        <v>0</v>
      </c>
      <c r="S454" s="765">
        <v>0</v>
      </c>
    </row>
    <row r="455" spans="1:19" hidden="1" outlineLevel="1">
      <c r="A455" s="760">
        <v>468015</v>
      </c>
      <c r="B455" s="761" t="s">
        <v>1219</v>
      </c>
      <c r="C455" s="772">
        <v>8</v>
      </c>
      <c r="D455" s="773"/>
      <c r="E455" s="773"/>
      <c r="F455" s="773"/>
      <c r="G455" s="773"/>
      <c r="H455" s="773"/>
      <c r="I455" s="772">
        <v>0</v>
      </c>
      <c r="J455" s="764">
        <v>0</v>
      </c>
      <c r="K455" s="765">
        <v>0</v>
      </c>
      <c r="L455" s="765">
        <v>0</v>
      </c>
      <c r="M455" s="765">
        <v>0</v>
      </c>
      <c r="N455" s="765">
        <v>0</v>
      </c>
      <c r="O455" s="765">
        <v>0</v>
      </c>
      <c r="P455" s="765">
        <v>0</v>
      </c>
      <c r="Q455" s="765">
        <v>0</v>
      </c>
      <c r="R455" s="765">
        <v>0</v>
      </c>
      <c r="S455" s="765">
        <v>0</v>
      </c>
    </row>
    <row r="456" spans="1:19" hidden="1" outlineLevel="1">
      <c r="A456" s="760">
        <v>222938</v>
      </c>
      <c r="B456" s="761" t="s">
        <v>1220</v>
      </c>
      <c r="C456" s="772">
        <v>8</v>
      </c>
      <c r="D456" s="773"/>
      <c r="E456" s="773"/>
      <c r="F456" s="773"/>
      <c r="G456" s="773"/>
      <c r="H456" s="773"/>
      <c r="I456" s="772">
        <v>0</v>
      </c>
      <c r="J456" s="764">
        <v>0</v>
      </c>
      <c r="K456" s="765">
        <v>0</v>
      </c>
      <c r="L456" s="765">
        <v>0</v>
      </c>
      <c r="M456" s="765">
        <v>0</v>
      </c>
      <c r="N456" s="765">
        <v>0</v>
      </c>
      <c r="O456" s="765">
        <v>0</v>
      </c>
      <c r="P456" s="765">
        <v>0</v>
      </c>
      <c r="Q456" s="765">
        <v>0</v>
      </c>
      <c r="R456" s="765">
        <v>0</v>
      </c>
      <c r="S456" s="765">
        <v>0</v>
      </c>
    </row>
    <row r="457" spans="1:19" hidden="1" outlineLevel="1">
      <c r="A457" s="760">
        <v>900050</v>
      </c>
      <c r="B457" s="761" t="s">
        <v>1221</v>
      </c>
      <c r="C457" s="772">
        <v>8</v>
      </c>
      <c r="D457" s="773"/>
      <c r="E457" s="773"/>
      <c r="F457" s="773"/>
      <c r="G457" s="773"/>
      <c r="H457" s="773"/>
      <c r="I457" s="772">
        <v>0</v>
      </c>
      <c r="J457" s="764">
        <v>0</v>
      </c>
      <c r="K457" s="765">
        <v>0</v>
      </c>
      <c r="L457" s="765">
        <v>0</v>
      </c>
      <c r="M457" s="765">
        <v>0</v>
      </c>
      <c r="N457" s="765">
        <v>0</v>
      </c>
      <c r="O457" s="765">
        <v>0</v>
      </c>
      <c r="P457" s="765">
        <v>0</v>
      </c>
      <c r="Q457" s="765">
        <v>0</v>
      </c>
      <c r="R457" s="765">
        <v>0</v>
      </c>
      <c r="S457" s="765">
        <v>0</v>
      </c>
    </row>
    <row r="458" spans="1:19" hidden="1" outlineLevel="1">
      <c r="A458" s="760">
        <v>458982</v>
      </c>
      <c r="B458" s="761" t="s">
        <v>1222</v>
      </c>
      <c r="C458" s="772">
        <v>8</v>
      </c>
      <c r="D458" s="773"/>
      <c r="E458" s="773"/>
      <c r="F458" s="773"/>
      <c r="G458" s="773"/>
      <c r="H458" s="773"/>
      <c r="I458" s="772">
        <v>0</v>
      </c>
      <c r="J458" s="764">
        <v>0</v>
      </c>
      <c r="K458" s="765">
        <v>0</v>
      </c>
      <c r="L458" s="765">
        <v>0</v>
      </c>
      <c r="M458" s="765">
        <v>0</v>
      </c>
      <c r="N458" s="765">
        <v>0</v>
      </c>
      <c r="O458" s="765">
        <v>0</v>
      </c>
      <c r="P458" s="765">
        <v>0</v>
      </c>
      <c r="Q458" s="765">
        <v>0</v>
      </c>
      <c r="R458" s="765">
        <v>0</v>
      </c>
      <c r="S458" s="765">
        <v>0</v>
      </c>
    </row>
    <row r="459" spans="1:19" hidden="1" outlineLevel="1">
      <c r="A459" s="760">
        <v>437635</v>
      </c>
      <c r="B459" s="761" t="s">
        <v>1223</v>
      </c>
      <c r="C459" s="772">
        <v>8</v>
      </c>
      <c r="D459" s="773"/>
      <c r="E459" s="773"/>
      <c r="F459" s="773"/>
      <c r="G459" s="773"/>
      <c r="H459" s="773"/>
      <c r="I459" s="772">
        <v>0</v>
      </c>
      <c r="J459" s="764">
        <v>0</v>
      </c>
      <c r="K459" s="765">
        <v>0</v>
      </c>
      <c r="L459" s="765">
        <v>0</v>
      </c>
      <c r="M459" s="765">
        <v>0</v>
      </c>
      <c r="N459" s="765">
        <v>0</v>
      </c>
      <c r="O459" s="765">
        <v>0</v>
      </c>
      <c r="P459" s="765">
        <v>0</v>
      </c>
      <c r="Q459" s="765">
        <v>0</v>
      </c>
      <c r="R459" s="765">
        <v>0</v>
      </c>
      <c r="S459" s="765">
        <v>0</v>
      </c>
    </row>
    <row r="460" spans="1:19" hidden="1" outlineLevel="1">
      <c r="A460" s="760">
        <v>900063</v>
      </c>
      <c r="B460" s="761" t="s">
        <v>1224</v>
      </c>
      <c r="C460" s="772">
        <v>8</v>
      </c>
      <c r="D460" s="773"/>
      <c r="E460" s="773"/>
      <c r="F460" s="773"/>
      <c r="G460" s="773"/>
      <c r="H460" s="773"/>
      <c r="I460" s="772">
        <v>0</v>
      </c>
      <c r="J460" s="764">
        <v>0</v>
      </c>
      <c r="K460" s="765">
        <v>0</v>
      </c>
      <c r="L460" s="765">
        <v>0</v>
      </c>
      <c r="M460" s="765">
        <v>0</v>
      </c>
      <c r="N460" s="765">
        <v>0</v>
      </c>
      <c r="O460" s="765">
        <v>0</v>
      </c>
      <c r="P460" s="765">
        <v>0</v>
      </c>
      <c r="Q460" s="765">
        <v>0</v>
      </c>
      <c r="R460" s="765">
        <v>0</v>
      </c>
      <c r="S460" s="765">
        <v>0</v>
      </c>
    </row>
    <row r="461" spans="1:19" hidden="1" outlineLevel="1">
      <c r="A461" s="760">
        <v>900064</v>
      </c>
      <c r="B461" s="761" t="s">
        <v>1225</v>
      </c>
      <c r="C461" s="772">
        <v>8</v>
      </c>
      <c r="D461" s="773"/>
      <c r="E461" s="773"/>
      <c r="F461" s="773"/>
      <c r="G461" s="773"/>
      <c r="H461" s="773"/>
      <c r="I461" s="772">
        <v>0</v>
      </c>
      <c r="J461" s="764">
        <v>0</v>
      </c>
      <c r="K461" s="765">
        <v>0</v>
      </c>
      <c r="L461" s="765">
        <v>0</v>
      </c>
      <c r="M461" s="765">
        <v>0</v>
      </c>
      <c r="N461" s="765">
        <v>0</v>
      </c>
      <c r="O461" s="765">
        <v>0</v>
      </c>
      <c r="P461" s="765">
        <v>0</v>
      </c>
      <c r="Q461" s="765">
        <v>0</v>
      </c>
      <c r="R461" s="765">
        <v>0</v>
      </c>
      <c r="S461" s="765">
        <v>0</v>
      </c>
    </row>
    <row r="462" spans="1:19" hidden="1" outlineLevel="1">
      <c r="A462" s="760">
        <v>392257</v>
      </c>
      <c r="B462" s="761" t="s">
        <v>1226</v>
      </c>
      <c r="C462" s="772">
        <v>8</v>
      </c>
      <c r="D462" s="773"/>
      <c r="E462" s="773"/>
      <c r="F462" s="773"/>
      <c r="G462" s="773"/>
      <c r="H462" s="773"/>
      <c r="I462" s="772">
        <v>0</v>
      </c>
      <c r="J462" s="764">
        <v>0</v>
      </c>
      <c r="K462" s="765">
        <v>0</v>
      </c>
      <c r="L462" s="765">
        <v>0</v>
      </c>
      <c r="M462" s="765">
        <v>0</v>
      </c>
      <c r="N462" s="765">
        <v>0</v>
      </c>
      <c r="O462" s="765">
        <v>0</v>
      </c>
      <c r="P462" s="765">
        <v>0</v>
      </c>
      <c r="Q462" s="765">
        <v>0</v>
      </c>
      <c r="R462" s="765">
        <v>0</v>
      </c>
      <c r="S462" s="765">
        <v>0</v>
      </c>
    </row>
    <row r="463" spans="1:19" hidden="1" outlineLevel="1">
      <c r="A463" s="760">
        <v>447591</v>
      </c>
      <c r="B463" s="761" t="s">
        <v>1227</v>
      </c>
      <c r="C463" s="772">
        <v>8</v>
      </c>
      <c r="D463" s="773"/>
      <c r="E463" s="773"/>
      <c r="F463" s="773"/>
      <c r="G463" s="773"/>
      <c r="H463" s="773"/>
      <c r="I463" s="772">
        <v>0</v>
      </c>
      <c r="J463" s="764">
        <v>0</v>
      </c>
      <c r="K463" s="765">
        <v>0</v>
      </c>
      <c r="L463" s="765">
        <v>0</v>
      </c>
      <c r="M463" s="765">
        <v>0</v>
      </c>
      <c r="N463" s="765">
        <v>0</v>
      </c>
      <c r="O463" s="765">
        <v>0</v>
      </c>
      <c r="P463" s="765">
        <v>0</v>
      </c>
      <c r="Q463" s="765">
        <v>0</v>
      </c>
      <c r="R463" s="765">
        <v>0</v>
      </c>
      <c r="S463" s="765">
        <v>0</v>
      </c>
    </row>
    <row r="464" spans="1:19" hidden="1" outlineLevel="1">
      <c r="A464" s="760">
        <v>449250</v>
      </c>
      <c r="B464" s="761" t="s">
        <v>1228</v>
      </c>
      <c r="C464" s="772">
        <v>8</v>
      </c>
      <c r="D464" s="773"/>
      <c r="E464" s="773"/>
      <c r="F464" s="773"/>
      <c r="G464" s="773"/>
      <c r="H464" s="773"/>
      <c r="I464" s="772">
        <v>0</v>
      </c>
      <c r="J464" s="764">
        <v>0</v>
      </c>
      <c r="K464" s="765">
        <v>0</v>
      </c>
      <c r="L464" s="765">
        <v>0</v>
      </c>
      <c r="M464" s="765">
        <v>0</v>
      </c>
      <c r="N464" s="765">
        <v>0</v>
      </c>
      <c r="O464" s="765">
        <v>0</v>
      </c>
      <c r="P464" s="765">
        <v>0</v>
      </c>
      <c r="Q464" s="765">
        <v>0</v>
      </c>
      <c r="R464" s="765">
        <v>0</v>
      </c>
      <c r="S464" s="765">
        <v>0</v>
      </c>
    </row>
    <row r="465" spans="1:19" hidden="1" outlineLevel="1">
      <c r="A465" s="760">
        <v>420352</v>
      </c>
      <c r="B465" s="761" t="s">
        <v>1229</v>
      </c>
      <c r="C465" s="772">
        <v>2</v>
      </c>
      <c r="D465" s="773"/>
      <c r="E465" s="773"/>
      <c r="F465" s="773"/>
      <c r="G465" s="773"/>
      <c r="H465" s="773"/>
      <c r="I465" s="772">
        <v>0</v>
      </c>
      <c r="J465" s="772">
        <v>0</v>
      </c>
      <c r="K465" s="773">
        <v>0</v>
      </c>
      <c r="L465" s="773">
        <v>0</v>
      </c>
      <c r="M465" s="773">
        <v>0</v>
      </c>
      <c r="N465" s="773">
        <v>0</v>
      </c>
      <c r="O465" s="773">
        <v>0</v>
      </c>
      <c r="P465" s="773">
        <v>0</v>
      </c>
      <c r="Q465" s="773">
        <v>0</v>
      </c>
      <c r="R465" s="773">
        <v>0</v>
      </c>
      <c r="S465" s="773">
        <v>0</v>
      </c>
    </row>
    <row r="466" spans="1:19" hidden="1" outlineLevel="1">
      <c r="A466" s="760">
        <v>3655</v>
      </c>
      <c r="B466" s="761" t="s">
        <v>1230</v>
      </c>
      <c r="C466" s="772">
        <v>5</v>
      </c>
      <c r="D466" s="773"/>
      <c r="E466" s="773"/>
      <c r="F466" s="773"/>
      <c r="G466" s="773"/>
      <c r="H466" s="773"/>
      <c r="I466" s="772">
        <v>0</v>
      </c>
      <c r="J466" s="764">
        <v>0</v>
      </c>
      <c r="K466" s="765">
        <v>0</v>
      </c>
      <c r="L466" s="765">
        <v>0</v>
      </c>
      <c r="M466" s="765">
        <v>0</v>
      </c>
      <c r="N466" s="765">
        <v>0</v>
      </c>
      <c r="O466" s="765">
        <v>0</v>
      </c>
      <c r="P466" s="765">
        <v>0</v>
      </c>
      <c r="Q466" s="765">
        <v>0</v>
      </c>
      <c r="R466" s="765">
        <v>0</v>
      </c>
      <c r="S466" s="765">
        <v>0</v>
      </c>
    </row>
    <row r="467" spans="1:19" hidden="1" outlineLevel="1">
      <c r="A467" s="760">
        <v>30</v>
      </c>
      <c r="B467" s="761" t="s">
        <v>1231</v>
      </c>
      <c r="C467" s="772">
        <v>5</v>
      </c>
      <c r="D467" s="773"/>
      <c r="E467" s="773"/>
      <c r="F467" s="773"/>
      <c r="G467" s="773"/>
      <c r="H467" s="773"/>
      <c r="I467" s="772">
        <v>0</v>
      </c>
      <c r="J467" s="764">
        <v>0</v>
      </c>
      <c r="K467" s="765">
        <v>0</v>
      </c>
      <c r="L467" s="765">
        <v>0</v>
      </c>
      <c r="M467" s="765">
        <v>0</v>
      </c>
      <c r="N467" s="765">
        <v>0</v>
      </c>
      <c r="O467" s="765">
        <v>0</v>
      </c>
      <c r="P467" s="765">
        <v>0</v>
      </c>
      <c r="Q467" s="765">
        <v>0</v>
      </c>
      <c r="R467" s="765">
        <v>0</v>
      </c>
      <c r="S467" s="765">
        <v>0</v>
      </c>
    </row>
    <row r="468" spans="1:19" hidden="1" outlineLevel="1">
      <c r="A468" s="760">
        <v>1070</v>
      </c>
      <c r="B468" s="761" t="s">
        <v>1232</v>
      </c>
      <c r="C468" s="772">
        <v>8</v>
      </c>
      <c r="D468" s="773"/>
      <c r="E468" s="773"/>
      <c r="F468" s="773"/>
      <c r="G468" s="773"/>
      <c r="H468" s="773"/>
      <c r="I468" s="772">
        <v>0</v>
      </c>
      <c r="J468" s="764">
        <v>0</v>
      </c>
      <c r="K468" s="765">
        <v>0</v>
      </c>
      <c r="L468" s="765">
        <v>0</v>
      </c>
      <c r="M468" s="765">
        <v>0</v>
      </c>
      <c r="N468" s="765">
        <v>0</v>
      </c>
      <c r="O468" s="765">
        <v>0</v>
      </c>
      <c r="P468" s="765">
        <v>0</v>
      </c>
      <c r="Q468" s="765">
        <v>0</v>
      </c>
      <c r="R468" s="765">
        <v>0</v>
      </c>
      <c r="S468" s="765">
        <v>0</v>
      </c>
    </row>
    <row r="469" spans="1:19" hidden="1" outlineLevel="1">
      <c r="A469" s="760">
        <v>3647</v>
      </c>
      <c r="B469" s="761" t="s">
        <v>1233</v>
      </c>
      <c r="C469" s="772">
        <v>2</v>
      </c>
      <c r="D469" s="773"/>
      <c r="E469" s="773"/>
      <c r="F469" s="773"/>
      <c r="G469" s="773"/>
      <c r="H469" s="773"/>
      <c r="I469" s="772">
        <v>0</v>
      </c>
      <c r="J469" s="772">
        <v>0</v>
      </c>
      <c r="K469" s="773">
        <v>0</v>
      </c>
      <c r="L469" s="773">
        <v>0</v>
      </c>
      <c r="M469" s="773">
        <v>0</v>
      </c>
      <c r="N469" s="773">
        <v>0</v>
      </c>
      <c r="O469" s="773">
        <v>0</v>
      </c>
      <c r="P469" s="773">
        <v>0</v>
      </c>
      <c r="Q469" s="773">
        <v>0</v>
      </c>
      <c r="R469" s="773">
        <v>0</v>
      </c>
      <c r="S469" s="773">
        <v>0</v>
      </c>
    </row>
    <row r="470" spans="1:19" hidden="1" outlineLevel="1">
      <c r="A470" s="760">
        <v>1047</v>
      </c>
      <c r="B470" s="761" t="s">
        <v>1234</v>
      </c>
      <c r="C470" s="772">
        <v>8</v>
      </c>
      <c r="D470" s="773"/>
      <c r="E470" s="773"/>
      <c r="F470" s="773"/>
      <c r="G470" s="773"/>
      <c r="H470" s="773"/>
      <c r="I470" s="772">
        <v>0</v>
      </c>
      <c r="J470" s="764">
        <v>0</v>
      </c>
      <c r="K470" s="765">
        <v>0</v>
      </c>
      <c r="L470" s="765">
        <v>0</v>
      </c>
      <c r="M470" s="765">
        <v>0</v>
      </c>
      <c r="N470" s="765">
        <v>0</v>
      </c>
      <c r="O470" s="765">
        <v>0</v>
      </c>
      <c r="P470" s="765">
        <v>0</v>
      </c>
      <c r="Q470" s="765">
        <v>0</v>
      </c>
      <c r="R470" s="765">
        <v>0</v>
      </c>
      <c r="S470" s="765">
        <v>0</v>
      </c>
    </row>
    <row r="471" spans="1:19" hidden="1" outlineLevel="1">
      <c r="A471" s="760">
        <v>900051</v>
      </c>
      <c r="B471" s="761" t="s">
        <v>1235</v>
      </c>
      <c r="C471" s="772">
        <v>8</v>
      </c>
      <c r="D471" s="773"/>
      <c r="E471" s="773"/>
      <c r="F471" s="773"/>
      <c r="G471" s="773"/>
      <c r="H471" s="773"/>
      <c r="I471" s="772">
        <v>0</v>
      </c>
      <c r="J471" s="764">
        <v>0</v>
      </c>
      <c r="K471" s="765">
        <v>0</v>
      </c>
      <c r="L471" s="765">
        <v>0</v>
      </c>
      <c r="M471" s="765">
        <v>0</v>
      </c>
      <c r="N471" s="765">
        <v>0</v>
      </c>
      <c r="O471" s="765">
        <v>0</v>
      </c>
      <c r="P471" s="765">
        <v>0</v>
      </c>
      <c r="Q471" s="765">
        <v>0</v>
      </c>
      <c r="R471" s="765">
        <v>0</v>
      </c>
      <c r="S471" s="765">
        <v>0</v>
      </c>
    </row>
    <row r="472" spans="1:19" hidden="1" outlineLevel="1">
      <c r="A472" s="760">
        <v>900052</v>
      </c>
      <c r="B472" s="761" t="s">
        <v>1236</v>
      </c>
      <c r="C472" s="772">
        <v>8</v>
      </c>
      <c r="D472" s="773"/>
      <c r="E472" s="773"/>
      <c r="F472" s="773"/>
      <c r="G472" s="773"/>
      <c r="H472" s="773"/>
      <c r="I472" s="772">
        <v>0</v>
      </c>
      <c r="J472" s="764">
        <v>0</v>
      </c>
      <c r="K472" s="765">
        <v>0</v>
      </c>
      <c r="L472" s="765">
        <v>0</v>
      </c>
      <c r="M472" s="765">
        <v>0</v>
      </c>
      <c r="N472" s="765">
        <v>0</v>
      </c>
      <c r="O472" s="765">
        <v>0</v>
      </c>
      <c r="P472" s="765">
        <v>0</v>
      </c>
      <c r="Q472" s="765">
        <v>0</v>
      </c>
      <c r="R472" s="765">
        <v>0</v>
      </c>
      <c r="S472" s="765">
        <v>0</v>
      </c>
    </row>
    <row r="473" spans="1:19" hidden="1" outlineLevel="1">
      <c r="A473" s="760">
        <v>420</v>
      </c>
      <c r="B473" s="761" t="s">
        <v>1237</v>
      </c>
      <c r="C473" s="772">
        <v>5</v>
      </c>
      <c r="D473" s="773"/>
      <c r="E473" s="773"/>
      <c r="F473" s="773"/>
      <c r="G473" s="773"/>
      <c r="H473" s="773"/>
      <c r="I473" s="772">
        <v>0</v>
      </c>
      <c r="J473" s="764">
        <v>0</v>
      </c>
      <c r="K473" s="765">
        <v>0</v>
      </c>
      <c r="L473" s="765">
        <v>0</v>
      </c>
      <c r="M473" s="765">
        <v>0</v>
      </c>
      <c r="N473" s="765">
        <v>0</v>
      </c>
      <c r="O473" s="765">
        <v>0</v>
      </c>
      <c r="P473" s="765">
        <v>0</v>
      </c>
      <c r="Q473" s="765">
        <v>0</v>
      </c>
      <c r="R473" s="765">
        <v>0</v>
      </c>
      <c r="S473" s="765">
        <v>0</v>
      </c>
    </row>
    <row r="474" spans="1:19" hidden="1" outlineLevel="1">
      <c r="A474" s="760">
        <v>418</v>
      </c>
      <c r="B474" s="761" t="s">
        <v>1238</v>
      </c>
      <c r="C474" s="772">
        <v>5</v>
      </c>
      <c r="D474" s="773"/>
      <c r="E474" s="773"/>
      <c r="F474" s="773"/>
      <c r="G474" s="773"/>
      <c r="H474" s="773"/>
      <c r="I474" s="772">
        <v>0</v>
      </c>
      <c r="J474" s="764">
        <v>0</v>
      </c>
      <c r="K474" s="765">
        <v>0</v>
      </c>
      <c r="L474" s="765">
        <v>0</v>
      </c>
      <c r="M474" s="765">
        <v>0</v>
      </c>
      <c r="N474" s="765">
        <v>0</v>
      </c>
      <c r="O474" s="765">
        <v>0</v>
      </c>
      <c r="P474" s="765">
        <v>0</v>
      </c>
      <c r="Q474" s="765">
        <v>0</v>
      </c>
      <c r="R474" s="765">
        <v>0</v>
      </c>
      <c r="S474" s="765">
        <v>0</v>
      </c>
    </row>
    <row r="475" spans="1:19" hidden="1" outlineLevel="1">
      <c r="A475" s="760">
        <v>210674</v>
      </c>
      <c r="B475" s="761" t="s">
        <v>1239</v>
      </c>
      <c r="C475" s="772">
        <v>5</v>
      </c>
      <c r="D475" s="773"/>
      <c r="E475" s="773"/>
      <c r="F475" s="773"/>
      <c r="G475" s="773"/>
      <c r="H475" s="773"/>
      <c r="I475" s="772">
        <v>0</v>
      </c>
      <c r="J475" s="764">
        <v>0</v>
      </c>
      <c r="K475" s="765">
        <v>0</v>
      </c>
      <c r="L475" s="765">
        <v>0</v>
      </c>
      <c r="M475" s="765">
        <v>0</v>
      </c>
      <c r="N475" s="765">
        <v>0</v>
      </c>
      <c r="O475" s="765">
        <v>0</v>
      </c>
      <c r="P475" s="765">
        <v>0</v>
      </c>
      <c r="Q475" s="765">
        <v>0</v>
      </c>
      <c r="R475" s="765">
        <v>0</v>
      </c>
      <c r="S475" s="765">
        <v>0</v>
      </c>
    </row>
    <row r="476" spans="1:19" hidden="1" outlineLevel="1">
      <c r="A476" s="760">
        <v>866</v>
      </c>
      <c r="B476" s="761" t="s">
        <v>1240</v>
      </c>
      <c r="C476" s="772">
        <v>5</v>
      </c>
      <c r="D476" s="773"/>
      <c r="E476" s="773"/>
      <c r="F476" s="773"/>
      <c r="G476" s="773"/>
      <c r="H476" s="773"/>
      <c r="I476" s="772">
        <v>0</v>
      </c>
      <c r="J476" s="764">
        <v>0</v>
      </c>
      <c r="K476" s="765">
        <v>0</v>
      </c>
      <c r="L476" s="765">
        <v>0</v>
      </c>
      <c r="M476" s="765">
        <v>0</v>
      </c>
      <c r="N476" s="765">
        <v>0</v>
      </c>
      <c r="O476" s="765">
        <v>0</v>
      </c>
      <c r="P476" s="765">
        <v>0</v>
      </c>
      <c r="Q476" s="765">
        <v>0</v>
      </c>
      <c r="R476" s="765">
        <v>0</v>
      </c>
      <c r="S476" s="765">
        <v>0</v>
      </c>
    </row>
    <row r="477" spans="1:19" hidden="1" outlineLevel="1">
      <c r="A477" s="760">
        <v>2029</v>
      </c>
      <c r="B477" s="761" t="s">
        <v>1241</v>
      </c>
      <c r="C477" s="772">
        <v>8</v>
      </c>
      <c r="D477" s="773"/>
      <c r="E477" s="773"/>
      <c r="F477" s="773"/>
      <c r="G477" s="773"/>
      <c r="H477" s="773"/>
      <c r="I477" s="772">
        <v>0</v>
      </c>
      <c r="J477" s="764">
        <v>0</v>
      </c>
      <c r="K477" s="765">
        <v>0</v>
      </c>
      <c r="L477" s="765">
        <v>0</v>
      </c>
      <c r="M477" s="765">
        <v>0</v>
      </c>
      <c r="N477" s="765">
        <v>0</v>
      </c>
      <c r="O477" s="765">
        <v>0</v>
      </c>
      <c r="P477" s="765">
        <v>0</v>
      </c>
      <c r="Q477" s="765">
        <v>0</v>
      </c>
      <c r="R477" s="765">
        <v>0</v>
      </c>
      <c r="S477" s="765">
        <v>0</v>
      </c>
    </row>
    <row r="478" spans="1:19" hidden="1" outlineLevel="1">
      <c r="A478" s="760">
        <v>900065</v>
      </c>
      <c r="B478" s="761" t="s">
        <v>1242</v>
      </c>
      <c r="C478" s="772">
        <v>8</v>
      </c>
      <c r="D478" s="773"/>
      <c r="E478" s="773"/>
      <c r="F478" s="773"/>
      <c r="G478" s="773"/>
      <c r="H478" s="773"/>
      <c r="I478" s="772">
        <v>0</v>
      </c>
      <c r="J478" s="764">
        <v>0</v>
      </c>
      <c r="K478" s="765">
        <v>0</v>
      </c>
      <c r="L478" s="765">
        <v>0</v>
      </c>
      <c r="M478" s="765">
        <v>0</v>
      </c>
      <c r="N478" s="765">
        <v>0</v>
      </c>
      <c r="O478" s="765">
        <v>0</v>
      </c>
      <c r="P478" s="765">
        <v>0</v>
      </c>
      <c r="Q478" s="765">
        <v>0</v>
      </c>
      <c r="R478" s="765">
        <v>0</v>
      </c>
      <c r="S478" s="765">
        <v>0</v>
      </c>
    </row>
    <row r="479" spans="1:19" hidden="1" outlineLevel="1">
      <c r="A479" s="760">
        <v>555</v>
      </c>
      <c r="B479" s="761" t="s">
        <v>1243</v>
      </c>
      <c r="C479" s="772">
        <v>5</v>
      </c>
      <c r="D479" s="773"/>
      <c r="E479" s="773"/>
      <c r="F479" s="773"/>
      <c r="G479" s="773"/>
      <c r="H479" s="773"/>
      <c r="I479" s="772">
        <v>0</v>
      </c>
      <c r="J479" s="764">
        <v>0</v>
      </c>
      <c r="K479" s="765">
        <v>0</v>
      </c>
      <c r="L479" s="765">
        <v>0</v>
      </c>
      <c r="M479" s="765">
        <v>0</v>
      </c>
      <c r="N479" s="765">
        <v>0</v>
      </c>
      <c r="O479" s="765">
        <v>0</v>
      </c>
      <c r="P479" s="765">
        <v>0</v>
      </c>
      <c r="Q479" s="765">
        <v>0</v>
      </c>
      <c r="R479" s="765">
        <v>0</v>
      </c>
      <c r="S479" s="765">
        <v>0</v>
      </c>
    </row>
    <row r="480" spans="1:19" hidden="1" outlineLevel="1">
      <c r="A480" s="760">
        <v>712</v>
      </c>
      <c r="B480" s="761" t="s">
        <v>1244</v>
      </c>
      <c r="C480" s="772">
        <v>5</v>
      </c>
      <c r="D480" s="773"/>
      <c r="E480" s="773"/>
      <c r="F480" s="773"/>
      <c r="G480" s="773"/>
      <c r="H480" s="773"/>
      <c r="I480" s="772">
        <v>0</v>
      </c>
      <c r="J480" s="764">
        <v>0</v>
      </c>
      <c r="K480" s="765">
        <v>0</v>
      </c>
      <c r="L480" s="765">
        <v>0</v>
      </c>
      <c r="M480" s="765">
        <v>0</v>
      </c>
      <c r="N480" s="765">
        <v>0</v>
      </c>
      <c r="O480" s="765">
        <v>0</v>
      </c>
      <c r="P480" s="765">
        <v>0</v>
      </c>
      <c r="Q480" s="765">
        <v>0</v>
      </c>
      <c r="R480" s="765">
        <v>0</v>
      </c>
      <c r="S480" s="765">
        <v>0</v>
      </c>
    </row>
    <row r="481" spans="1:19" hidden="1" outlineLevel="1">
      <c r="A481" s="760">
        <v>716</v>
      </c>
      <c r="B481" s="761" t="s">
        <v>1245</v>
      </c>
      <c r="C481" s="772">
        <v>5</v>
      </c>
      <c r="D481" s="773"/>
      <c r="E481" s="773"/>
      <c r="F481" s="773"/>
      <c r="G481" s="773"/>
      <c r="H481" s="773"/>
      <c r="I481" s="772">
        <v>0</v>
      </c>
      <c r="J481" s="764">
        <v>0</v>
      </c>
      <c r="K481" s="765">
        <v>0</v>
      </c>
      <c r="L481" s="765">
        <v>0</v>
      </c>
      <c r="M481" s="765">
        <v>0</v>
      </c>
      <c r="N481" s="765">
        <v>0</v>
      </c>
      <c r="O481" s="765">
        <v>0</v>
      </c>
      <c r="P481" s="765">
        <v>0</v>
      </c>
      <c r="Q481" s="765">
        <v>0</v>
      </c>
      <c r="R481" s="765">
        <v>0</v>
      </c>
      <c r="S481" s="765">
        <v>0</v>
      </c>
    </row>
    <row r="482" spans="1:19" hidden="1" outlineLevel="1">
      <c r="A482" s="760">
        <v>576</v>
      </c>
      <c r="B482" s="761" t="s">
        <v>1246</v>
      </c>
      <c r="C482" s="772">
        <v>5</v>
      </c>
      <c r="D482" s="773"/>
      <c r="E482" s="773"/>
      <c r="F482" s="773"/>
      <c r="G482" s="773"/>
      <c r="H482" s="773"/>
      <c r="I482" s="772">
        <v>0</v>
      </c>
      <c r="J482" s="764">
        <v>0</v>
      </c>
      <c r="K482" s="765">
        <v>0</v>
      </c>
      <c r="L482" s="765">
        <v>0</v>
      </c>
      <c r="M482" s="765">
        <v>0</v>
      </c>
      <c r="N482" s="765">
        <v>0</v>
      </c>
      <c r="O482" s="765">
        <v>0</v>
      </c>
      <c r="P482" s="765">
        <v>0</v>
      </c>
      <c r="Q482" s="765">
        <v>0</v>
      </c>
      <c r="R482" s="765">
        <v>0</v>
      </c>
      <c r="S482" s="765">
        <v>0</v>
      </c>
    </row>
    <row r="483" spans="1:19" hidden="1" outlineLevel="1">
      <c r="A483" s="760">
        <v>31795</v>
      </c>
      <c r="B483" s="761" t="s">
        <v>1247</v>
      </c>
      <c r="C483" s="772">
        <v>8</v>
      </c>
      <c r="D483" s="773"/>
      <c r="E483" s="773"/>
      <c r="F483" s="773"/>
      <c r="G483" s="773"/>
      <c r="H483" s="773"/>
      <c r="I483" s="772">
        <v>0</v>
      </c>
      <c r="J483" s="764">
        <v>0</v>
      </c>
      <c r="K483" s="765">
        <v>0</v>
      </c>
      <c r="L483" s="765">
        <v>0</v>
      </c>
      <c r="M483" s="765">
        <v>0</v>
      </c>
      <c r="N483" s="765">
        <v>0</v>
      </c>
      <c r="O483" s="765">
        <v>0</v>
      </c>
      <c r="P483" s="765">
        <v>0</v>
      </c>
      <c r="Q483" s="765">
        <v>0</v>
      </c>
      <c r="R483" s="765">
        <v>0</v>
      </c>
      <c r="S483" s="765">
        <v>0</v>
      </c>
    </row>
    <row r="484" spans="1:19" hidden="1" outlineLevel="1">
      <c r="A484" s="760">
        <v>707</v>
      </c>
      <c r="B484" s="761" t="s">
        <v>1248</v>
      </c>
      <c r="C484" s="772">
        <v>5</v>
      </c>
      <c r="D484" s="773"/>
      <c r="E484" s="773"/>
      <c r="F484" s="773"/>
      <c r="G484" s="773"/>
      <c r="H484" s="773"/>
      <c r="I484" s="772">
        <v>0</v>
      </c>
      <c r="J484" s="764">
        <v>0</v>
      </c>
      <c r="K484" s="765">
        <v>0</v>
      </c>
      <c r="L484" s="765">
        <v>0</v>
      </c>
      <c r="M484" s="765">
        <v>0</v>
      </c>
      <c r="N484" s="765">
        <v>0</v>
      </c>
      <c r="O484" s="765">
        <v>0</v>
      </c>
      <c r="P484" s="765">
        <v>0</v>
      </c>
      <c r="Q484" s="765">
        <v>0</v>
      </c>
      <c r="R484" s="765">
        <v>0</v>
      </c>
      <c r="S484" s="765">
        <v>0</v>
      </c>
    </row>
    <row r="485" spans="1:19" hidden="1" outlineLevel="1">
      <c r="A485" s="760">
        <v>439127</v>
      </c>
      <c r="B485" s="761" t="s">
        <v>1249</v>
      </c>
      <c r="C485" s="772">
        <v>8</v>
      </c>
      <c r="D485" s="773"/>
      <c r="E485" s="773"/>
      <c r="F485" s="773"/>
      <c r="G485" s="773"/>
      <c r="H485" s="773"/>
      <c r="I485" s="772">
        <v>0</v>
      </c>
      <c r="J485" s="764">
        <v>0</v>
      </c>
      <c r="K485" s="765">
        <v>0</v>
      </c>
      <c r="L485" s="765">
        <v>0</v>
      </c>
      <c r="M485" s="765">
        <v>0</v>
      </c>
      <c r="N485" s="765">
        <v>0</v>
      </c>
      <c r="O485" s="765">
        <v>0</v>
      </c>
      <c r="P485" s="765">
        <v>0</v>
      </c>
      <c r="Q485" s="765">
        <v>0</v>
      </c>
      <c r="R485" s="765">
        <v>0</v>
      </c>
      <c r="S485" s="765">
        <v>0</v>
      </c>
    </row>
    <row r="486" spans="1:19" hidden="1" outlineLevel="1">
      <c r="A486" s="760">
        <v>443605</v>
      </c>
      <c r="B486" s="761" t="s">
        <v>1250</v>
      </c>
      <c r="C486" s="772">
        <v>8</v>
      </c>
      <c r="D486" s="773"/>
      <c r="E486" s="773"/>
      <c r="F486" s="773"/>
      <c r="G486" s="773"/>
      <c r="H486" s="773"/>
      <c r="I486" s="772">
        <v>0</v>
      </c>
      <c r="J486" s="764">
        <v>0</v>
      </c>
      <c r="K486" s="765">
        <v>0</v>
      </c>
      <c r="L486" s="765">
        <v>0</v>
      </c>
      <c r="M486" s="765">
        <v>0</v>
      </c>
      <c r="N486" s="765">
        <v>0</v>
      </c>
      <c r="O486" s="765">
        <v>0</v>
      </c>
      <c r="P486" s="765">
        <v>0</v>
      </c>
      <c r="Q486" s="765">
        <v>0</v>
      </c>
      <c r="R486" s="765">
        <v>0</v>
      </c>
      <c r="S486" s="765">
        <v>0</v>
      </c>
    </row>
    <row r="487" spans="1:19" hidden="1" outlineLevel="1">
      <c r="A487" s="760">
        <v>229036</v>
      </c>
      <c r="B487" s="761" t="s">
        <v>1251</v>
      </c>
      <c r="C487" s="772">
        <v>8</v>
      </c>
      <c r="D487" s="773"/>
      <c r="E487" s="773"/>
      <c r="F487" s="773"/>
      <c r="G487" s="773"/>
      <c r="H487" s="773"/>
      <c r="I487" s="772">
        <v>0</v>
      </c>
      <c r="J487" s="764">
        <v>0</v>
      </c>
      <c r="K487" s="765">
        <v>0</v>
      </c>
      <c r="L487" s="765">
        <v>0</v>
      </c>
      <c r="M487" s="765">
        <v>0</v>
      </c>
      <c r="N487" s="765">
        <v>0</v>
      </c>
      <c r="O487" s="765">
        <v>0</v>
      </c>
      <c r="P487" s="765">
        <v>0</v>
      </c>
      <c r="Q487" s="765">
        <v>0</v>
      </c>
      <c r="R487" s="765">
        <v>0</v>
      </c>
      <c r="S487" s="765">
        <v>0</v>
      </c>
    </row>
    <row r="488" spans="1:19" hidden="1" outlineLevel="1">
      <c r="A488" s="760">
        <v>382054</v>
      </c>
      <c r="B488" s="761" t="s">
        <v>1252</v>
      </c>
      <c r="C488" s="772">
        <v>8</v>
      </c>
      <c r="D488" s="773"/>
      <c r="E488" s="773"/>
      <c r="F488" s="773"/>
      <c r="G488" s="773"/>
      <c r="H488" s="773"/>
      <c r="I488" s="772">
        <v>0</v>
      </c>
      <c r="J488" s="764">
        <v>0</v>
      </c>
      <c r="K488" s="765">
        <v>0</v>
      </c>
      <c r="L488" s="765">
        <v>0</v>
      </c>
      <c r="M488" s="765">
        <v>0</v>
      </c>
      <c r="N488" s="765">
        <v>0</v>
      </c>
      <c r="O488" s="765">
        <v>0</v>
      </c>
      <c r="P488" s="765">
        <v>0</v>
      </c>
      <c r="Q488" s="765">
        <v>0</v>
      </c>
      <c r="R488" s="765">
        <v>0</v>
      </c>
      <c r="S488" s="765">
        <v>0</v>
      </c>
    </row>
    <row r="489" spans="1:19" hidden="1" outlineLevel="1">
      <c r="A489" s="760">
        <v>413</v>
      </c>
      <c r="B489" s="761" t="s">
        <v>1253</v>
      </c>
      <c r="C489" s="772">
        <v>5</v>
      </c>
      <c r="D489" s="773"/>
      <c r="E489" s="773"/>
      <c r="F489" s="773"/>
      <c r="G489" s="773"/>
      <c r="H489" s="773"/>
      <c r="I489" s="772">
        <v>0</v>
      </c>
      <c r="J489" s="764">
        <v>0</v>
      </c>
      <c r="K489" s="765">
        <v>0</v>
      </c>
      <c r="L489" s="765">
        <v>0</v>
      </c>
      <c r="M489" s="765">
        <v>0</v>
      </c>
      <c r="N489" s="765">
        <v>0</v>
      </c>
      <c r="O489" s="765">
        <v>0</v>
      </c>
      <c r="P489" s="765">
        <v>0</v>
      </c>
      <c r="Q489" s="765">
        <v>0</v>
      </c>
      <c r="R489" s="765">
        <v>0</v>
      </c>
      <c r="S489" s="765">
        <v>0</v>
      </c>
    </row>
    <row r="490" spans="1:19" hidden="1" outlineLevel="1">
      <c r="A490" s="760">
        <v>416</v>
      </c>
      <c r="B490" s="761" t="s">
        <v>1254</v>
      </c>
      <c r="C490" s="772">
        <v>5</v>
      </c>
      <c r="D490" s="773"/>
      <c r="E490" s="773"/>
      <c r="F490" s="773"/>
      <c r="G490" s="773"/>
      <c r="H490" s="773"/>
      <c r="I490" s="772">
        <v>0</v>
      </c>
      <c r="J490" s="764">
        <v>0</v>
      </c>
      <c r="K490" s="765">
        <v>0</v>
      </c>
      <c r="L490" s="765">
        <v>0</v>
      </c>
      <c r="M490" s="765">
        <v>0</v>
      </c>
      <c r="N490" s="765">
        <v>0</v>
      </c>
      <c r="O490" s="765">
        <v>0</v>
      </c>
      <c r="P490" s="765">
        <v>0</v>
      </c>
      <c r="Q490" s="765">
        <v>0</v>
      </c>
      <c r="R490" s="765">
        <v>0</v>
      </c>
      <c r="S490" s="765">
        <v>0</v>
      </c>
    </row>
    <row r="491" spans="1:19" hidden="1" outlineLevel="1">
      <c r="A491" s="760">
        <v>415</v>
      </c>
      <c r="B491" s="761" t="s">
        <v>1255</v>
      </c>
      <c r="C491" s="772">
        <v>5</v>
      </c>
      <c r="D491" s="773"/>
      <c r="E491" s="773"/>
      <c r="F491" s="773"/>
      <c r="G491" s="773"/>
      <c r="H491" s="773"/>
      <c r="I491" s="772">
        <v>0</v>
      </c>
      <c r="J491" s="764">
        <v>0</v>
      </c>
      <c r="K491" s="765">
        <v>0</v>
      </c>
      <c r="L491" s="765">
        <v>0</v>
      </c>
      <c r="M491" s="765">
        <v>0</v>
      </c>
      <c r="N491" s="765">
        <v>0</v>
      </c>
      <c r="O491" s="765">
        <v>0</v>
      </c>
      <c r="P491" s="765">
        <v>0</v>
      </c>
      <c r="Q491" s="765">
        <v>0</v>
      </c>
      <c r="R491" s="765">
        <v>0</v>
      </c>
      <c r="S491" s="765">
        <v>0</v>
      </c>
    </row>
    <row r="492" spans="1:19" hidden="1" outlineLevel="1">
      <c r="A492" s="760">
        <v>861</v>
      </c>
      <c r="B492" s="761" t="s">
        <v>1256</v>
      </c>
      <c r="C492" s="772">
        <v>5</v>
      </c>
      <c r="D492" s="773"/>
      <c r="E492" s="773"/>
      <c r="F492" s="773"/>
      <c r="G492" s="773"/>
      <c r="H492" s="773"/>
      <c r="I492" s="772">
        <v>0</v>
      </c>
      <c r="J492" s="764">
        <v>0</v>
      </c>
      <c r="K492" s="765">
        <v>0</v>
      </c>
      <c r="L492" s="765">
        <v>0</v>
      </c>
      <c r="M492" s="765">
        <v>0</v>
      </c>
      <c r="N492" s="765">
        <v>0</v>
      </c>
      <c r="O492" s="765">
        <v>0</v>
      </c>
      <c r="P492" s="765">
        <v>0</v>
      </c>
      <c r="Q492" s="765">
        <v>0</v>
      </c>
      <c r="R492" s="765">
        <v>0</v>
      </c>
      <c r="S492" s="765">
        <v>0</v>
      </c>
    </row>
    <row r="493" spans="1:19" hidden="1" outlineLevel="1">
      <c r="A493" s="760">
        <v>860</v>
      </c>
      <c r="B493" s="761" t="s">
        <v>1257</v>
      </c>
      <c r="C493" s="772">
        <v>5</v>
      </c>
      <c r="D493" s="773"/>
      <c r="E493" s="773"/>
      <c r="F493" s="773"/>
      <c r="G493" s="773"/>
      <c r="H493" s="773"/>
      <c r="I493" s="772">
        <v>0</v>
      </c>
      <c r="J493" s="764">
        <v>0</v>
      </c>
      <c r="K493" s="765">
        <v>0</v>
      </c>
      <c r="L493" s="765">
        <v>0</v>
      </c>
      <c r="M493" s="765">
        <v>0</v>
      </c>
      <c r="N493" s="765">
        <v>0</v>
      </c>
      <c r="O493" s="765">
        <v>0</v>
      </c>
      <c r="P493" s="765">
        <v>0</v>
      </c>
      <c r="Q493" s="765">
        <v>0</v>
      </c>
      <c r="R493" s="765">
        <v>0</v>
      </c>
      <c r="S493" s="765">
        <v>0</v>
      </c>
    </row>
    <row r="494" spans="1:19" hidden="1" outlineLevel="1">
      <c r="A494" s="760">
        <v>862</v>
      </c>
      <c r="B494" s="761" t="s">
        <v>1258</v>
      </c>
      <c r="C494" s="772">
        <v>5</v>
      </c>
      <c r="D494" s="773"/>
      <c r="E494" s="773"/>
      <c r="F494" s="773"/>
      <c r="G494" s="773"/>
      <c r="H494" s="773"/>
      <c r="I494" s="772">
        <v>0</v>
      </c>
      <c r="J494" s="764">
        <v>0</v>
      </c>
      <c r="K494" s="765">
        <v>0</v>
      </c>
      <c r="L494" s="765">
        <v>0</v>
      </c>
      <c r="M494" s="765">
        <v>0</v>
      </c>
      <c r="N494" s="765">
        <v>0</v>
      </c>
      <c r="O494" s="765">
        <v>0</v>
      </c>
      <c r="P494" s="765">
        <v>0</v>
      </c>
      <c r="Q494" s="765">
        <v>0</v>
      </c>
      <c r="R494" s="765">
        <v>0</v>
      </c>
      <c r="S494" s="765">
        <v>0</v>
      </c>
    </row>
    <row r="495" spans="1:19" hidden="1" outlineLevel="1">
      <c r="A495" s="760">
        <v>863</v>
      </c>
      <c r="B495" s="761" t="s">
        <v>1259</v>
      </c>
      <c r="C495" s="772">
        <v>5</v>
      </c>
      <c r="D495" s="773"/>
      <c r="E495" s="773"/>
      <c r="F495" s="773"/>
      <c r="G495" s="773"/>
      <c r="H495" s="773"/>
      <c r="I495" s="772">
        <v>0</v>
      </c>
      <c r="J495" s="764">
        <v>0</v>
      </c>
      <c r="K495" s="765">
        <v>0</v>
      </c>
      <c r="L495" s="765">
        <v>0</v>
      </c>
      <c r="M495" s="765">
        <v>0</v>
      </c>
      <c r="N495" s="765">
        <v>0</v>
      </c>
      <c r="O495" s="765">
        <v>0</v>
      </c>
      <c r="P495" s="765">
        <v>0</v>
      </c>
      <c r="Q495" s="765">
        <v>0</v>
      </c>
      <c r="R495" s="765">
        <v>0</v>
      </c>
      <c r="S495" s="765">
        <v>0</v>
      </c>
    </row>
    <row r="496" spans="1:19" hidden="1" outlineLevel="1">
      <c r="A496" s="760">
        <v>864</v>
      </c>
      <c r="B496" s="761" t="s">
        <v>1260</v>
      </c>
      <c r="C496" s="772">
        <v>5</v>
      </c>
      <c r="D496" s="773"/>
      <c r="E496" s="773"/>
      <c r="F496" s="773"/>
      <c r="G496" s="773"/>
      <c r="H496" s="773"/>
      <c r="I496" s="772">
        <v>0</v>
      </c>
      <c r="J496" s="764">
        <v>0</v>
      </c>
      <c r="K496" s="765">
        <v>0</v>
      </c>
      <c r="L496" s="765">
        <v>0</v>
      </c>
      <c r="M496" s="765">
        <v>0</v>
      </c>
      <c r="N496" s="765">
        <v>0</v>
      </c>
      <c r="O496" s="765">
        <v>0</v>
      </c>
      <c r="P496" s="765">
        <v>0</v>
      </c>
      <c r="Q496" s="765">
        <v>0</v>
      </c>
      <c r="R496" s="765">
        <v>0</v>
      </c>
      <c r="S496" s="765">
        <v>0</v>
      </c>
    </row>
    <row r="497" spans="1:19" hidden="1" outlineLevel="1">
      <c r="A497" s="760">
        <v>10674</v>
      </c>
      <c r="B497" s="761" t="s">
        <v>1261</v>
      </c>
      <c r="C497" s="772">
        <v>5</v>
      </c>
      <c r="D497" s="773"/>
      <c r="E497" s="773"/>
      <c r="F497" s="773"/>
      <c r="G497" s="773"/>
      <c r="H497" s="773"/>
      <c r="I497" s="772">
        <v>0</v>
      </c>
      <c r="J497" s="764">
        <v>0</v>
      </c>
      <c r="K497" s="765">
        <v>0</v>
      </c>
      <c r="L497" s="765">
        <v>0</v>
      </c>
      <c r="M497" s="765">
        <v>0</v>
      </c>
      <c r="N497" s="765">
        <v>0</v>
      </c>
      <c r="O497" s="765">
        <v>0</v>
      </c>
      <c r="P497" s="765">
        <v>0</v>
      </c>
      <c r="Q497" s="765">
        <v>0</v>
      </c>
      <c r="R497" s="765">
        <v>0</v>
      </c>
      <c r="S497" s="765">
        <v>0</v>
      </c>
    </row>
    <row r="498" spans="1:19" hidden="1" outlineLevel="1">
      <c r="A498" s="760">
        <v>110674</v>
      </c>
      <c r="B498" s="761" t="s">
        <v>1262</v>
      </c>
      <c r="C498" s="772">
        <v>5</v>
      </c>
      <c r="D498" s="773"/>
      <c r="E498" s="773"/>
      <c r="F498" s="773"/>
      <c r="G498" s="773"/>
      <c r="H498" s="773"/>
      <c r="I498" s="772">
        <v>0</v>
      </c>
      <c r="J498" s="764">
        <v>0</v>
      </c>
      <c r="K498" s="765">
        <v>0</v>
      </c>
      <c r="L498" s="765">
        <v>0</v>
      </c>
      <c r="M498" s="765">
        <v>0</v>
      </c>
      <c r="N498" s="765">
        <v>0</v>
      </c>
      <c r="O498" s="765">
        <v>0</v>
      </c>
      <c r="P498" s="765">
        <v>0</v>
      </c>
      <c r="Q498" s="765">
        <v>0</v>
      </c>
      <c r="R498" s="765">
        <v>0</v>
      </c>
      <c r="S498" s="765">
        <v>0</v>
      </c>
    </row>
    <row r="499" spans="1:19" hidden="1" outlineLevel="1">
      <c r="A499" s="760">
        <v>727</v>
      </c>
      <c r="B499" s="761" t="s">
        <v>1263</v>
      </c>
      <c r="C499" s="772">
        <v>5</v>
      </c>
      <c r="D499" s="773"/>
      <c r="E499" s="773"/>
      <c r="F499" s="773"/>
      <c r="G499" s="773"/>
      <c r="H499" s="773"/>
      <c r="I499" s="772">
        <v>0</v>
      </c>
      <c r="J499" s="764">
        <v>0</v>
      </c>
      <c r="K499" s="765">
        <v>0</v>
      </c>
      <c r="L499" s="765">
        <v>0</v>
      </c>
      <c r="M499" s="765">
        <v>0</v>
      </c>
      <c r="N499" s="765">
        <v>0</v>
      </c>
      <c r="O499" s="765">
        <v>0</v>
      </c>
      <c r="P499" s="765">
        <v>0</v>
      </c>
      <c r="Q499" s="765">
        <v>0</v>
      </c>
      <c r="R499" s="765">
        <v>0</v>
      </c>
      <c r="S499" s="765">
        <v>0</v>
      </c>
    </row>
    <row r="500" spans="1:19" hidden="1" outlineLevel="1">
      <c r="A500" s="760">
        <v>557</v>
      </c>
      <c r="B500" s="761" t="s">
        <v>1264</v>
      </c>
      <c r="C500" s="772">
        <v>5</v>
      </c>
      <c r="D500" s="773"/>
      <c r="E500" s="773"/>
      <c r="F500" s="773"/>
      <c r="G500" s="773"/>
      <c r="H500" s="773"/>
      <c r="I500" s="772">
        <v>0</v>
      </c>
      <c r="J500" s="764">
        <v>0</v>
      </c>
      <c r="K500" s="765">
        <v>0</v>
      </c>
      <c r="L500" s="765">
        <v>0</v>
      </c>
      <c r="M500" s="765">
        <v>0</v>
      </c>
      <c r="N500" s="765">
        <v>0</v>
      </c>
      <c r="O500" s="765">
        <v>0</v>
      </c>
      <c r="P500" s="765">
        <v>0</v>
      </c>
      <c r="Q500" s="765">
        <v>0</v>
      </c>
      <c r="R500" s="765">
        <v>0</v>
      </c>
      <c r="S500" s="765">
        <v>0</v>
      </c>
    </row>
    <row r="501" spans="1:19" hidden="1" outlineLevel="1">
      <c r="A501" s="760">
        <v>1776</v>
      </c>
      <c r="B501" s="761" t="s">
        <v>1265</v>
      </c>
      <c r="C501" s="772">
        <v>8</v>
      </c>
      <c r="D501" s="773"/>
      <c r="E501" s="773"/>
      <c r="F501" s="773"/>
      <c r="G501" s="773"/>
      <c r="H501" s="773"/>
      <c r="I501" s="772">
        <v>0</v>
      </c>
      <c r="J501" s="764">
        <v>0</v>
      </c>
      <c r="K501" s="765">
        <v>0</v>
      </c>
      <c r="L501" s="765">
        <v>0</v>
      </c>
      <c r="M501" s="765">
        <v>0</v>
      </c>
      <c r="N501" s="765">
        <v>0</v>
      </c>
      <c r="O501" s="765">
        <v>0</v>
      </c>
      <c r="P501" s="765">
        <v>0</v>
      </c>
      <c r="Q501" s="765">
        <v>0</v>
      </c>
      <c r="R501" s="765">
        <v>0</v>
      </c>
      <c r="S501" s="765">
        <v>0</v>
      </c>
    </row>
    <row r="502" spans="1:19" hidden="1" outlineLevel="1">
      <c r="A502" s="760">
        <v>3588</v>
      </c>
      <c r="B502" s="761" t="s">
        <v>1266</v>
      </c>
      <c r="C502" s="772">
        <v>2</v>
      </c>
      <c r="D502" s="773"/>
      <c r="E502" s="773"/>
      <c r="F502" s="773"/>
      <c r="G502" s="773"/>
      <c r="H502" s="773"/>
      <c r="I502" s="772">
        <v>0</v>
      </c>
      <c r="J502" s="772">
        <v>0</v>
      </c>
      <c r="K502" s="773">
        <v>0</v>
      </c>
      <c r="L502" s="773">
        <v>0</v>
      </c>
      <c r="M502" s="773">
        <v>0</v>
      </c>
      <c r="N502" s="773">
        <v>0</v>
      </c>
      <c r="O502" s="773">
        <v>0</v>
      </c>
      <c r="P502" s="773">
        <v>0</v>
      </c>
      <c r="Q502" s="773">
        <v>0</v>
      </c>
      <c r="R502" s="773">
        <v>0</v>
      </c>
      <c r="S502" s="773">
        <v>0</v>
      </c>
    </row>
    <row r="503" spans="1:19" hidden="1" outlineLevel="1">
      <c r="A503" s="760">
        <v>2222</v>
      </c>
      <c r="B503" s="761" t="s">
        <v>1267</v>
      </c>
      <c r="C503" s="772">
        <v>8</v>
      </c>
      <c r="D503" s="773"/>
      <c r="E503" s="773"/>
      <c r="F503" s="773"/>
      <c r="G503" s="773"/>
      <c r="H503" s="773"/>
      <c r="I503" s="772">
        <v>0</v>
      </c>
      <c r="J503" s="764">
        <v>0</v>
      </c>
      <c r="K503" s="765">
        <v>0</v>
      </c>
      <c r="L503" s="765">
        <v>0</v>
      </c>
      <c r="M503" s="765">
        <v>0</v>
      </c>
      <c r="N503" s="765">
        <v>0</v>
      </c>
      <c r="O503" s="765">
        <v>0</v>
      </c>
      <c r="P503" s="765">
        <v>0</v>
      </c>
      <c r="Q503" s="765">
        <v>0</v>
      </c>
      <c r="R503" s="765">
        <v>0</v>
      </c>
      <c r="S503" s="765">
        <v>0</v>
      </c>
    </row>
    <row r="504" spans="1:19" hidden="1" outlineLevel="1">
      <c r="A504" s="760">
        <v>103594</v>
      </c>
      <c r="B504" s="761" t="s">
        <v>1268</v>
      </c>
      <c r="C504" s="772">
        <v>5</v>
      </c>
      <c r="D504" s="773"/>
      <c r="E504" s="773"/>
      <c r="F504" s="773"/>
      <c r="G504" s="773"/>
      <c r="H504" s="773"/>
      <c r="I504" s="772">
        <v>0</v>
      </c>
      <c r="J504" s="764">
        <v>0</v>
      </c>
      <c r="K504" s="765">
        <v>0</v>
      </c>
      <c r="L504" s="765">
        <v>0</v>
      </c>
      <c r="M504" s="765">
        <v>0</v>
      </c>
      <c r="N504" s="765">
        <v>0</v>
      </c>
      <c r="O504" s="765">
        <v>0</v>
      </c>
      <c r="P504" s="765">
        <v>0</v>
      </c>
      <c r="Q504" s="765">
        <v>0</v>
      </c>
      <c r="R504" s="765">
        <v>0</v>
      </c>
      <c r="S504" s="765">
        <v>0</v>
      </c>
    </row>
    <row r="505" spans="1:19" hidden="1" outlineLevel="1">
      <c r="A505" s="760">
        <v>3578</v>
      </c>
      <c r="B505" s="761" t="s">
        <v>1269</v>
      </c>
      <c r="C505" s="772">
        <v>2</v>
      </c>
      <c r="D505" s="773"/>
      <c r="E505" s="773"/>
      <c r="F505" s="773"/>
      <c r="G505" s="773"/>
      <c r="H505" s="773"/>
      <c r="I505" s="772">
        <v>0</v>
      </c>
      <c r="J505" s="772">
        <v>0</v>
      </c>
      <c r="K505" s="773">
        <v>0</v>
      </c>
      <c r="L505" s="773">
        <v>0</v>
      </c>
      <c r="M505" s="773">
        <v>0</v>
      </c>
      <c r="N505" s="773">
        <v>0</v>
      </c>
      <c r="O505" s="773">
        <v>0</v>
      </c>
      <c r="P505" s="773">
        <v>0</v>
      </c>
      <c r="Q505" s="773">
        <v>0</v>
      </c>
      <c r="R505" s="773">
        <v>0</v>
      </c>
      <c r="S505" s="773">
        <v>0</v>
      </c>
    </row>
    <row r="506" spans="1:19" hidden="1" outlineLevel="1">
      <c r="A506" s="760">
        <v>3353</v>
      </c>
      <c r="B506" s="761" t="s">
        <v>1270</v>
      </c>
      <c r="C506" s="772">
        <v>8</v>
      </c>
      <c r="D506" s="773"/>
      <c r="E506" s="773"/>
      <c r="F506" s="773"/>
      <c r="G506" s="773"/>
      <c r="H506" s="773"/>
      <c r="I506" s="772">
        <v>0</v>
      </c>
      <c r="J506" s="764">
        <v>0</v>
      </c>
      <c r="K506" s="765">
        <v>0</v>
      </c>
      <c r="L506" s="765">
        <v>0</v>
      </c>
      <c r="M506" s="765">
        <v>0</v>
      </c>
      <c r="N506" s="765">
        <v>0</v>
      </c>
      <c r="O506" s="765">
        <v>0</v>
      </c>
      <c r="P506" s="765">
        <v>0</v>
      </c>
      <c r="Q506" s="765">
        <v>0</v>
      </c>
      <c r="R506" s="765">
        <v>0</v>
      </c>
      <c r="S506" s="765">
        <v>0</v>
      </c>
    </row>
    <row r="507" spans="1:19" hidden="1" outlineLevel="1">
      <c r="A507" s="760">
        <v>229416</v>
      </c>
      <c r="B507" s="761" t="s">
        <v>1271</v>
      </c>
      <c r="C507" s="772">
        <v>8</v>
      </c>
      <c r="D507" s="773"/>
      <c r="E507" s="773"/>
      <c r="F507" s="773"/>
      <c r="G507" s="773"/>
      <c r="H507" s="773"/>
      <c r="I507" s="772">
        <v>0</v>
      </c>
      <c r="J507" s="764">
        <v>0</v>
      </c>
      <c r="K507" s="765">
        <v>0</v>
      </c>
      <c r="L507" s="765">
        <v>0</v>
      </c>
      <c r="M507" s="765">
        <v>0</v>
      </c>
      <c r="N507" s="765">
        <v>0</v>
      </c>
      <c r="O507" s="765">
        <v>0</v>
      </c>
      <c r="P507" s="765">
        <v>0</v>
      </c>
      <c r="Q507" s="765">
        <v>0</v>
      </c>
      <c r="R507" s="765">
        <v>0</v>
      </c>
      <c r="S507" s="765">
        <v>0</v>
      </c>
    </row>
    <row r="508" spans="1:19" hidden="1" outlineLevel="1">
      <c r="A508" s="760">
        <v>1109</v>
      </c>
      <c r="B508" s="761" t="s">
        <v>1272</v>
      </c>
      <c r="C508" s="772">
        <v>8</v>
      </c>
      <c r="D508" s="773"/>
      <c r="E508" s="773"/>
      <c r="F508" s="773"/>
      <c r="G508" s="773"/>
      <c r="H508" s="773"/>
      <c r="I508" s="772">
        <v>0</v>
      </c>
      <c r="J508" s="764">
        <v>0</v>
      </c>
      <c r="K508" s="765">
        <v>0</v>
      </c>
      <c r="L508" s="765">
        <v>0</v>
      </c>
      <c r="M508" s="765">
        <v>0</v>
      </c>
      <c r="N508" s="765">
        <v>0</v>
      </c>
      <c r="O508" s="765">
        <v>0</v>
      </c>
      <c r="P508" s="765">
        <v>0</v>
      </c>
      <c r="Q508" s="765">
        <v>0</v>
      </c>
      <c r="R508" s="765">
        <v>0</v>
      </c>
      <c r="S508" s="765">
        <v>0</v>
      </c>
    </row>
    <row r="509" spans="1:19" hidden="1" outlineLevel="1">
      <c r="A509" s="760">
        <v>3125</v>
      </c>
      <c r="B509" s="761" t="s">
        <v>1273</v>
      </c>
      <c r="C509" s="772">
        <v>8</v>
      </c>
      <c r="D509" s="773"/>
      <c r="E509" s="773"/>
      <c r="F509" s="773"/>
      <c r="G509" s="773"/>
      <c r="H509" s="773"/>
      <c r="I509" s="772">
        <v>0</v>
      </c>
      <c r="J509" s="764">
        <v>0</v>
      </c>
      <c r="K509" s="765">
        <v>0</v>
      </c>
      <c r="L509" s="765">
        <v>0</v>
      </c>
      <c r="M509" s="765">
        <v>0</v>
      </c>
      <c r="N509" s="765">
        <v>0</v>
      </c>
      <c r="O509" s="765">
        <v>0</v>
      </c>
      <c r="P509" s="765">
        <v>0</v>
      </c>
      <c r="Q509" s="765">
        <v>0</v>
      </c>
      <c r="R509" s="765">
        <v>0</v>
      </c>
      <c r="S509" s="765">
        <v>0</v>
      </c>
    </row>
    <row r="510" spans="1:19" hidden="1" outlineLevel="1">
      <c r="A510" s="760">
        <v>3651</v>
      </c>
      <c r="B510" s="761" t="s">
        <v>1274</v>
      </c>
      <c r="C510" s="772">
        <v>2</v>
      </c>
      <c r="D510" s="773"/>
      <c r="E510" s="773"/>
      <c r="F510" s="773"/>
      <c r="G510" s="773"/>
      <c r="H510" s="773"/>
      <c r="I510" s="772">
        <v>0</v>
      </c>
      <c r="J510" s="772">
        <v>0</v>
      </c>
      <c r="K510" s="773">
        <v>0</v>
      </c>
      <c r="L510" s="773">
        <v>0</v>
      </c>
      <c r="M510" s="773">
        <v>0</v>
      </c>
      <c r="N510" s="773">
        <v>0</v>
      </c>
      <c r="O510" s="773">
        <v>0</v>
      </c>
      <c r="P510" s="773">
        <v>0</v>
      </c>
      <c r="Q510" s="773">
        <v>0</v>
      </c>
      <c r="R510" s="773">
        <v>0</v>
      </c>
      <c r="S510" s="773">
        <v>0</v>
      </c>
    </row>
    <row r="511" spans="1:19" hidden="1" outlineLevel="1">
      <c r="A511" s="760">
        <v>1535</v>
      </c>
      <c r="B511" s="761" t="s">
        <v>1275</v>
      </c>
      <c r="C511" s="772">
        <v>8</v>
      </c>
      <c r="D511" s="773"/>
      <c r="E511" s="773"/>
      <c r="F511" s="773"/>
      <c r="G511" s="773"/>
      <c r="H511" s="773"/>
      <c r="I511" s="772">
        <v>0</v>
      </c>
      <c r="J511" s="764">
        <v>0</v>
      </c>
      <c r="K511" s="765">
        <v>0</v>
      </c>
      <c r="L511" s="765">
        <v>0</v>
      </c>
      <c r="M511" s="765">
        <v>0</v>
      </c>
      <c r="N511" s="765">
        <v>0</v>
      </c>
      <c r="O511" s="765">
        <v>0</v>
      </c>
      <c r="P511" s="765">
        <v>0</v>
      </c>
      <c r="Q511" s="765">
        <v>0</v>
      </c>
      <c r="R511" s="765">
        <v>0</v>
      </c>
      <c r="S511" s="765">
        <v>0</v>
      </c>
    </row>
    <row r="512" spans="1:19" hidden="1" outlineLevel="1">
      <c r="A512" s="760">
        <v>900066</v>
      </c>
      <c r="B512" s="761" t="s">
        <v>1276</v>
      </c>
      <c r="C512" s="772">
        <v>8</v>
      </c>
      <c r="D512" s="773"/>
      <c r="E512" s="773"/>
      <c r="F512" s="773"/>
      <c r="G512" s="773"/>
      <c r="H512" s="773"/>
      <c r="I512" s="772">
        <v>0</v>
      </c>
      <c r="J512" s="764">
        <v>0</v>
      </c>
      <c r="K512" s="765">
        <v>0</v>
      </c>
      <c r="L512" s="765">
        <v>0</v>
      </c>
      <c r="M512" s="765">
        <v>0</v>
      </c>
      <c r="N512" s="765">
        <v>0</v>
      </c>
      <c r="O512" s="765">
        <v>0</v>
      </c>
      <c r="P512" s="765">
        <v>0</v>
      </c>
      <c r="Q512" s="765">
        <v>0</v>
      </c>
      <c r="R512" s="765">
        <v>0</v>
      </c>
      <c r="S512" s="765">
        <v>0</v>
      </c>
    </row>
    <row r="513" spans="1:19" hidden="1" outlineLevel="1">
      <c r="A513" s="760">
        <v>11721</v>
      </c>
      <c r="B513" s="761" t="s">
        <v>1277</v>
      </c>
      <c r="C513" s="772">
        <v>5</v>
      </c>
      <c r="D513" s="773"/>
      <c r="E513" s="773"/>
      <c r="F513" s="773"/>
      <c r="G513" s="773"/>
      <c r="H513" s="773"/>
      <c r="I513" s="772">
        <v>0</v>
      </c>
      <c r="J513" s="764">
        <v>0</v>
      </c>
      <c r="K513" s="765">
        <v>0</v>
      </c>
      <c r="L513" s="765">
        <v>0</v>
      </c>
      <c r="M513" s="765">
        <v>0</v>
      </c>
      <c r="N513" s="765">
        <v>0</v>
      </c>
      <c r="O513" s="765">
        <v>0</v>
      </c>
      <c r="P513" s="765">
        <v>0</v>
      </c>
      <c r="Q513" s="765">
        <v>0</v>
      </c>
      <c r="R513" s="765">
        <v>0</v>
      </c>
      <c r="S513" s="765">
        <v>0</v>
      </c>
    </row>
    <row r="514" spans="1:19" hidden="1" outlineLevel="1">
      <c r="A514" s="760">
        <v>11644</v>
      </c>
      <c r="B514" s="761" t="s">
        <v>1278</v>
      </c>
      <c r="C514" s="772">
        <v>8</v>
      </c>
      <c r="D514" s="773"/>
      <c r="E514" s="773"/>
      <c r="F514" s="773"/>
      <c r="G514" s="773"/>
      <c r="H514" s="773"/>
      <c r="I514" s="772">
        <v>0</v>
      </c>
      <c r="J514" s="764">
        <v>0</v>
      </c>
      <c r="K514" s="765">
        <v>0</v>
      </c>
      <c r="L514" s="765">
        <v>0</v>
      </c>
      <c r="M514" s="765">
        <v>0</v>
      </c>
      <c r="N514" s="765">
        <v>0</v>
      </c>
      <c r="O514" s="765">
        <v>0</v>
      </c>
      <c r="P514" s="765">
        <v>0</v>
      </c>
      <c r="Q514" s="765">
        <v>0</v>
      </c>
      <c r="R514" s="765">
        <v>0</v>
      </c>
      <c r="S514" s="765">
        <v>0</v>
      </c>
    </row>
    <row r="515" spans="1:19" hidden="1" outlineLevel="1">
      <c r="A515" s="760">
        <v>2516</v>
      </c>
      <c r="B515" s="761" t="s">
        <v>1279</v>
      </c>
      <c r="C515" s="772">
        <v>8</v>
      </c>
      <c r="D515" s="773"/>
      <c r="E515" s="773"/>
      <c r="F515" s="773"/>
      <c r="G515" s="773"/>
      <c r="H515" s="773"/>
      <c r="I515" s="772">
        <v>0</v>
      </c>
      <c r="J515" s="764">
        <v>0</v>
      </c>
      <c r="K515" s="765">
        <v>0</v>
      </c>
      <c r="L515" s="765">
        <v>0</v>
      </c>
      <c r="M515" s="765">
        <v>0</v>
      </c>
      <c r="N515" s="765">
        <v>0</v>
      </c>
      <c r="O515" s="765">
        <v>0</v>
      </c>
      <c r="P515" s="765">
        <v>0</v>
      </c>
      <c r="Q515" s="765">
        <v>0</v>
      </c>
      <c r="R515" s="765">
        <v>0</v>
      </c>
      <c r="S515" s="765">
        <v>0</v>
      </c>
    </row>
    <row r="516" spans="1:19" hidden="1" outlineLevel="1">
      <c r="A516" s="760">
        <v>3378</v>
      </c>
      <c r="B516" s="761" t="s">
        <v>1280</v>
      </c>
      <c r="C516" s="772">
        <v>8</v>
      </c>
      <c r="D516" s="773"/>
      <c r="E516" s="773"/>
      <c r="F516" s="773"/>
      <c r="G516" s="773"/>
      <c r="H516" s="773"/>
      <c r="I516" s="772">
        <v>0</v>
      </c>
      <c r="J516" s="764">
        <v>0</v>
      </c>
      <c r="K516" s="765">
        <v>0</v>
      </c>
      <c r="L516" s="765">
        <v>0</v>
      </c>
      <c r="M516" s="765">
        <v>0</v>
      </c>
      <c r="N516" s="765">
        <v>0</v>
      </c>
      <c r="O516" s="765">
        <v>0</v>
      </c>
      <c r="P516" s="765">
        <v>0</v>
      </c>
      <c r="Q516" s="765">
        <v>0</v>
      </c>
      <c r="R516" s="765">
        <v>0</v>
      </c>
      <c r="S516" s="765">
        <v>0</v>
      </c>
    </row>
    <row r="517" spans="1:19" hidden="1" outlineLevel="1">
      <c r="A517" s="760">
        <v>900068</v>
      </c>
      <c r="B517" s="761" t="s">
        <v>1281</v>
      </c>
      <c r="C517" s="772">
        <v>8</v>
      </c>
      <c r="D517" s="773"/>
      <c r="E517" s="773"/>
      <c r="F517" s="773"/>
      <c r="G517" s="773"/>
      <c r="H517" s="773"/>
      <c r="I517" s="772">
        <v>0</v>
      </c>
      <c r="J517" s="764">
        <v>0</v>
      </c>
      <c r="K517" s="765">
        <v>0</v>
      </c>
      <c r="L517" s="765">
        <v>0</v>
      </c>
      <c r="M517" s="765">
        <v>0</v>
      </c>
      <c r="N517" s="765">
        <v>0</v>
      </c>
      <c r="O517" s="765">
        <v>0</v>
      </c>
      <c r="P517" s="765">
        <v>0</v>
      </c>
      <c r="Q517" s="765">
        <v>0</v>
      </c>
      <c r="R517" s="765">
        <v>0</v>
      </c>
      <c r="S517" s="765">
        <v>0</v>
      </c>
    </row>
    <row r="518" spans="1:19" hidden="1" outlineLevel="1">
      <c r="A518" s="760">
        <v>900011</v>
      </c>
      <c r="B518" s="761" t="s">
        <v>1282</v>
      </c>
      <c r="C518" s="772">
        <v>8</v>
      </c>
      <c r="D518" s="773"/>
      <c r="E518" s="773"/>
      <c r="F518" s="773"/>
      <c r="G518" s="773"/>
      <c r="H518" s="773"/>
      <c r="I518" s="772">
        <v>0</v>
      </c>
      <c r="J518" s="764">
        <v>0</v>
      </c>
      <c r="K518" s="765">
        <v>0</v>
      </c>
      <c r="L518" s="765">
        <v>0</v>
      </c>
      <c r="M518" s="765">
        <v>0</v>
      </c>
      <c r="N518" s="765">
        <v>0</v>
      </c>
      <c r="O518" s="765">
        <v>0</v>
      </c>
      <c r="P518" s="765">
        <v>0</v>
      </c>
      <c r="Q518" s="765">
        <v>0</v>
      </c>
      <c r="R518" s="765">
        <v>0</v>
      </c>
      <c r="S518" s="765">
        <v>0</v>
      </c>
    </row>
    <row r="519" spans="1:19" hidden="1" outlineLevel="1">
      <c r="A519" s="760">
        <v>446747</v>
      </c>
      <c r="B519" s="761" t="s">
        <v>1283</v>
      </c>
      <c r="C519" s="772">
        <v>8</v>
      </c>
      <c r="D519" s="773"/>
      <c r="E519" s="773"/>
      <c r="F519" s="773"/>
      <c r="G519" s="773"/>
      <c r="H519" s="773"/>
      <c r="I519" s="772">
        <v>0</v>
      </c>
      <c r="J519" s="764">
        <v>0</v>
      </c>
      <c r="K519" s="765">
        <v>0</v>
      </c>
      <c r="L519" s="765">
        <v>0</v>
      </c>
      <c r="M519" s="765">
        <v>0</v>
      </c>
      <c r="N519" s="765">
        <v>0</v>
      </c>
      <c r="O519" s="765">
        <v>0</v>
      </c>
      <c r="P519" s="765">
        <v>0</v>
      </c>
      <c r="Q519" s="765">
        <v>0</v>
      </c>
      <c r="R519" s="765">
        <v>0</v>
      </c>
      <c r="S519" s="765">
        <v>0</v>
      </c>
    </row>
    <row r="520" spans="1:19" hidden="1" outlineLevel="1">
      <c r="A520" s="760">
        <v>440439</v>
      </c>
      <c r="B520" s="761" t="s">
        <v>1284</v>
      </c>
      <c r="C520" s="772">
        <v>8</v>
      </c>
      <c r="D520" s="773"/>
      <c r="E520" s="773"/>
      <c r="F520" s="773"/>
      <c r="G520" s="773"/>
      <c r="H520" s="773"/>
      <c r="I520" s="772">
        <v>0</v>
      </c>
      <c r="J520" s="764">
        <v>0</v>
      </c>
      <c r="K520" s="765">
        <v>0</v>
      </c>
      <c r="L520" s="765">
        <v>0</v>
      </c>
      <c r="M520" s="765">
        <v>0</v>
      </c>
      <c r="N520" s="765">
        <v>0</v>
      </c>
      <c r="O520" s="765">
        <v>0</v>
      </c>
      <c r="P520" s="765">
        <v>0</v>
      </c>
      <c r="Q520" s="765">
        <v>0</v>
      </c>
      <c r="R520" s="765">
        <v>0</v>
      </c>
      <c r="S520" s="765">
        <v>0</v>
      </c>
    </row>
    <row r="521" spans="1:19" hidden="1" outlineLevel="1">
      <c r="A521" s="760">
        <v>900012</v>
      </c>
      <c r="B521" s="761" t="s">
        <v>1285</v>
      </c>
      <c r="C521" s="772">
        <v>8</v>
      </c>
      <c r="D521" s="773"/>
      <c r="E521" s="773"/>
      <c r="F521" s="773"/>
      <c r="G521" s="773"/>
      <c r="H521" s="773"/>
      <c r="I521" s="772">
        <v>0</v>
      </c>
      <c r="J521" s="764">
        <v>0</v>
      </c>
      <c r="K521" s="765">
        <v>0</v>
      </c>
      <c r="L521" s="765">
        <v>0</v>
      </c>
      <c r="M521" s="765">
        <v>0</v>
      </c>
      <c r="N521" s="765">
        <v>0</v>
      </c>
      <c r="O521" s="765">
        <v>0</v>
      </c>
      <c r="P521" s="765">
        <v>0</v>
      </c>
      <c r="Q521" s="765">
        <v>0</v>
      </c>
      <c r="R521" s="765">
        <v>0</v>
      </c>
      <c r="S521" s="765">
        <v>0</v>
      </c>
    </row>
    <row r="522" spans="1:19" hidden="1" outlineLevel="1">
      <c r="A522" s="760">
        <v>900071</v>
      </c>
      <c r="B522" s="761" t="s">
        <v>1286</v>
      </c>
      <c r="C522" s="772">
        <v>8</v>
      </c>
      <c r="D522" s="773"/>
      <c r="E522" s="773"/>
      <c r="F522" s="773"/>
      <c r="G522" s="773"/>
      <c r="H522" s="773"/>
      <c r="I522" s="772">
        <v>0</v>
      </c>
      <c r="J522" s="764">
        <v>0</v>
      </c>
      <c r="K522" s="765">
        <v>0</v>
      </c>
      <c r="L522" s="765">
        <v>0</v>
      </c>
      <c r="M522" s="765">
        <v>0</v>
      </c>
      <c r="N522" s="765">
        <v>0</v>
      </c>
      <c r="O522" s="765">
        <v>0</v>
      </c>
      <c r="P522" s="765">
        <v>0</v>
      </c>
      <c r="Q522" s="765">
        <v>0</v>
      </c>
      <c r="R522" s="765">
        <v>0</v>
      </c>
      <c r="S522" s="765">
        <v>0</v>
      </c>
    </row>
    <row r="523" spans="1:19" hidden="1" outlineLevel="1">
      <c r="A523" s="760">
        <v>900069</v>
      </c>
      <c r="B523" s="761" t="s">
        <v>1287</v>
      </c>
      <c r="C523" s="772">
        <v>8</v>
      </c>
      <c r="D523" s="773"/>
      <c r="E523" s="773"/>
      <c r="F523" s="773"/>
      <c r="G523" s="773"/>
      <c r="H523" s="773"/>
      <c r="I523" s="772">
        <v>0</v>
      </c>
      <c r="J523" s="764">
        <v>0</v>
      </c>
      <c r="K523" s="765">
        <v>0</v>
      </c>
      <c r="L523" s="765">
        <v>0</v>
      </c>
      <c r="M523" s="765">
        <v>0</v>
      </c>
      <c r="N523" s="765">
        <v>0</v>
      </c>
      <c r="O523" s="765">
        <v>0</v>
      </c>
      <c r="P523" s="765">
        <v>0</v>
      </c>
      <c r="Q523" s="765">
        <v>0</v>
      </c>
      <c r="R523" s="765">
        <v>0</v>
      </c>
      <c r="S523" s="765">
        <v>0</v>
      </c>
    </row>
    <row r="524" spans="1:19" hidden="1" outlineLevel="1">
      <c r="A524" s="760">
        <v>900013</v>
      </c>
      <c r="B524" s="761" t="s">
        <v>1288</v>
      </c>
      <c r="C524" s="772">
        <v>8</v>
      </c>
      <c r="D524" s="773"/>
      <c r="E524" s="773"/>
      <c r="F524" s="773"/>
      <c r="G524" s="773"/>
      <c r="H524" s="773"/>
      <c r="I524" s="772">
        <v>0</v>
      </c>
      <c r="J524" s="764">
        <v>0</v>
      </c>
      <c r="K524" s="765">
        <v>0</v>
      </c>
      <c r="L524" s="765">
        <v>0</v>
      </c>
      <c r="M524" s="765">
        <v>0</v>
      </c>
      <c r="N524" s="765">
        <v>0</v>
      </c>
      <c r="O524" s="765">
        <v>0</v>
      </c>
      <c r="P524" s="765">
        <v>0</v>
      </c>
      <c r="Q524" s="765">
        <v>0</v>
      </c>
      <c r="R524" s="765">
        <v>0</v>
      </c>
      <c r="S524" s="765">
        <v>0</v>
      </c>
    </row>
    <row r="525" spans="1:19" hidden="1" outlineLevel="1">
      <c r="A525" s="760">
        <v>900014</v>
      </c>
      <c r="B525" s="761" t="s">
        <v>1289</v>
      </c>
      <c r="C525" s="772">
        <v>8</v>
      </c>
      <c r="D525" s="773"/>
      <c r="E525" s="773"/>
      <c r="F525" s="773"/>
      <c r="G525" s="773"/>
      <c r="H525" s="773"/>
      <c r="I525" s="772">
        <v>0</v>
      </c>
      <c r="J525" s="764">
        <v>0</v>
      </c>
      <c r="K525" s="765">
        <v>0</v>
      </c>
      <c r="L525" s="765">
        <v>0</v>
      </c>
      <c r="M525" s="765">
        <v>0</v>
      </c>
      <c r="N525" s="765">
        <v>0</v>
      </c>
      <c r="O525" s="765">
        <v>0</v>
      </c>
      <c r="P525" s="765">
        <v>0</v>
      </c>
      <c r="Q525" s="765">
        <v>0</v>
      </c>
      <c r="R525" s="765">
        <v>0</v>
      </c>
      <c r="S525" s="765">
        <v>0</v>
      </c>
    </row>
    <row r="526" spans="1:19" hidden="1" outlineLevel="1">
      <c r="A526" s="760">
        <v>900015</v>
      </c>
      <c r="B526" s="761" t="s">
        <v>1290</v>
      </c>
      <c r="C526" s="772">
        <v>8</v>
      </c>
      <c r="D526" s="773"/>
      <c r="E526" s="773"/>
      <c r="F526" s="773"/>
      <c r="G526" s="773"/>
      <c r="H526" s="773"/>
      <c r="I526" s="772">
        <v>0</v>
      </c>
      <c r="J526" s="764">
        <v>0</v>
      </c>
      <c r="K526" s="765">
        <v>0</v>
      </c>
      <c r="L526" s="765">
        <v>0</v>
      </c>
      <c r="M526" s="765">
        <v>0</v>
      </c>
      <c r="N526" s="765">
        <v>0</v>
      </c>
      <c r="O526" s="765">
        <v>0</v>
      </c>
      <c r="P526" s="765">
        <v>0</v>
      </c>
      <c r="Q526" s="765">
        <v>0</v>
      </c>
      <c r="R526" s="765">
        <v>0</v>
      </c>
      <c r="S526" s="765">
        <v>0</v>
      </c>
    </row>
    <row r="527" spans="1:19" hidden="1" outlineLevel="1">
      <c r="A527" s="760">
        <v>440448</v>
      </c>
      <c r="B527" s="761" t="s">
        <v>1291</v>
      </c>
      <c r="C527" s="772">
        <v>8</v>
      </c>
      <c r="D527" s="773"/>
      <c r="E527" s="773"/>
      <c r="F527" s="773"/>
      <c r="G527" s="773"/>
      <c r="H527" s="773"/>
      <c r="I527" s="772">
        <v>0</v>
      </c>
      <c r="J527" s="764">
        <v>0</v>
      </c>
      <c r="K527" s="765">
        <v>0</v>
      </c>
      <c r="L527" s="765">
        <v>0</v>
      </c>
      <c r="M527" s="765">
        <v>0</v>
      </c>
      <c r="N527" s="765">
        <v>0</v>
      </c>
      <c r="O527" s="765">
        <v>0</v>
      </c>
      <c r="P527" s="765">
        <v>0</v>
      </c>
      <c r="Q527" s="765">
        <v>0</v>
      </c>
      <c r="R527" s="765">
        <v>0</v>
      </c>
      <c r="S527" s="765">
        <v>0</v>
      </c>
    </row>
    <row r="528" spans="1:19" hidden="1" outlineLevel="1">
      <c r="A528" s="760">
        <v>900016</v>
      </c>
      <c r="B528" s="761" t="s">
        <v>1292</v>
      </c>
      <c r="C528" s="772">
        <v>8</v>
      </c>
      <c r="D528" s="773"/>
      <c r="E528" s="773"/>
      <c r="F528" s="773"/>
      <c r="G528" s="773"/>
      <c r="H528" s="773"/>
      <c r="I528" s="772">
        <v>0</v>
      </c>
      <c r="J528" s="764">
        <v>0</v>
      </c>
      <c r="K528" s="765">
        <v>0</v>
      </c>
      <c r="L528" s="765">
        <v>0</v>
      </c>
      <c r="M528" s="765">
        <v>0</v>
      </c>
      <c r="N528" s="765">
        <v>0</v>
      </c>
      <c r="O528" s="765">
        <v>0</v>
      </c>
      <c r="P528" s="765">
        <v>0</v>
      </c>
      <c r="Q528" s="765">
        <v>0</v>
      </c>
      <c r="R528" s="765">
        <v>0</v>
      </c>
      <c r="S528" s="765">
        <v>0</v>
      </c>
    </row>
    <row r="529" spans="1:19" hidden="1" outlineLevel="1">
      <c r="A529" s="760">
        <v>900017</v>
      </c>
      <c r="B529" s="761" t="s">
        <v>1293</v>
      </c>
      <c r="C529" s="772">
        <v>8</v>
      </c>
      <c r="D529" s="773"/>
      <c r="E529" s="773"/>
      <c r="F529" s="773"/>
      <c r="G529" s="773"/>
      <c r="H529" s="773"/>
      <c r="I529" s="772">
        <v>0</v>
      </c>
      <c r="J529" s="764">
        <v>0</v>
      </c>
      <c r="K529" s="765">
        <v>0</v>
      </c>
      <c r="L529" s="765">
        <v>0</v>
      </c>
      <c r="M529" s="765">
        <v>0</v>
      </c>
      <c r="N529" s="765">
        <v>0</v>
      </c>
      <c r="O529" s="765">
        <v>0</v>
      </c>
      <c r="P529" s="765">
        <v>0</v>
      </c>
      <c r="Q529" s="765">
        <v>0</v>
      </c>
      <c r="R529" s="765">
        <v>0</v>
      </c>
      <c r="S529" s="765">
        <v>0</v>
      </c>
    </row>
    <row r="530" spans="1:19" hidden="1" outlineLevel="1">
      <c r="A530" s="760">
        <v>900018</v>
      </c>
      <c r="B530" s="761" t="s">
        <v>1294</v>
      </c>
      <c r="C530" s="772">
        <v>8</v>
      </c>
      <c r="D530" s="773"/>
      <c r="E530" s="773"/>
      <c r="F530" s="773"/>
      <c r="G530" s="773"/>
      <c r="H530" s="773"/>
      <c r="I530" s="772">
        <v>0</v>
      </c>
      <c r="J530" s="764">
        <v>0</v>
      </c>
      <c r="K530" s="765">
        <v>0</v>
      </c>
      <c r="L530" s="765">
        <v>0</v>
      </c>
      <c r="M530" s="765">
        <v>0</v>
      </c>
      <c r="N530" s="765">
        <v>0</v>
      </c>
      <c r="O530" s="765">
        <v>0</v>
      </c>
      <c r="P530" s="765">
        <v>0</v>
      </c>
      <c r="Q530" s="765">
        <v>0</v>
      </c>
      <c r="R530" s="765">
        <v>0</v>
      </c>
      <c r="S530" s="765">
        <v>0</v>
      </c>
    </row>
    <row r="531" spans="1:19" hidden="1" outlineLevel="1">
      <c r="A531" s="760">
        <v>900019</v>
      </c>
      <c r="B531" s="761" t="s">
        <v>1295</v>
      </c>
      <c r="C531" s="772">
        <v>8</v>
      </c>
      <c r="D531" s="773"/>
      <c r="E531" s="773"/>
      <c r="F531" s="773"/>
      <c r="G531" s="773"/>
      <c r="H531" s="773"/>
      <c r="I531" s="772">
        <v>0</v>
      </c>
      <c r="J531" s="764">
        <v>0</v>
      </c>
      <c r="K531" s="765">
        <v>0</v>
      </c>
      <c r="L531" s="765">
        <v>0</v>
      </c>
      <c r="M531" s="765">
        <v>0</v>
      </c>
      <c r="N531" s="765">
        <v>0</v>
      </c>
      <c r="O531" s="765">
        <v>0</v>
      </c>
      <c r="P531" s="765">
        <v>0</v>
      </c>
      <c r="Q531" s="765">
        <v>0</v>
      </c>
      <c r="R531" s="765">
        <v>0</v>
      </c>
      <c r="S531" s="765">
        <v>0</v>
      </c>
    </row>
    <row r="532" spans="1:19" hidden="1" outlineLevel="1">
      <c r="A532" s="760">
        <v>479770</v>
      </c>
      <c r="B532" s="761" t="s">
        <v>1296</v>
      </c>
      <c r="C532" s="772">
        <v>8</v>
      </c>
      <c r="D532" s="773"/>
      <c r="E532" s="773"/>
      <c r="F532" s="773"/>
      <c r="G532" s="773"/>
      <c r="H532" s="773"/>
      <c r="I532" s="772">
        <v>0</v>
      </c>
      <c r="J532" s="764">
        <v>0</v>
      </c>
      <c r="K532" s="765">
        <v>0</v>
      </c>
      <c r="L532" s="765">
        <v>0</v>
      </c>
      <c r="M532" s="765">
        <v>0</v>
      </c>
      <c r="N532" s="765">
        <v>0</v>
      </c>
      <c r="O532" s="765">
        <v>0</v>
      </c>
      <c r="P532" s="765">
        <v>0</v>
      </c>
      <c r="Q532" s="765">
        <v>0</v>
      </c>
      <c r="R532" s="765">
        <v>0</v>
      </c>
      <c r="S532" s="765">
        <v>0</v>
      </c>
    </row>
    <row r="533" spans="1:19" hidden="1" outlineLevel="1">
      <c r="A533" s="760">
        <v>900020</v>
      </c>
      <c r="B533" s="761" t="s">
        <v>1297</v>
      </c>
      <c r="C533" s="772">
        <v>8</v>
      </c>
      <c r="D533" s="773"/>
      <c r="E533" s="773"/>
      <c r="F533" s="773"/>
      <c r="G533" s="773"/>
      <c r="H533" s="773"/>
      <c r="I533" s="772">
        <v>0</v>
      </c>
      <c r="J533" s="764">
        <v>0</v>
      </c>
      <c r="K533" s="765">
        <v>0</v>
      </c>
      <c r="L533" s="765">
        <v>0</v>
      </c>
      <c r="M533" s="765">
        <v>0</v>
      </c>
      <c r="N533" s="765">
        <v>0</v>
      </c>
      <c r="O533" s="765">
        <v>0</v>
      </c>
      <c r="P533" s="765">
        <v>0</v>
      </c>
      <c r="Q533" s="765">
        <v>0</v>
      </c>
      <c r="R533" s="765">
        <v>0</v>
      </c>
      <c r="S533" s="765">
        <v>0</v>
      </c>
    </row>
    <row r="534" spans="1:19" hidden="1" outlineLevel="1">
      <c r="A534" s="760">
        <v>372213</v>
      </c>
      <c r="B534" s="761" t="s">
        <v>1298</v>
      </c>
      <c r="C534" s="772">
        <v>8</v>
      </c>
      <c r="D534" s="773"/>
      <c r="E534" s="773"/>
      <c r="F534" s="773"/>
      <c r="G534" s="773"/>
      <c r="H534" s="773"/>
      <c r="I534" s="772">
        <v>0</v>
      </c>
      <c r="J534" s="764">
        <v>0</v>
      </c>
      <c r="K534" s="765">
        <v>0</v>
      </c>
      <c r="L534" s="765">
        <v>0</v>
      </c>
      <c r="M534" s="765">
        <v>0</v>
      </c>
      <c r="N534" s="765">
        <v>0</v>
      </c>
      <c r="O534" s="765">
        <v>0</v>
      </c>
      <c r="P534" s="765">
        <v>0</v>
      </c>
      <c r="Q534" s="765">
        <v>0</v>
      </c>
      <c r="R534" s="765">
        <v>0</v>
      </c>
      <c r="S534" s="765">
        <v>0</v>
      </c>
    </row>
    <row r="535" spans="1:19" hidden="1" outlineLevel="1">
      <c r="A535" s="760">
        <v>446738</v>
      </c>
      <c r="B535" s="761" t="s">
        <v>1299</v>
      </c>
      <c r="C535" s="772">
        <v>8</v>
      </c>
      <c r="D535" s="773"/>
      <c r="E535" s="773"/>
      <c r="F535" s="773"/>
      <c r="G535" s="773"/>
      <c r="H535" s="773"/>
      <c r="I535" s="772">
        <v>0</v>
      </c>
      <c r="J535" s="764">
        <v>0</v>
      </c>
      <c r="K535" s="765">
        <v>0</v>
      </c>
      <c r="L535" s="765">
        <v>0</v>
      </c>
      <c r="M535" s="765">
        <v>0</v>
      </c>
      <c r="N535" s="765">
        <v>0</v>
      </c>
      <c r="O535" s="765">
        <v>0</v>
      </c>
      <c r="P535" s="765">
        <v>0</v>
      </c>
      <c r="Q535" s="765">
        <v>0</v>
      </c>
      <c r="R535" s="765">
        <v>0</v>
      </c>
      <c r="S535" s="765">
        <v>0</v>
      </c>
    </row>
    <row r="536" spans="1:19" hidden="1" outlineLevel="1">
      <c r="A536" s="760">
        <v>900021</v>
      </c>
      <c r="B536" s="761" t="s">
        <v>1300</v>
      </c>
      <c r="C536" s="772">
        <v>8</v>
      </c>
      <c r="D536" s="773"/>
      <c r="E536" s="773"/>
      <c r="F536" s="773"/>
      <c r="G536" s="773"/>
      <c r="H536" s="773"/>
      <c r="I536" s="772">
        <v>0</v>
      </c>
      <c r="J536" s="764">
        <v>0</v>
      </c>
      <c r="K536" s="765">
        <v>0</v>
      </c>
      <c r="L536" s="765">
        <v>0</v>
      </c>
      <c r="M536" s="765">
        <v>0</v>
      </c>
      <c r="N536" s="765">
        <v>0</v>
      </c>
      <c r="O536" s="765">
        <v>0</v>
      </c>
      <c r="P536" s="765">
        <v>0</v>
      </c>
      <c r="Q536" s="765">
        <v>0</v>
      </c>
      <c r="R536" s="765">
        <v>0</v>
      </c>
      <c r="S536" s="765">
        <v>0</v>
      </c>
    </row>
    <row r="537" spans="1:19" hidden="1" outlineLevel="1">
      <c r="A537" s="760">
        <v>900022</v>
      </c>
      <c r="B537" s="761" t="s">
        <v>1301</v>
      </c>
      <c r="C537" s="772">
        <v>8</v>
      </c>
      <c r="D537" s="773"/>
      <c r="E537" s="773"/>
      <c r="F537" s="773"/>
      <c r="G537" s="773"/>
      <c r="H537" s="773"/>
      <c r="I537" s="772">
        <v>0</v>
      </c>
      <c r="J537" s="764">
        <v>0</v>
      </c>
      <c r="K537" s="765">
        <v>0</v>
      </c>
      <c r="L537" s="765">
        <v>0</v>
      </c>
      <c r="M537" s="765">
        <v>0</v>
      </c>
      <c r="N537" s="765">
        <v>0</v>
      </c>
      <c r="O537" s="765">
        <v>0</v>
      </c>
      <c r="P537" s="765">
        <v>0</v>
      </c>
      <c r="Q537" s="765">
        <v>0</v>
      </c>
      <c r="R537" s="765">
        <v>0</v>
      </c>
      <c r="S537" s="765">
        <v>0</v>
      </c>
    </row>
    <row r="538" spans="1:19" hidden="1" outlineLevel="1">
      <c r="A538" s="760">
        <v>900023</v>
      </c>
      <c r="B538" s="761" t="s">
        <v>1302</v>
      </c>
      <c r="C538" s="772">
        <v>8</v>
      </c>
      <c r="D538" s="773"/>
      <c r="E538" s="773"/>
      <c r="F538" s="773"/>
      <c r="G538" s="773"/>
      <c r="H538" s="773"/>
      <c r="I538" s="772">
        <v>0</v>
      </c>
      <c r="J538" s="764">
        <v>0</v>
      </c>
      <c r="K538" s="765">
        <v>0</v>
      </c>
      <c r="L538" s="765">
        <v>0</v>
      </c>
      <c r="M538" s="765">
        <v>0</v>
      </c>
      <c r="N538" s="765">
        <v>0</v>
      </c>
      <c r="O538" s="765">
        <v>0</v>
      </c>
      <c r="P538" s="765">
        <v>0</v>
      </c>
      <c r="Q538" s="765">
        <v>0</v>
      </c>
      <c r="R538" s="765">
        <v>0</v>
      </c>
      <c r="S538" s="765">
        <v>0</v>
      </c>
    </row>
    <row r="539" spans="1:19" hidden="1" outlineLevel="1">
      <c r="A539" s="760">
        <v>1057</v>
      </c>
      <c r="B539" s="761" t="s">
        <v>1303</v>
      </c>
      <c r="C539" s="772">
        <v>8</v>
      </c>
      <c r="D539" s="773"/>
      <c r="E539" s="773"/>
      <c r="F539" s="773"/>
      <c r="G539" s="773"/>
      <c r="H539" s="773"/>
      <c r="I539" s="772">
        <v>0</v>
      </c>
      <c r="J539" s="764">
        <v>0</v>
      </c>
      <c r="K539" s="765">
        <v>0</v>
      </c>
      <c r="L539" s="765">
        <v>0</v>
      </c>
      <c r="M539" s="765">
        <v>0</v>
      </c>
      <c r="N539" s="765">
        <v>0</v>
      </c>
      <c r="O539" s="765">
        <v>0</v>
      </c>
      <c r="P539" s="765">
        <v>0</v>
      </c>
      <c r="Q539" s="765">
        <v>0</v>
      </c>
      <c r="R539" s="765">
        <v>0</v>
      </c>
      <c r="S539" s="765">
        <v>0</v>
      </c>
    </row>
    <row r="540" spans="1:19" hidden="1" outlineLevel="1">
      <c r="A540" s="760">
        <v>1328</v>
      </c>
      <c r="B540" s="761" t="s">
        <v>1304</v>
      </c>
      <c r="C540" s="772">
        <v>8</v>
      </c>
      <c r="D540" s="773"/>
      <c r="E540" s="773"/>
      <c r="F540" s="773"/>
      <c r="G540" s="773"/>
      <c r="H540" s="773"/>
      <c r="I540" s="772">
        <v>0</v>
      </c>
      <c r="J540" s="764">
        <v>0</v>
      </c>
      <c r="K540" s="765">
        <v>0</v>
      </c>
      <c r="L540" s="765">
        <v>0</v>
      </c>
      <c r="M540" s="765">
        <v>0</v>
      </c>
      <c r="N540" s="765">
        <v>0</v>
      </c>
      <c r="O540" s="765">
        <v>0</v>
      </c>
      <c r="P540" s="765">
        <v>0</v>
      </c>
      <c r="Q540" s="765">
        <v>0</v>
      </c>
      <c r="R540" s="765">
        <v>0</v>
      </c>
      <c r="S540" s="765">
        <v>0</v>
      </c>
    </row>
    <row r="541" spans="1:19" hidden="1" outlineLevel="1">
      <c r="A541" s="760">
        <v>3654</v>
      </c>
      <c r="B541" s="761" t="s">
        <v>1305</v>
      </c>
      <c r="C541" s="772">
        <v>2</v>
      </c>
      <c r="D541" s="773"/>
      <c r="E541" s="773"/>
      <c r="F541" s="773"/>
      <c r="G541" s="773"/>
      <c r="H541" s="773"/>
      <c r="I541" s="772">
        <v>0</v>
      </c>
      <c r="J541" s="772">
        <v>0</v>
      </c>
      <c r="K541" s="773">
        <v>0</v>
      </c>
      <c r="L541" s="773">
        <v>0</v>
      </c>
      <c r="M541" s="773">
        <v>0</v>
      </c>
      <c r="N541" s="773">
        <v>0</v>
      </c>
      <c r="O541" s="773">
        <v>0</v>
      </c>
      <c r="P541" s="773">
        <v>0</v>
      </c>
      <c r="Q541" s="773">
        <v>0</v>
      </c>
      <c r="R541" s="773">
        <v>0</v>
      </c>
      <c r="S541" s="773">
        <v>0</v>
      </c>
    </row>
    <row r="542" spans="1:19" hidden="1" outlineLevel="1">
      <c r="A542" s="760">
        <v>31713</v>
      </c>
      <c r="B542" s="761" t="s">
        <v>1306</v>
      </c>
      <c r="C542" s="772">
        <v>8</v>
      </c>
      <c r="D542" s="773"/>
      <c r="E542" s="773"/>
      <c r="F542" s="773"/>
      <c r="G542" s="773"/>
      <c r="H542" s="773"/>
      <c r="I542" s="772">
        <v>0</v>
      </c>
      <c r="J542" s="764">
        <v>0</v>
      </c>
      <c r="K542" s="765">
        <v>0</v>
      </c>
      <c r="L542" s="765">
        <v>0</v>
      </c>
      <c r="M542" s="765">
        <v>0</v>
      </c>
      <c r="N542" s="765">
        <v>0</v>
      </c>
      <c r="O542" s="765">
        <v>0</v>
      </c>
      <c r="P542" s="765">
        <v>0</v>
      </c>
      <c r="Q542" s="765">
        <v>0</v>
      </c>
      <c r="R542" s="765">
        <v>0</v>
      </c>
      <c r="S542" s="765">
        <v>0</v>
      </c>
    </row>
    <row r="543" spans="1:19" hidden="1" outlineLevel="1">
      <c r="A543" s="760">
        <v>3675</v>
      </c>
      <c r="B543" s="761" t="s">
        <v>1307</v>
      </c>
      <c r="C543" s="772">
        <v>8</v>
      </c>
      <c r="D543" s="773"/>
      <c r="E543" s="773"/>
      <c r="F543" s="773"/>
      <c r="G543" s="773"/>
      <c r="H543" s="773"/>
      <c r="I543" s="772">
        <v>0</v>
      </c>
      <c r="J543" s="764">
        <v>0</v>
      </c>
      <c r="K543" s="765">
        <v>0</v>
      </c>
      <c r="L543" s="765">
        <v>0</v>
      </c>
      <c r="M543" s="765">
        <v>0</v>
      </c>
      <c r="N543" s="765">
        <v>0</v>
      </c>
      <c r="O543" s="765">
        <v>0</v>
      </c>
      <c r="P543" s="765">
        <v>0</v>
      </c>
      <c r="Q543" s="765">
        <v>0</v>
      </c>
      <c r="R543" s="765">
        <v>0</v>
      </c>
      <c r="S543" s="765">
        <v>0</v>
      </c>
    </row>
    <row r="544" spans="1:19" hidden="1" outlineLevel="1">
      <c r="A544" s="760">
        <v>3955</v>
      </c>
      <c r="B544" s="761" t="s">
        <v>1308</v>
      </c>
      <c r="C544" s="772">
        <v>8</v>
      </c>
      <c r="D544" s="773"/>
      <c r="E544" s="773"/>
      <c r="F544" s="773"/>
      <c r="G544" s="773"/>
      <c r="H544" s="773"/>
      <c r="I544" s="772">
        <v>0</v>
      </c>
      <c r="J544" s="764">
        <v>0</v>
      </c>
      <c r="K544" s="765">
        <v>0</v>
      </c>
      <c r="L544" s="765">
        <v>0</v>
      </c>
      <c r="M544" s="765">
        <v>0</v>
      </c>
      <c r="N544" s="765">
        <v>0</v>
      </c>
      <c r="O544" s="765">
        <v>0</v>
      </c>
      <c r="P544" s="765">
        <v>0</v>
      </c>
      <c r="Q544" s="765">
        <v>0</v>
      </c>
      <c r="R544" s="765">
        <v>0</v>
      </c>
      <c r="S544" s="765">
        <v>0</v>
      </c>
    </row>
    <row r="545" spans="1:19" hidden="1" outlineLevel="1">
      <c r="A545" s="760">
        <v>3919</v>
      </c>
      <c r="B545" s="761" t="s">
        <v>1309</v>
      </c>
      <c r="C545" s="772">
        <v>8</v>
      </c>
      <c r="D545" s="773"/>
      <c r="E545" s="773"/>
      <c r="F545" s="773"/>
      <c r="G545" s="773"/>
      <c r="H545" s="773"/>
      <c r="I545" s="772">
        <v>0</v>
      </c>
      <c r="J545" s="764">
        <v>0</v>
      </c>
      <c r="K545" s="765">
        <v>0</v>
      </c>
      <c r="L545" s="765">
        <v>0</v>
      </c>
      <c r="M545" s="765">
        <v>0</v>
      </c>
      <c r="N545" s="765">
        <v>0</v>
      </c>
      <c r="O545" s="765">
        <v>0</v>
      </c>
      <c r="P545" s="765">
        <v>0</v>
      </c>
      <c r="Q545" s="765">
        <v>0</v>
      </c>
      <c r="R545" s="765">
        <v>0</v>
      </c>
      <c r="S545" s="765">
        <v>0</v>
      </c>
    </row>
    <row r="546" spans="1:19" hidden="1" outlineLevel="1">
      <c r="A546" s="760">
        <v>123594</v>
      </c>
      <c r="B546" s="761" t="s">
        <v>1310</v>
      </c>
      <c r="C546" s="772">
        <v>1</v>
      </c>
      <c r="D546" s="773"/>
      <c r="E546" s="773"/>
      <c r="F546" s="773"/>
      <c r="G546" s="773"/>
      <c r="H546" s="773"/>
      <c r="I546" s="772">
        <v>0</v>
      </c>
      <c r="J546" s="772">
        <v>0</v>
      </c>
      <c r="K546" s="773">
        <v>0</v>
      </c>
      <c r="L546" s="773">
        <v>0</v>
      </c>
      <c r="M546" s="773">
        <v>0</v>
      </c>
      <c r="N546" s="773">
        <v>0</v>
      </c>
      <c r="O546" s="773">
        <v>0</v>
      </c>
      <c r="P546" s="773">
        <v>0</v>
      </c>
      <c r="Q546" s="773">
        <v>0</v>
      </c>
      <c r="R546" s="773">
        <v>0</v>
      </c>
      <c r="S546" s="773">
        <v>0</v>
      </c>
    </row>
    <row r="547" spans="1:19" hidden="1" outlineLevel="1">
      <c r="A547" s="760">
        <v>131</v>
      </c>
      <c r="B547" s="761" t="s">
        <v>1311</v>
      </c>
      <c r="C547" s="772">
        <v>5</v>
      </c>
      <c r="D547" s="773"/>
      <c r="E547" s="773"/>
      <c r="F547" s="773"/>
      <c r="G547" s="773"/>
      <c r="H547" s="773"/>
      <c r="I547" s="772">
        <v>0</v>
      </c>
      <c r="J547" s="764">
        <v>0</v>
      </c>
      <c r="K547" s="765">
        <v>0</v>
      </c>
      <c r="L547" s="765">
        <v>0</v>
      </c>
      <c r="M547" s="765">
        <v>0</v>
      </c>
      <c r="N547" s="765">
        <v>0</v>
      </c>
      <c r="O547" s="765">
        <v>0</v>
      </c>
      <c r="P547" s="765">
        <v>0</v>
      </c>
      <c r="Q547" s="765">
        <v>0</v>
      </c>
      <c r="R547" s="765">
        <v>0</v>
      </c>
      <c r="S547" s="765">
        <v>0</v>
      </c>
    </row>
    <row r="548" spans="1:19" hidden="1" outlineLevel="1">
      <c r="A548" s="760">
        <v>130</v>
      </c>
      <c r="B548" s="761" t="s">
        <v>1312</v>
      </c>
      <c r="C548" s="772">
        <v>5</v>
      </c>
      <c r="D548" s="773"/>
      <c r="E548" s="773"/>
      <c r="F548" s="773"/>
      <c r="G548" s="773"/>
      <c r="H548" s="773"/>
      <c r="I548" s="772">
        <v>0</v>
      </c>
      <c r="J548" s="764">
        <v>0</v>
      </c>
      <c r="K548" s="765">
        <v>0</v>
      </c>
      <c r="L548" s="765">
        <v>0</v>
      </c>
      <c r="M548" s="765">
        <v>0</v>
      </c>
      <c r="N548" s="765">
        <v>0</v>
      </c>
      <c r="O548" s="765">
        <v>0</v>
      </c>
      <c r="P548" s="765">
        <v>0</v>
      </c>
      <c r="Q548" s="765">
        <v>0</v>
      </c>
      <c r="R548" s="765">
        <v>0</v>
      </c>
      <c r="S548" s="765">
        <v>0</v>
      </c>
    </row>
    <row r="549" spans="1:19" hidden="1" outlineLevel="1">
      <c r="A549" s="760">
        <v>133</v>
      </c>
      <c r="B549" s="761" t="s">
        <v>1313</v>
      </c>
      <c r="C549" s="772">
        <v>5</v>
      </c>
      <c r="D549" s="773"/>
      <c r="E549" s="773"/>
      <c r="F549" s="773"/>
      <c r="G549" s="773"/>
      <c r="H549" s="773"/>
      <c r="I549" s="772">
        <v>0</v>
      </c>
      <c r="J549" s="764">
        <v>0</v>
      </c>
      <c r="K549" s="765">
        <v>0</v>
      </c>
      <c r="L549" s="765">
        <v>0</v>
      </c>
      <c r="M549" s="765">
        <v>0</v>
      </c>
      <c r="N549" s="765">
        <v>0</v>
      </c>
      <c r="O549" s="765">
        <v>0</v>
      </c>
      <c r="P549" s="765">
        <v>0</v>
      </c>
      <c r="Q549" s="765">
        <v>0</v>
      </c>
      <c r="R549" s="765">
        <v>0</v>
      </c>
      <c r="S549" s="765">
        <v>0</v>
      </c>
    </row>
    <row r="550" spans="1:19" hidden="1" outlineLevel="1">
      <c r="A550" s="760">
        <v>136</v>
      </c>
      <c r="B550" s="761" t="s">
        <v>1314</v>
      </c>
      <c r="C550" s="772">
        <v>5</v>
      </c>
      <c r="D550" s="773"/>
      <c r="E550" s="773"/>
      <c r="F550" s="773"/>
      <c r="G550" s="773"/>
      <c r="H550" s="773"/>
      <c r="I550" s="772">
        <v>0</v>
      </c>
      <c r="J550" s="764">
        <v>0</v>
      </c>
      <c r="K550" s="765">
        <v>0</v>
      </c>
      <c r="L550" s="765">
        <v>0</v>
      </c>
      <c r="M550" s="765">
        <v>0</v>
      </c>
      <c r="N550" s="765">
        <v>0</v>
      </c>
      <c r="O550" s="765">
        <v>0</v>
      </c>
      <c r="P550" s="765">
        <v>0</v>
      </c>
      <c r="Q550" s="765">
        <v>0</v>
      </c>
      <c r="R550" s="765">
        <v>0</v>
      </c>
      <c r="S550" s="765">
        <v>0</v>
      </c>
    </row>
    <row r="551" spans="1:19" hidden="1" outlineLevel="1">
      <c r="A551" s="760">
        <v>134</v>
      </c>
      <c r="B551" s="761" t="s">
        <v>1315</v>
      </c>
      <c r="C551" s="772">
        <v>5</v>
      </c>
      <c r="D551" s="773"/>
      <c r="E551" s="773"/>
      <c r="F551" s="773"/>
      <c r="G551" s="773"/>
      <c r="H551" s="773"/>
      <c r="I551" s="772">
        <v>0</v>
      </c>
      <c r="J551" s="764">
        <v>0</v>
      </c>
      <c r="K551" s="765">
        <v>0</v>
      </c>
      <c r="L551" s="765">
        <v>0</v>
      </c>
      <c r="M551" s="765">
        <v>0</v>
      </c>
      <c r="N551" s="765">
        <v>0</v>
      </c>
      <c r="O551" s="765">
        <v>0</v>
      </c>
      <c r="P551" s="765">
        <v>0</v>
      </c>
      <c r="Q551" s="765">
        <v>0</v>
      </c>
      <c r="R551" s="765">
        <v>0</v>
      </c>
      <c r="S551" s="765">
        <v>0</v>
      </c>
    </row>
    <row r="552" spans="1:19" hidden="1" outlineLevel="1">
      <c r="A552" s="760">
        <v>411</v>
      </c>
      <c r="B552" s="761" t="s">
        <v>1316</v>
      </c>
      <c r="C552" s="772">
        <v>5</v>
      </c>
      <c r="D552" s="773"/>
      <c r="E552" s="773"/>
      <c r="F552" s="773"/>
      <c r="G552" s="773"/>
      <c r="H552" s="773"/>
      <c r="I552" s="772">
        <v>0</v>
      </c>
      <c r="J552" s="764">
        <v>0</v>
      </c>
      <c r="K552" s="765">
        <v>0</v>
      </c>
      <c r="L552" s="765">
        <v>0</v>
      </c>
      <c r="M552" s="765">
        <v>0</v>
      </c>
      <c r="N552" s="765">
        <v>0</v>
      </c>
      <c r="O552" s="765">
        <v>0</v>
      </c>
      <c r="P552" s="765">
        <v>0</v>
      </c>
      <c r="Q552" s="765">
        <v>0</v>
      </c>
      <c r="R552" s="765">
        <v>0</v>
      </c>
      <c r="S552" s="765">
        <v>0</v>
      </c>
    </row>
    <row r="553" spans="1:19" hidden="1" outlineLevel="1">
      <c r="A553" s="760">
        <v>9799</v>
      </c>
      <c r="B553" s="761" t="s">
        <v>1317</v>
      </c>
      <c r="C553" s="772">
        <v>5</v>
      </c>
      <c r="D553" s="773"/>
      <c r="E553" s="773"/>
      <c r="F553" s="773"/>
      <c r="G553" s="773"/>
      <c r="H553" s="773"/>
      <c r="I553" s="772">
        <v>0</v>
      </c>
      <c r="J553" s="764">
        <v>0</v>
      </c>
      <c r="K553" s="765">
        <v>0</v>
      </c>
      <c r="L553" s="765">
        <v>0</v>
      </c>
      <c r="M553" s="765">
        <v>0</v>
      </c>
      <c r="N553" s="765">
        <v>0</v>
      </c>
      <c r="O553" s="765">
        <v>0</v>
      </c>
      <c r="P553" s="765">
        <v>0</v>
      </c>
      <c r="Q553" s="765">
        <v>0</v>
      </c>
      <c r="R553" s="765">
        <v>0</v>
      </c>
      <c r="S553" s="765">
        <v>0</v>
      </c>
    </row>
    <row r="554" spans="1:19" hidden="1" outlineLevel="1">
      <c r="A554" s="760">
        <v>304</v>
      </c>
      <c r="B554" s="761" t="s">
        <v>1318</v>
      </c>
      <c r="C554" s="772">
        <v>5</v>
      </c>
      <c r="D554" s="773"/>
      <c r="E554" s="773"/>
      <c r="F554" s="773"/>
      <c r="G554" s="773"/>
      <c r="H554" s="773"/>
      <c r="I554" s="772">
        <v>0</v>
      </c>
      <c r="J554" s="764">
        <v>0</v>
      </c>
      <c r="K554" s="765">
        <v>0</v>
      </c>
      <c r="L554" s="765">
        <v>0</v>
      </c>
      <c r="M554" s="765">
        <v>0</v>
      </c>
      <c r="N554" s="765">
        <v>0</v>
      </c>
      <c r="O554" s="765">
        <v>0</v>
      </c>
      <c r="P554" s="765">
        <v>0</v>
      </c>
      <c r="Q554" s="765">
        <v>0</v>
      </c>
      <c r="R554" s="765">
        <v>0</v>
      </c>
      <c r="S554" s="765">
        <v>0</v>
      </c>
    </row>
    <row r="555" spans="1:19" hidden="1" outlineLevel="1">
      <c r="A555" s="760">
        <v>4951</v>
      </c>
      <c r="B555" s="761" t="s">
        <v>1319</v>
      </c>
      <c r="C555" s="772">
        <v>5</v>
      </c>
      <c r="D555" s="773"/>
      <c r="E555" s="773"/>
      <c r="F555" s="773"/>
      <c r="G555" s="773"/>
      <c r="H555" s="773"/>
      <c r="I555" s="772">
        <v>0</v>
      </c>
      <c r="J555" s="764">
        <v>0</v>
      </c>
      <c r="K555" s="765">
        <v>0</v>
      </c>
      <c r="L555" s="765">
        <v>0</v>
      </c>
      <c r="M555" s="765">
        <v>0</v>
      </c>
      <c r="N555" s="765">
        <v>0</v>
      </c>
      <c r="O555" s="765">
        <v>0</v>
      </c>
      <c r="P555" s="765">
        <v>0</v>
      </c>
      <c r="Q555" s="765">
        <v>0</v>
      </c>
      <c r="R555" s="765">
        <v>0</v>
      </c>
      <c r="S555" s="765">
        <v>0</v>
      </c>
    </row>
    <row r="556" spans="1:19" hidden="1" outlineLevel="1">
      <c r="A556" s="760">
        <v>401</v>
      </c>
      <c r="B556" s="761" t="s">
        <v>1320</v>
      </c>
      <c r="C556" s="772">
        <v>5</v>
      </c>
      <c r="D556" s="773"/>
      <c r="E556" s="773"/>
      <c r="F556" s="773"/>
      <c r="G556" s="773"/>
      <c r="H556" s="773"/>
      <c r="I556" s="772">
        <v>0</v>
      </c>
      <c r="J556" s="764">
        <v>0</v>
      </c>
      <c r="K556" s="765">
        <v>0</v>
      </c>
      <c r="L556" s="765">
        <v>0</v>
      </c>
      <c r="M556" s="765">
        <v>0</v>
      </c>
      <c r="N556" s="765">
        <v>0</v>
      </c>
      <c r="O556" s="765">
        <v>0</v>
      </c>
      <c r="P556" s="765">
        <v>0</v>
      </c>
      <c r="Q556" s="765">
        <v>0</v>
      </c>
      <c r="R556" s="765">
        <v>0</v>
      </c>
      <c r="S556" s="765">
        <v>0</v>
      </c>
    </row>
    <row r="557" spans="1:19" hidden="1" outlineLevel="1">
      <c r="A557" s="760">
        <v>4954</v>
      </c>
      <c r="B557" s="761" t="s">
        <v>1321</v>
      </c>
      <c r="C557" s="772">
        <v>5</v>
      </c>
      <c r="D557" s="773"/>
      <c r="E557" s="773"/>
      <c r="F557" s="773"/>
      <c r="G557" s="773"/>
      <c r="H557" s="773"/>
      <c r="I557" s="772">
        <v>0</v>
      </c>
      <c r="J557" s="764">
        <v>0</v>
      </c>
      <c r="K557" s="765">
        <v>0</v>
      </c>
      <c r="L557" s="765">
        <v>0</v>
      </c>
      <c r="M557" s="765">
        <v>0</v>
      </c>
      <c r="N557" s="765">
        <v>0</v>
      </c>
      <c r="O557" s="765">
        <v>0</v>
      </c>
      <c r="P557" s="765">
        <v>0</v>
      </c>
      <c r="Q557" s="765">
        <v>0</v>
      </c>
      <c r="R557" s="765">
        <v>0</v>
      </c>
      <c r="S557" s="765">
        <v>0</v>
      </c>
    </row>
    <row r="558" spans="1:19" hidden="1" outlineLevel="1">
      <c r="A558" s="760">
        <v>301</v>
      </c>
      <c r="B558" s="761" t="s">
        <v>1322</v>
      </c>
      <c r="C558" s="772">
        <v>5</v>
      </c>
      <c r="D558" s="773"/>
      <c r="E558" s="773"/>
      <c r="F558" s="773"/>
      <c r="G558" s="773"/>
      <c r="H558" s="773"/>
      <c r="I558" s="772">
        <v>0</v>
      </c>
      <c r="J558" s="764">
        <v>0</v>
      </c>
      <c r="K558" s="765">
        <v>0</v>
      </c>
      <c r="L558" s="765">
        <v>0</v>
      </c>
      <c r="M558" s="765">
        <v>0</v>
      </c>
      <c r="N558" s="765">
        <v>0</v>
      </c>
      <c r="O558" s="765">
        <v>0</v>
      </c>
      <c r="P558" s="765">
        <v>0</v>
      </c>
      <c r="Q558" s="765">
        <v>0</v>
      </c>
      <c r="R558" s="765">
        <v>0</v>
      </c>
      <c r="S558" s="765">
        <v>0</v>
      </c>
    </row>
    <row r="559" spans="1:19" hidden="1" outlineLevel="1">
      <c r="A559" s="760">
        <v>414</v>
      </c>
      <c r="B559" s="761" t="s">
        <v>1323</v>
      </c>
      <c r="C559" s="772">
        <v>5</v>
      </c>
      <c r="D559" s="773"/>
      <c r="E559" s="773"/>
      <c r="F559" s="773"/>
      <c r="G559" s="773"/>
      <c r="H559" s="773"/>
      <c r="I559" s="772">
        <v>0</v>
      </c>
      <c r="J559" s="764">
        <v>0</v>
      </c>
      <c r="K559" s="765">
        <v>0</v>
      </c>
      <c r="L559" s="765">
        <v>0</v>
      </c>
      <c r="M559" s="765">
        <v>0</v>
      </c>
      <c r="N559" s="765">
        <v>0</v>
      </c>
      <c r="O559" s="765">
        <v>0</v>
      </c>
      <c r="P559" s="765">
        <v>0</v>
      </c>
      <c r="Q559" s="765">
        <v>0</v>
      </c>
      <c r="R559" s="765">
        <v>0</v>
      </c>
      <c r="S559" s="765">
        <v>0</v>
      </c>
    </row>
    <row r="560" spans="1:19" hidden="1" outlineLevel="1">
      <c r="A560" s="760">
        <v>11618</v>
      </c>
      <c r="B560" s="761" t="s">
        <v>1324</v>
      </c>
      <c r="C560" s="772">
        <v>5</v>
      </c>
      <c r="D560" s="773"/>
      <c r="E560" s="773"/>
      <c r="F560" s="773"/>
      <c r="G560" s="773"/>
      <c r="H560" s="773"/>
      <c r="I560" s="772">
        <v>0</v>
      </c>
      <c r="J560" s="764">
        <v>0</v>
      </c>
      <c r="K560" s="765">
        <v>0</v>
      </c>
      <c r="L560" s="765">
        <v>0</v>
      </c>
      <c r="M560" s="765">
        <v>0</v>
      </c>
      <c r="N560" s="765">
        <v>0</v>
      </c>
      <c r="O560" s="765">
        <v>0</v>
      </c>
      <c r="P560" s="765">
        <v>0</v>
      </c>
      <c r="Q560" s="765">
        <v>0</v>
      </c>
      <c r="R560" s="765">
        <v>0</v>
      </c>
      <c r="S560" s="765">
        <v>0</v>
      </c>
    </row>
    <row r="561" spans="1:19" hidden="1" outlineLevel="1">
      <c r="A561" s="760">
        <v>404</v>
      </c>
      <c r="B561" s="761" t="s">
        <v>1325</v>
      </c>
      <c r="C561" s="772">
        <v>5</v>
      </c>
      <c r="D561" s="773"/>
      <c r="E561" s="773"/>
      <c r="F561" s="773"/>
      <c r="G561" s="773"/>
      <c r="H561" s="773"/>
      <c r="I561" s="772">
        <v>0</v>
      </c>
      <c r="J561" s="764">
        <v>0</v>
      </c>
      <c r="K561" s="765">
        <v>0</v>
      </c>
      <c r="L561" s="765">
        <v>0</v>
      </c>
      <c r="M561" s="765">
        <v>0</v>
      </c>
      <c r="N561" s="765">
        <v>0</v>
      </c>
      <c r="O561" s="765">
        <v>0</v>
      </c>
      <c r="P561" s="765">
        <v>0</v>
      </c>
      <c r="Q561" s="765">
        <v>0</v>
      </c>
      <c r="R561" s="765">
        <v>0</v>
      </c>
      <c r="S561" s="765">
        <v>0</v>
      </c>
    </row>
    <row r="562" spans="1:19" hidden="1" outlineLevel="1">
      <c r="A562" s="760">
        <v>40</v>
      </c>
      <c r="B562" s="761" t="s">
        <v>1326</v>
      </c>
      <c r="C562" s="772">
        <v>5</v>
      </c>
      <c r="D562" s="773"/>
      <c r="E562" s="773"/>
      <c r="F562" s="773"/>
      <c r="G562" s="773"/>
      <c r="H562" s="773"/>
      <c r="I562" s="772">
        <v>0</v>
      </c>
      <c r="J562" s="764">
        <v>0</v>
      </c>
      <c r="K562" s="765">
        <v>0</v>
      </c>
      <c r="L562" s="765">
        <v>0</v>
      </c>
      <c r="M562" s="765">
        <v>0</v>
      </c>
      <c r="N562" s="765">
        <v>0</v>
      </c>
      <c r="O562" s="765">
        <v>0</v>
      </c>
      <c r="P562" s="765">
        <v>0</v>
      </c>
      <c r="Q562" s="765">
        <v>0</v>
      </c>
      <c r="R562" s="765">
        <v>0</v>
      </c>
      <c r="S562" s="765">
        <v>0</v>
      </c>
    </row>
    <row r="563" spans="1:19" hidden="1" outlineLevel="1">
      <c r="A563" s="760">
        <v>306</v>
      </c>
      <c r="B563" s="761" t="s">
        <v>1327</v>
      </c>
      <c r="C563" s="772">
        <v>5</v>
      </c>
      <c r="D563" s="773"/>
      <c r="E563" s="773"/>
      <c r="F563" s="773"/>
      <c r="G563" s="773"/>
      <c r="H563" s="773"/>
      <c r="I563" s="772">
        <v>0</v>
      </c>
      <c r="J563" s="764">
        <v>0</v>
      </c>
      <c r="K563" s="765">
        <v>0</v>
      </c>
      <c r="L563" s="765">
        <v>0</v>
      </c>
      <c r="M563" s="765">
        <v>0</v>
      </c>
      <c r="N563" s="765">
        <v>0</v>
      </c>
      <c r="O563" s="765">
        <v>0</v>
      </c>
      <c r="P563" s="765">
        <v>0</v>
      </c>
      <c r="Q563" s="765">
        <v>0</v>
      </c>
      <c r="R563" s="765">
        <v>0</v>
      </c>
      <c r="S563" s="765">
        <v>0</v>
      </c>
    </row>
    <row r="564" spans="1:19" hidden="1" outlineLevel="1">
      <c r="A564" s="760">
        <v>880</v>
      </c>
      <c r="B564" s="761" t="s">
        <v>1328</v>
      </c>
      <c r="C564" s="772">
        <v>5</v>
      </c>
      <c r="D564" s="773"/>
      <c r="E564" s="773"/>
      <c r="F564" s="773"/>
      <c r="G564" s="773"/>
      <c r="H564" s="773"/>
      <c r="I564" s="772">
        <v>0</v>
      </c>
      <c r="J564" s="764">
        <v>0</v>
      </c>
      <c r="K564" s="765">
        <v>0</v>
      </c>
      <c r="L564" s="765">
        <v>0</v>
      </c>
      <c r="M564" s="765">
        <v>0</v>
      </c>
      <c r="N564" s="765">
        <v>0</v>
      </c>
      <c r="O564" s="765">
        <v>0</v>
      </c>
      <c r="P564" s="765">
        <v>0</v>
      </c>
      <c r="Q564" s="765">
        <v>0</v>
      </c>
      <c r="R564" s="765">
        <v>0</v>
      </c>
      <c r="S564" s="765">
        <v>0</v>
      </c>
    </row>
    <row r="565" spans="1:19" hidden="1" outlineLevel="1">
      <c r="A565" s="760">
        <v>882</v>
      </c>
      <c r="B565" s="761" t="s">
        <v>1329</v>
      </c>
      <c r="C565" s="772">
        <v>5</v>
      </c>
      <c r="D565" s="773"/>
      <c r="E565" s="773"/>
      <c r="F565" s="773"/>
      <c r="G565" s="773"/>
      <c r="H565" s="773"/>
      <c r="I565" s="772">
        <v>0</v>
      </c>
      <c r="J565" s="764">
        <v>0</v>
      </c>
      <c r="K565" s="765">
        <v>0</v>
      </c>
      <c r="L565" s="765">
        <v>0</v>
      </c>
      <c r="M565" s="765">
        <v>0</v>
      </c>
      <c r="N565" s="765">
        <v>0</v>
      </c>
      <c r="O565" s="765">
        <v>0</v>
      </c>
      <c r="P565" s="765">
        <v>0</v>
      </c>
      <c r="Q565" s="765">
        <v>0</v>
      </c>
      <c r="R565" s="765">
        <v>0</v>
      </c>
      <c r="S565" s="765">
        <v>0</v>
      </c>
    </row>
    <row r="566" spans="1:19" hidden="1" outlineLevel="1">
      <c r="A566" s="760">
        <v>884</v>
      </c>
      <c r="B566" s="761" t="s">
        <v>1330</v>
      </c>
      <c r="C566" s="772">
        <v>5</v>
      </c>
      <c r="D566" s="773"/>
      <c r="E566" s="773"/>
      <c r="F566" s="773"/>
      <c r="G566" s="773"/>
      <c r="H566" s="773"/>
      <c r="I566" s="772">
        <v>0</v>
      </c>
      <c r="J566" s="764">
        <v>0</v>
      </c>
      <c r="K566" s="765">
        <v>0</v>
      </c>
      <c r="L566" s="765">
        <v>0</v>
      </c>
      <c r="M566" s="765">
        <v>0</v>
      </c>
      <c r="N566" s="765">
        <v>0</v>
      </c>
      <c r="O566" s="765">
        <v>0</v>
      </c>
      <c r="P566" s="765">
        <v>0</v>
      </c>
      <c r="Q566" s="765">
        <v>0</v>
      </c>
      <c r="R566" s="765">
        <v>0</v>
      </c>
      <c r="S566" s="765">
        <v>0</v>
      </c>
    </row>
    <row r="567" spans="1:19" hidden="1" outlineLevel="1">
      <c r="A567" s="760">
        <v>886</v>
      </c>
      <c r="B567" s="761" t="s">
        <v>1331</v>
      </c>
      <c r="C567" s="772">
        <v>5</v>
      </c>
      <c r="D567" s="773"/>
      <c r="E567" s="773"/>
      <c r="F567" s="773"/>
      <c r="G567" s="773"/>
      <c r="H567" s="773"/>
      <c r="I567" s="772">
        <v>0</v>
      </c>
      <c r="J567" s="764">
        <v>0</v>
      </c>
      <c r="K567" s="765">
        <v>0</v>
      </c>
      <c r="L567" s="765">
        <v>0</v>
      </c>
      <c r="M567" s="765">
        <v>0</v>
      </c>
      <c r="N567" s="765">
        <v>0</v>
      </c>
      <c r="O567" s="765">
        <v>0</v>
      </c>
      <c r="P567" s="765">
        <v>0</v>
      </c>
      <c r="Q567" s="765">
        <v>0</v>
      </c>
      <c r="R567" s="765">
        <v>0</v>
      </c>
      <c r="S567" s="765">
        <v>0</v>
      </c>
    </row>
    <row r="568" spans="1:19" hidden="1" outlineLevel="1">
      <c r="A568" s="760">
        <v>25554</v>
      </c>
      <c r="B568" s="761" t="s">
        <v>1332</v>
      </c>
      <c r="C568" s="772">
        <v>5</v>
      </c>
      <c r="D568" s="773"/>
      <c r="E568" s="773"/>
      <c r="F568" s="773"/>
      <c r="G568" s="773"/>
      <c r="H568" s="773"/>
      <c r="I568" s="772">
        <v>0</v>
      </c>
      <c r="J568" s="764">
        <v>0</v>
      </c>
      <c r="K568" s="765">
        <v>0</v>
      </c>
      <c r="L568" s="765">
        <v>0</v>
      </c>
      <c r="M568" s="765">
        <v>0</v>
      </c>
      <c r="N568" s="765">
        <v>0</v>
      </c>
      <c r="O568" s="765">
        <v>0</v>
      </c>
      <c r="P568" s="765">
        <v>0</v>
      </c>
      <c r="Q568" s="765">
        <v>0</v>
      </c>
      <c r="R568" s="765">
        <v>0</v>
      </c>
      <c r="S568" s="765">
        <v>0</v>
      </c>
    </row>
    <row r="569" spans="1:19" hidden="1" outlineLevel="1">
      <c r="A569" s="760">
        <v>898</v>
      </c>
      <c r="B569" s="761" t="s">
        <v>1333</v>
      </c>
      <c r="C569" s="772">
        <v>5</v>
      </c>
      <c r="D569" s="773"/>
      <c r="E569" s="773"/>
      <c r="F569" s="773"/>
      <c r="G569" s="773"/>
      <c r="H569" s="773"/>
      <c r="I569" s="772">
        <v>0</v>
      </c>
      <c r="J569" s="764">
        <v>0</v>
      </c>
      <c r="K569" s="765">
        <v>0</v>
      </c>
      <c r="L569" s="765">
        <v>0</v>
      </c>
      <c r="M569" s="765">
        <v>0</v>
      </c>
      <c r="N569" s="765">
        <v>0</v>
      </c>
      <c r="O569" s="765">
        <v>0</v>
      </c>
      <c r="P569" s="765">
        <v>0</v>
      </c>
      <c r="Q569" s="765">
        <v>0</v>
      </c>
      <c r="R569" s="765">
        <v>0</v>
      </c>
      <c r="S569" s="765">
        <v>0</v>
      </c>
    </row>
    <row r="570" spans="1:19" hidden="1" outlineLevel="1">
      <c r="A570" s="760">
        <v>896</v>
      </c>
      <c r="B570" s="761" t="s">
        <v>1334</v>
      </c>
      <c r="C570" s="772">
        <v>5</v>
      </c>
      <c r="D570" s="773"/>
      <c r="E570" s="773"/>
      <c r="F570" s="773"/>
      <c r="G570" s="773"/>
      <c r="H570" s="773"/>
      <c r="I570" s="772">
        <v>0</v>
      </c>
      <c r="J570" s="764">
        <v>0</v>
      </c>
      <c r="K570" s="765">
        <v>0</v>
      </c>
      <c r="L570" s="765">
        <v>0</v>
      </c>
      <c r="M570" s="765">
        <v>0</v>
      </c>
      <c r="N570" s="765">
        <v>0</v>
      </c>
      <c r="O570" s="765">
        <v>0</v>
      </c>
      <c r="P570" s="765">
        <v>0</v>
      </c>
      <c r="Q570" s="765">
        <v>0</v>
      </c>
      <c r="R570" s="765">
        <v>0</v>
      </c>
      <c r="S570" s="765">
        <v>0</v>
      </c>
    </row>
    <row r="571" spans="1:19" hidden="1" outlineLevel="1">
      <c r="A571" s="760">
        <v>104952</v>
      </c>
      <c r="B571" s="761" t="s">
        <v>1335</v>
      </c>
      <c r="C571" s="772">
        <v>5</v>
      </c>
      <c r="D571" s="773"/>
      <c r="E571" s="773"/>
      <c r="F571" s="773"/>
      <c r="G571" s="773"/>
      <c r="H571" s="773"/>
      <c r="I571" s="772">
        <v>0</v>
      </c>
      <c r="J571" s="764">
        <v>0</v>
      </c>
      <c r="K571" s="765">
        <v>0</v>
      </c>
      <c r="L571" s="765">
        <v>0</v>
      </c>
      <c r="M571" s="765">
        <v>0</v>
      </c>
      <c r="N571" s="765">
        <v>0</v>
      </c>
      <c r="O571" s="765">
        <v>0</v>
      </c>
      <c r="P571" s="765">
        <v>0</v>
      </c>
      <c r="Q571" s="765">
        <v>0</v>
      </c>
      <c r="R571" s="765">
        <v>0</v>
      </c>
      <c r="S571" s="765">
        <v>0</v>
      </c>
    </row>
    <row r="572" spans="1:19" hidden="1" outlineLevel="1">
      <c r="A572" s="760">
        <v>305</v>
      </c>
      <c r="B572" s="761" t="s">
        <v>1336</v>
      </c>
      <c r="C572" s="772">
        <v>5</v>
      </c>
      <c r="D572" s="773"/>
      <c r="E572" s="773"/>
      <c r="F572" s="773"/>
      <c r="G572" s="773"/>
      <c r="H572" s="773"/>
      <c r="I572" s="772">
        <v>0</v>
      </c>
      <c r="J572" s="764">
        <v>0</v>
      </c>
      <c r="K572" s="765">
        <v>0</v>
      </c>
      <c r="L572" s="765">
        <v>0</v>
      </c>
      <c r="M572" s="765">
        <v>0</v>
      </c>
      <c r="N572" s="765">
        <v>0</v>
      </c>
      <c r="O572" s="765">
        <v>0</v>
      </c>
      <c r="P572" s="765">
        <v>0</v>
      </c>
      <c r="Q572" s="765">
        <v>0</v>
      </c>
      <c r="R572" s="765">
        <v>0</v>
      </c>
      <c r="S572" s="765">
        <v>0</v>
      </c>
    </row>
    <row r="573" spans="1:19" hidden="1" outlineLevel="1">
      <c r="A573" s="760">
        <v>109348</v>
      </c>
      <c r="B573" s="761" t="s">
        <v>1337</v>
      </c>
      <c r="C573" s="772">
        <v>5</v>
      </c>
      <c r="D573" s="773"/>
      <c r="E573" s="773"/>
      <c r="F573" s="773"/>
      <c r="G573" s="773"/>
      <c r="H573" s="773"/>
      <c r="I573" s="772">
        <v>0</v>
      </c>
      <c r="J573" s="764">
        <v>0</v>
      </c>
      <c r="K573" s="765">
        <v>0</v>
      </c>
      <c r="L573" s="765">
        <v>0</v>
      </c>
      <c r="M573" s="765">
        <v>0</v>
      </c>
      <c r="N573" s="765">
        <v>0</v>
      </c>
      <c r="O573" s="765">
        <v>0</v>
      </c>
      <c r="P573" s="765">
        <v>0</v>
      </c>
      <c r="Q573" s="765">
        <v>0</v>
      </c>
      <c r="R573" s="765">
        <v>0</v>
      </c>
      <c r="S573" s="765">
        <v>0</v>
      </c>
    </row>
    <row r="574" spans="1:19" hidden="1" outlineLevel="1">
      <c r="A574" s="760">
        <v>4952</v>
      </c>
      <c r="B574" s="761" t="s">
        <v>1338</v>
      </c>
      <c r="C574" s="772">
        <v>5</v>
      </c>
      <c r="D574" s="773"/>
      <c r="E574" s="773"/>
      <c r="F574" s="773"/>
      <c r="G574" s="773"/>
      <c r="H574" s="773"/>
      <c r="I574" s="772">
        <v>0</v>
      </c>
      <c r="J574" s="764">
        <v>0</v>
      </c>
      <c r="K574" s="765">
        <v>0</v>
      </c>
      <c r="L574" s="765">
        <v>0</v>
      </c>
      <c r="M574" s="765">
        <v>0</v>
      </c>
      <c r="N574" s="765">
        <v>0</v>
      </c>
      <c r="O574" s="765">
        <v>0</v>
      </c>
      <c r="P574" s="765">
        <v>0</v>
      </c>
      <c r="Q574" s="765">
        <v>0</v>
      </c>
      <c r="R574" s="765">
        <v>0</v>
      </c>
      <c r="S574" s="765">
        <v>0</v>
      </c>
    </row>
    <row r="575" spans="1:19" hidden="1" outlineLevel="1">
      <c r="A575" s="760">
        <v>9348</v>
      </c>
      <c r="B575" s="761" t="s">
        <v>1339</v>
      </c>
      <c r="C575" s="772">
        <v>5</v>
      </c>
      <c r="D575" s="773"/>
      <c r="E575" s="773"/>
      <c r="F575" s="773"/>
      <c r="G575" s="773"/>
      <c r="H575" s="773"/>
      <c r="I575" s="772">
        <v>0</v>
      </c>
      <c r="J575" s="764">
        <v>0</v>
      </c>
      <c r="K575" s="765">
        <v>0</v>
      </c>
      <c r="L575" s="765">
        <v>0</v>
      </c>
      <c r="M575" s="765">
        <v>0</v>
      </c>
      <c r="N575" s="765">
        <v>0</v>
      </c>
      <c r="O575" s="765">
        <v>0</v>
      </c>
      <c r="P575" s="765">
        <v>0</v>
      </c>
      <c r="Q575" s="765">
        <v>0</v>
      </c>
      <c r="R575" s="765">
        <v>0</v>
      </c>
      <c r="S575" s="765">
        <v>0</v>
      </c>
    </row>
    <row r="576" spans="1:19" hidden="1" outlineLevel="1">
      <c r="A576" s="760">
        <v>3659</v>
      </c>
      <c r="B576" s="761" t="s">
        <v>1340</v>
      </c>
      <c r="C576" s="772">
        <v>5</v>
      </c>
      <c r="D576" s="773"/>
      <c r="E576" s="773"/>
      <c r="F576" s="773"/>
      <c r="G576" s="773"/>
      <c r="H576" s="773"/>
      <c r="I576" s="772">
        <v>0</v>
      </c>
      <c r="J576" s="764">
        <v>0</v>
      </c>
      <c r="K576" s="765">
        <v>0</v>
      </c>
      <c r="L576" s="765">
        <v>0</v>
      </c>
      <c r="M576" s="765">
        <v>0</v>
      </c>
      <c r="N576" s="765">
        <v>0</v>
      </c>
      <c r="O576" s="765">
        <v>0</v>
      </c>
      <c r="P576" s="765">
        <v>0</v>
      </c>
      <c r="Q576" s="765">
        <v>0</v>
      </c>
      <c r="R576" s="765">
        <v>0</v>
      </c>
      <c r="S576" s="765">
        <v>0</v>
      </c>
    </row>
    <row r="577" spans="1:19" hidden="1" outlineLevel="1">
      <c r="A577" s="760">
        <v>203</v>
      </c>
      <c r="B577" s="761" t="s">
        <v>1341</v>
      </c>
      <c r="C577" s="772">
        <v>5</v>
      </c>
      <c r="D577" s="773"/>
      <c r="E577" s="773"/>
      <c r="F577" s="773"/>
      <c r="G577" s="773"/>
      <c r="H577" s="773"/>
      <c r="I577" s="772">
        <v>0</v>
      </c>
      <c r="J577" s="764">
        <v>0</v>
      </c>
      <c r="K577" s="765">
        <v>0</v>
      </c>
      <c r="L577" s="765">
        <v>0</v>
      </c>
      <c r="M577" s="765">
        <v>0</v>
      </c>
      <c r="N577" s="765">
        <v>0</v>
      </c>
      <c r="O577" s="765">
        <v>0</v>
      </c>
      <c r="P577" s="765">
        <v>0</v>
      </c>
      <c r="Q577" s="765">
        <v>0</v>
      </c>
      <c r="R577" s="765">
        <v>0</v>
      </c>
      <c r="S577" s="765">
        <v>0</v>
      </c>
    </row>
    <row r="578" spans="1:19" hidden="1" outlineLevel="1">
      <c r="A578" s="760">
        <v>403</v>
      </c>
      <c r="B578" s="761" t="s">
        <v>1342</v>
      </c>
      <c r="C578" s="772">
        <v>5</v>
      </c>
      <c r="D578" s="773"/>
      <c r="E578" s="773"/>
      <c r="F578" s="773"/>
      <c r="G578" s="773"/>
      <c r="H578" s="773"/>
      <c r="I578" s="772">
        <v>0</v>
      </c>
      <c r="J578" s="764">
        <v>0</v>
      </c>
      <c r="K578" s="765">
        <v>0</v>
      </c>
      <c r="L578" s="765">
        <v>0</v>
      </c>
      <c r="M578" s="765">
        <v>0</v>
      </c>
      <c r="N578" s="765">
        <v>0</v>
      </c>
      <c r="O578" s="765">
        <v>0</v>
      </c>
      <c r="P578" s="765">
        <v>0</v>
      </c>
      <c r="Q578" s="765">
        <v>0</v>
      </c>
      <c r="R578" s="765">
        <v>0</v>
      </c>
      <c r="S578" s="765">
        <v>0</v>
      </c>
    </row>
    <row r="579" spans="1:19" hidden="1" outlineLevel="1">
      <c r="A579" s="760">
        <v>303</v>
      </c>
      <c r="B579" s="761" t="s">
        <v>1343</v>
      </c>
      <c r="C579" s="772">
        <v>5</v>
      </c>
      <c r="D579" s="773"/>
      <c r="E579" s="773"/>
      <c r="F579" s="773"/>
      <c r="G579" s="773"/>
      <c r="H579" s="773"/>
      <c r="I579" s="772">
        <v>0</v>
      </c>
      <c r="J579" s="764">
        <v>0</v>
      </c>
      <c r="K579" s="765">
        <v>0</v>
      </c>
      <c r="L579" s="765">
        <v>0</v>
      </c>
      <c r="M579" s="765">
        <v>0</v>
      </c>
      <c r="N579" s="765">
        <v>0</v>
      </c>
      <c r="O579" s="765">
        <v>0</v>
      </c>
      <c r="P579" s="765">
        <v>0</v>
      </c>
      <c r="Q579" s="765">
        <v>0</v>
      </c>
      <c r="R579" s="765">
        <v>0</v>
      </c>
      <c r="S579" s="765">
        <v>0</v>
      </c>
    </row>
    <row r="580" spans="1:19" hidden="1" outlineLevel="1">
      <c r="A580" s="760">
        <v>6956</v>
      </c>
      <c r="B580" s="761" t="s">
        <v>1344</v>
      </c>
      <c r="C580" s="772">
        <v>5</v>
      </c>
      <c r="D580" s="773"/>
      <c r="E580" s="773"/>
      <c r="F580" s="773"/>
      <c r="G580" s="773"/>
      <c r="H580" s="773"/>
      <c r="I580" s="772">
        <v>0</v>
      </c>
      <c r="J580" s="764">
        <v>0</v>
      </c>
      <c r="K580" s="765">
        <v>0</v>
      </c>
      <c r="L580" s="765">
        <v>0</v>
      </c>
      <c r="M580" s="765">
        <v>0</v>
      </c>
      <c r="N580" s="765">
        <v>0</v>
      </c>
      <c r="O580" s="765">
        <v>0</v>
      </c>
      <c r="P580" s="765">
        <v>0</v>
      </c>
      <c r="Q580" s="765">
        <v>0</v>
      </c>
      <c r="R580" s="765">
        <v>0</v>
      </c>
      <c r="S580" s="765">
        <v>0</v>
      </c>
    </row>
    <row r="581" spans="1:19" hidden="1" outlineLevel="1">
      <c r="A581" s="760">
        <v>402</v>
      </c>
      <c r="B581" s="761" t="s">
        <v>1345</v>
      </c>
      <c r="C581" s="772">
        <v>5</v>
      </c>
      <c r="D581" s="773"/>
      <c r="E581" s="773"/>
      <c r="F581" s="773"/>
      <c r="G581" s="773"/>
      <c r="H581" s="773"/>
      <c r="I581" s="772">
        <v>0</v>
      </c>
      <c r="J581" s="764">
        <v>0</v>
      </c>
      <c r="K581" s="765">
        <v>0</v>
      </c>
      <c r="L581" s="765">
        <v>0</v>
      </c>
      <c r="M581" s="765">
        <v>0</v>
      </c>
      <c r="N581" s="765">
        <v>0</v>
      </c>
      <c r="O581" s="765">
        <v>0</v>
      </c>
      <c r="P581" s="765">
        <v>0</v>
      </c>
      <c r="Q581" s="765">
        <v>0</v>
      </c>
      <c r="R581" s="765">
        <v>0</v>
      </c>
      <c r="S581" s="765">
        <v>0</v>
      </c>
    </row>
    <row r="582" spans="1:19" hidden="1" outlineLevel="1">
      <c r="A582" s="760">
        <v>201</v>
      </c>
      <c r="B582" s="761" t="s">
        <v>1346</v>
      </c>
      <c r="C582" s="772">
        <v>5</v>
      </c>
      <c r="D582" s="773"/>
      <c r="E582" s="773"/>
      <c r="F582" s="773"/>
      <c r="G582" s="773"/>
      <c r="H582" s="773"/>
      <c r="I582" s="772">
        <v>0</v>
      </c>
      <c r="J582" s="764">
        <v>0</v>
      </c>
      <c r="K582" s="765">
        <v>0</v>
      </c>
      <c r="L582" s="765">
        <v>0</v>
      </c>
      <c r="M582" s="765">
        <v>0</v>
      </c>
      <c r="N582" s="765">
        <v>0</v>
      </c>
      <c r="O582" s="765">
        <v>0</v>
      </c>
      <c r="P582" s="765">
        <v>0</v>
      </c>
      <c r="Q582" s="765">
        <v>0</v>
      </c>
      <c r="R582" s="765">
        <v>0</v>
      </c>
      <c r="S582" s="765">
        <v>0</v>
      </c>
    </row>
    <row r="583" spans="1:19" hidden="1" outlineLevel="1">
      <c r="A583" s="760">
        <v>302</v>
      </c>
      <c r="B583" s="761" t="s">
        <v>1347</v>
      </c>
      <c r="C583" s="772">
        <v>5</v>
      </c>
      <c r="D583" s="773"/>
      <c r="E583" s="773"/>
      <c r="F583" s="773"/>
      <c r="G583" s="773"/>
      <c r="H583" s="773"/>
      <c r="I583" s="772">
        <v>0</v>
      </c>
      <c r="J583" s="764">
        <v>0</v>
      </c>
      <c r="K583" s="765">
        <v>0</v>
      </c>
      <c r="L583" s="765">
        <v>0</v>
      </c>
      <c r="M583" s="765">
        <v>0</v>
      </c>
      <c r="N583" s="765">
        <v>0</v>
      </c>
      <c r="O583" s="765">
        <v>0</v>
      </c>
      <c r="P583" s="765">
        <v>0</v>
      </c>
      <c r="Q583" s="765">
        <v>0</v>
      </c>
      <c r="R583" s="765">
        <v>0</v>
      </c>
      <c r="S583" s="765">
        <v>0</v>
      </c>
    </row>
    <row r="584" spans="1:19" hidden="1" outlineLevel="1">
      <c r="A584" s="760">
        <v>3660</v>
      </c>
      <c r="B584" s="761" t="s">
        <v>1348</v>
      </c>
      <c r="C584" s="772">
        <v>5</v>
      </c>
      <c r="D584" s="773"/>
      <c r="E584" s="773"/>
      <c r="F584" s="773"/>
      <c r="G584" s="773"/>
      <c r="H584" s="773"/>
      <c r="I584" s="772">
        <v>0</v>
      </c>
      <c r="J584" s="764">
        <v>0</v>
      </c>
      <c r="K584" s="765">
        <v>0</v>
      </c>
      <c r="L584" s="765">
        <v>0</v>
      </c>
      <c r="M584" s="765">
        <v>0</v>
      </c>
      <c r="N584" s="765">
        <v>0</v>
      </c>
      <c r="O584" s="765">
        <v>0</v>
      </c>
      <c r="P584" s="765">
        <v>0</v>
      </c>
      <c r="Q584" s="765">
        <v>0</v>
      </c>
      <c r="R584" s="765">
        <v>0</v>
      </c>
      <c r="S584" s="765">
        <v>0</v>
      </c>
    </row>
    <row r="585" spans="1:19" hidden="1" outlineLevel="1">
      <c r="A585" s="760">
        <v>101</v>
      </c>
      <c r="B585" s="761" t="s">
        <v>1349</v>
      </c>
      <c r="C585" s="772">
        <v>5</v>
      </c>
      <c r="D585" s="773"/>
      <c r="E585" s="773"/>
      <c r="F585" s="773"/>
      <c r="G585" s="773"/>
      <c r="H585" s="773"/>
      <c r="I585" s="772">
        <v>0</v>
      </c>
      <c r="J585" s="764">
        <v>0</v>
      </c>
      <c r="K585" s="765">
        <v>0</v>
      </c>
      <c r="L585" s="765">
        <v>0</v>
      </c>
      <c r="M585" s="765">
        <v>0</v>
      </c>
      <c r="N585" s="765">
        <v>0</v>
      </c>
      <c r="O585" s="765">
        <v>0</v>
      </c>
      <c r="P585" s="765">
        <v>0</v>
      </c>
      <c r="Q585" s="765">
        <v>0</v>
      </c>
      <c r="R585" s="765">
        <v>0</v>
      </c>
      <c r="S585" s="765">
        <v>0</v>
      </c>
    </row>
    <row r="586" spans="1:19" hidden="1" outlineLevel="1">
      <c r="A586" s="760">
        <v>10019</v>
      </c>
      <c r="B586" s="761" t="s">
        <v>1350</v>
      </c>
      <c r="C586" s="772">
        <v>5</v>
      </c>
      <c r="D586" s="773"/>
      <c r="E586" s="773"/>
      <c r="F586" s="773"/>
      <c r="G586" s="773"/>
      <c r="H586" s="773"/>
      <c r="I586" s="772">
        <v>0</v>
      </c>
      <c r="J586" s="764">
        <v>0</v>
      </c>
      <c r="K586" s="765">
        <v>0</v>
      </c>
      <c r="L586" s="765">
        <v>0</v>
      </c>
      <c r="M586" s="765">
        <v>0</v>
      </c>
      <c r="N586" s="765">
        <v>0</v>
      </c>
      <c r="O586" s="765">
        <v>0</v>
      </c>
      <c r="P586" s="765">
        <v>0</v>
      </c>
      <c r="Q586" s="765">
        <v>0</v>
      </c>
      <c r="R586" s="765">
        <v>0</v>
      </c>
      <c r="S586" s="765">
        <v>0</v>
      </c>
    </row>
    <row r="587" spans="1:19" hidden="1" outlineLevel="1">
      <c r="A587" s="760">
        <v>871</v>
      </c>
      <c r="B587" s="761" t="s">
        <v>1351</v>
      </c>
      <c r="C587" s="772">
        <v>5</v>
      </c>
      <c r="D587" s="773"/>
      <c r="E587" s="773"/>
      <c r="F587" s="773"/>
      <c r="G587" s="773"/>
      <c r="H587" s="773"/>
      <c r="I587" s="772">
        <v>0</v>
      </c>
      <c r="J587" s="764">
        <v>0</v>
      </c>
      <c r="K587" s="765">
        <v>0</v>
      </c>
      <c r="L587" s="765">
        <v>0</v>
      </c>
      <c r="M587" s="765">
        <v>0</v>
      </c>
      <c r="N587" s="765">
        <v>0</v>
      </c>
      <c r="O587" s="765">
        <v>0</v>
      </c>
      <c r="P587" s="765">
        <v>0</v>
      </c>
      <c r="Q587" s="765">
        <v>0</v>
      </c>
      <c r="R587" s="765">
        <v>0</v>
      </c>
      <c r="S587" s="765">
        <v>0</v>
      </c>
    </row>
    <row r="588" spans="1:19" hidden="1" outlineLevel="1">
      <c r="A588" s="760">
        <v>872</v>
      </c>
      <c r="B588" s="761" t="s">
        <v>1352</v>
      </c>
      <c r="C588" s="772">
        <v>5</v>
      </c>
      <c r="D588" s="773"/>
      <c r="E588" s="773"/>
      <c r="F588" s="773"/>
      <c r="G588" s="773"/>
      <c r="H588" s="773"/>
      <c r="I588" s="772">
        <v>0</v>
      </c>
      <c r="J588" s="764">
        <v>0</v>
      </c>
      <c r="K588" s="765">
        <v>0</v>
      </c>
      <c r="L588" s="765">
        <v>0</v>
      </c>
      <c r="M588" s="765">
        <v>0</v>
      </c>
      <c r="N588" s="765">
        <v>0</v>
      </c>
      <c r="O588" s="765">
        <v>0</v>
      </c>
      <c r="P588" s="765">
        <v>0</v>
      </c>
      <c r="Q588" s="765">
        <v>0</v>
      </c>
      <c r="R588" s="765">
        <v>0</v>
      </c>
      <c r="S588" s="765">
        <v>0</v>
      </c>
    </row>
    <row r="589" spans="1:19" hidden="1" outlineLevel="1">
      <c r="A589" s="760">
        <v>874</v>
      </c>
      <c r="B589" s="761" t="s">
        <v>1353</v>
      </c>
      <c r="C589" s="772">
        <v>5</v>
      </c>
      <c r="D589" s="773"/>
      <c r="E589" s="773"/>
      <c r="F589" s="773"/>
      <c r="G589" s="773"/>
      <c r="H589" s="773"/>
      <c r="I589" s="772">
        <v>0</v>
      </c>
      <c r="J589" s="764">
        <v>0</v>
      </c>
      <c r="K589" s="765">
        <v>0</v>
      </c>
      <c r="L589" s="765">
        <v>0</v>
      </c>
      <c r="M589" s="765">
        <v>0</v>
      </c>
      <c r="N589" s="765">
        <v>0</v>
      </c>
      <c r="O589" s="765">
        <v>0</v>
      </c>
      <c r="P589" s="765">
        <v>0</v>
      </c>
      <c r="Q589" s="765">
        <v>0</v>
      </c>
      <c r="R589" s="765">
        <v>0</v>
      </c>
      <c r="S589" s="765">
        <v>0</v>
      </c>
    </row>
    <row r="590" spans="1:19" hidden="1" outlineLevel="1">
      <c r="A590" s="760">
        <v>876</v>
      </c>
      <c r="B590" s="761" t="s">
        <v>1354</v>
      </c>
      <c r="C590" s="772">
        <v>5</v>
      </c>
      <c r="D590" s="773"/>
      <c r="E590" s="773"/>
      <c r="F590" s="773"/>
      <c r="G590" s="773"/>
      <c r="H590" s="773"/>
      <c r="I590" s="772">
        <v>0</v>
      </c>
      <c r="J590" s="764">
        <v>0</v>
      </c>
      <c r="K590" s="765">
        <v>0</v>
      </c>
      <c r="L590" s="765">
        <v>0</v>
      </c>
      <c r="M590" s="765">
        <v>0</v>
      </c>
      <c r="N590" s="765">
        <v>0</v>
      </c>
      <c r="O590" s="765">
        <v>0</v>
      </c>
      <c r="P590" s="765">
        <v>0</v>
      </c>
      <c r="Q590" s="765">
        <v>0</v>
      </c>
      <c r="R590" s="765">
        <v>0</v>
      </c>
      <c r="S590" s="765">
        <v>0</v>
      </c>
    </row>
    <row r="591" spans="1:19" hidden="1" outlineLevel="1">
      <c r="A591" s="760">
        <v>878</v>
      </c>
      <c r="B591" s="761" t="s">
        <v>1355</v>
      </c>
      <c r="C591" s="772">
        <v>5</v>
      </c>
      <c r="D591" s="773"/>
      <c r="E591" s="773"/>
      <c r="F591" s="773"/>
      <c r="G591" s="773"/>
      <c r="H591" s="773"/>
      <c r="I591" s="772">
        <v>0</v>
      </c>
      <c r="J591" s="764">
        <v>0</v>
      </c>
      <c r="K591" s="765">
        <v>0</v>
      </c>
      <c r="L591" s="765">
        <v>0</v>
      </c>
      <c r="M591" s="765">
        <v>0</v>
      </c>
      <c r="N591" s="765">
        <v>0</v>
      </c>
      <c r="O591" s="765">
        <v>0</v>
      </c>
      <c r="P591" s="765">
        <v>0</v>
      </c>
      <c r="Q591" s="765">
        <v>0</v>
      </c>
      <c r="R591" s="765">
        <v>0</v>
      </c>
      <c r="S591" s="765">
        <v>0</v>
      </c>
    </row>
    <row r="592" spans="1:19" hidden="1" outlineLevel="1">
      <c r="A592" s="760">
        <v>870</v>
      </c>
      <c r="B592" s="761" t="s">
        <v>1356</v>
      </c>
      <c r="C592" s="772">
        <v>5</v>
      </c>
      <c r="D592" s="773"/>
      <c r="E592" s="773"/>
      <c r="F592" s="773"/>
      <c r="G592" s="773"/>
      <c r="H592" s="773"/>
      <c r="I592" s="772">
        <v>0</v>
      </c>
      <c r="J592" s="764">
        <v>0</v>
      </c>
      <c r="K592" s="765">
        <v>0</v>
      </c>
      <c r="L592" s="765">
        <v>0</v>
      </c>
      <c r="M592" s="765">
        <v>0</v>
      </c>
      <c r="N592" s="765">
        <v>0</v>
      </c>
      <c r="O592" s="765">
        <v>0</v>
      </c>
      <c r="P592" s="765">
        <v>0</v>
      </c>
      <c r="Q592" s="765">
        <v>0</v>
      </c>
      <c r="R592" s="765">
        <v>0</v>
      </c>
      <c r="S592" s="765">
        <v>0</v>
      </c>
    </row>
    <row r="593" spans="1:19" hidden="1" outlineLevel="1">
      <c r="A593" s="760">
        <v>480</v>
      </c>
      <c r="B593" s="761" t="s">
        <v>1357</v>
      </c>
      <c r="C593" s="772">
        <v>5</v>
      </c>
      <c r="D593" s="773"/>
      <c r="E593" s="773"/>
      <c r="F593" s="773"/>
      <c r="G593" s="773"/>
      <c r="H593" s="773"/>
      <c r="I593" s="772">
        <v>0</v>
      </c>
      <c r="J593" s="764">
        <v>0</v>
      </c>
      <c r="K593" s="765">
        <v>0</v>
      </c>
      <c r="L593" s="765">
        <v>0</v>
      </c>
      <c r="M593" s="765">
        <v>0</v>
      </c>
      <c r="N593" s="765">
        <v>0</v>
      </c>
      <c r="O593" s="765">
        <v>0</v>
      </c>
      <c r="P593" s="765">
        <v>0</v>
      </c>
      <c r="Q593" s="765">
        <v>0</v>
      </c>
      <c r="R593" s="765">
        <v>0</v>
      </c>
      <c r="S593" s="765">
        <v>0</v>
      </c>
    </row>
    <row r="594" spans="1:19" hidden="1" outlineLevel="1">
      <c r="A594" s="760">
        <v>3535</v>
      </c>
      <c r="B594" s="761" t="s">
        <v>1358</v>
      </c>
      <c r="C594" s="772">
        <v>8</v>
      </c>
      <c r="D594" s="773"/>
      <c r="E594" s="773"/>
      <c r="F594" s="773"/>
      <c r="G594" s="773"/>
      <c r="H594" s="773"/>
      <c r="I594" s="772">
        <v>0</v>
      </c>
      <c r="J594" s="764">
        <v>0</v>
      </c>
      <c r="K594" s="765">
        <v>0</v>
      </c>
      <c r="L594" s="765">
        <v>0</v>
      </c>
      <c r="M594" s="765">
        <v>0</v>
      </c>
      <c r="N594" s="765">
        <v>0</v>
      </c>
      <c r="O594" s="765">
        <v>0</v>
      </c>
      <c r="P594" s="765">
        <v>0</v>
      </c>
      <c r="Q594" s="765">
        <v>0</v>
      </c>
      <c r="R594" s="765">
        <v>0</v>
      </c>
      <c r="S594" s="765">
        <v>0</v>
      </c>
    </row>
    <row r="595" spans="1:19" hidden="1" outlineLevel="1">
      <c r="A595" s="760">
        <v>450553</v>
      </c>
      <c r="B595" s="761" t="s">
        <v>1359</v>
      </c>
      <c r="C595" s="772">
        <v>8</v>
      </c>
      <c r="D595" s="773"/>
      <c r="E595" s="773"/>
      <c r="F595" s="773"/>
      <c r="G595" s="773"/>
      <c r="H595" s="773"/>
      <c r="I595" s="772">
        <v>0</v>
      </c>
      <c r="J595" s="764">
        <v>0</v>
      </c>
      <c r="K595" s="765">
        <v>0</v>
      </c>
      <c r="L595" s="765">
        <v>0</v>
      </c>
      <c r="M595" s="765">
        <v>0</v>
      </c>
      <c r="N595" s="765">
        <v>0</v>
      </c>
      <c r="O595" s="765">
        <v>0</v>
      </c>
      <c r="P595" s="765">
        <v>0</v>
      </c>
      <c r="Q595" s="765">
        <v>0</v>
      </c>
      <c r="R595" s="765">
        <v>0</v>
      </c>
      <c r="S595" s="765">
        <v>0</v>
      </c>
    </row>
    <row r="596" spans="1:19" hidden="1" outlineLevel="1">
      <c r="A596" s="760">
        <v>223472</v>
      </c>
      <c r="B596" s="761" t="s">
        <v>1360</v>
      </c>
      <c r="C596" s="772">
        <v>8</v>
      </c>
      <c r="D596" s="773"/>
      <c r="E596" s="773"/>
      <c r="F596" s="773"/>
      <c r="G596" s="773"/>
      <c r="H596" s="773"/>
      <c r="I596" s="772">
        <v>0</v>
      </c>
      <c r="J596" s="764">
        <v>0</v>
      </c>
      <c r="K596" s="765">
        <v>0</v>
      </c>
      <c r="L596" s="765">
        <v>0</v>
      </c>
      <c r="M596" s="765">
        <v>0</v>
      </c>
      <c r="N596" s="765">
        <v>0</v>
      </c>
      <c r="O596" s="765">
        <v>0</v>
      </c>
      <c r="P596" s="765">
        <v>0</v>
      </c>
      <c r="Q596" s="765">
        <v>0</v>
      </c>
      <c r="R596" s="765">
        <v>0</v>
      </c>
      <c r="S596" s="765">
        <v>0</v>
      </c>
    </row>
    <row r="597" spans="1:19" hidden="1" outlineLevel="1">
      <c r="A597" s="760">
        <v>441928</v>
      </c>
      <c r="B597" s="761" t="s">
        <v>1361</v>
      </c>
      <c r="C597" s="772">
        <v>8</v>
      </c>
      <c r="D597" s="773"/>
      <c r="E597" s="773"/>
      <c r="F597" s="773"/>
      <c r="G597" s="773"/>
      <c r="H597" s="773"/>
      <c r="I597" s="772">
        <v>0</v>
      </c>
      <c r="J597" s="764">
        <v>0</v>
      </c>
      <c r="K597" s="765">
        <v>0</v>
      </c>
      <c r="L597" s="765">
        <v>0</v>
      </c>
      <c r="M597" s="765">
        <v>0</v>
      </c>
      <c r="N597" s="765">
        <v>0</v>
      </c>
      <c r="O597" s="765">
        <v>0</v>
      </c>
      <c r="P597" s="765">
        <v>0</v>
      </c>
      <c r="Q597" s="765">
        <v>0</v>
      </c>
      <c r="R597" s="765">
        <v>0</v>
      </c>
      <c r="S597" s="765">
        <v>0</v>
      </c>
    </row>
    <row r="598" spans="1:19" hidden="1" outlineLevel="1">
      <c r="A598" s="760">
        <v>420307</v>
      </c>
      <c r="B598" s="761" t="s">
        <v>1362</v>
      </c>
      <c r="C598" s="772">
        <v>8</v>
      </c>
      <c r="D598" s="773"/>
      <c r="E598" s="773"/>
      <c r="F598" s="773"/>
      <c r="G598" s="773"/>
      <c r="H598" s="773"/>
      <c r="I598" s="772">
        <v>0</v>
      </c>
      <c r="J598" s="764">
        <v>0</v>
      </c>
      <c r="K598" s="765">
        <v>0</v>
      </c>
      <c r="L598" s="765">
        <v>0</v>
      </c>
      <c r="M598" s="765">
        <v>0</v>
      </c>
      <c r="N598" s="765">
        <v>0</v>
      </c>
      <c r="O598" s="765">
        <v>0</v>
      </c>
      <c r="P598" s="765">
        <v>0</v>
      </c>
      <c r="Q598" s="765">
        <v>0</v>
      </c>
      <c r="R598" s="765">
        <v>0</v>
      </c>
      <c r="S598" s="765">
        <v>0</v>
      </c>
    </row>
    <row r="599" spans="1:19" hidden="1" outlineLevel="1">
      <c r="A599" s="760">
        <v>900072</v>
      </c>
      <c r="B599" s="761" t="s">
        <v>1363</v>
      </c>
      <c r="C599" s="772">
        <v>8</v>
      </c>
      <c r="D599" s="773"/>
      <c r="E599" s="773"/>
      <c r="F599" s="773"/>
      <c r="G599" s="773"/>
      <c r="H599" s="773"/>
      <c r="I599" s="772">
        <v>0</v>
      </c>
      <c r="J599" s="764">
        <v>0</v>
      </c>
      <c r="K599" s="765">
        <v>0</v>
      </c>
      <c r="L599" s="765">
        <v>0</v>
      </c>
      <c r="M599" s="765">
        <v>0</v>
      </c>
      <c r="N599" s="765">
        <v>0</v>
      </c>
      <c r="O599" s="765">
        <v>0</v>
      </c>
      <c r="P599" s="765">
        <v>0</v>
      </c>
      <c r="Q599" s="765">
        <v>0</v>
      </c>
      <c r="R599" s="765">
        <v>0</v>
      </c>
      <c r="S599" s="765">
        <v>0</v>
      </c>
    </row>
    <row r="600" spans="1:19" hidden="1" outlineLevel="1">
      <c r="A600" s="760">
        <v>365204</v>
      </c>
      <c r="B600" s="761" t="s">
        <v>1364</v>
      </c>
      <c r="C600" s="772">
        <v>8</v>
      </c>
      <c r="D600" s="773"/>
      <c r="E600" s="773"/>
      <c r="F600" s="773"/>
      <c r="G600" s="773"/>
      <c r="H600" s="773"/>
      <c r="I600" s="772">
        <v>0</v>
      </c>
      <c r="J600" s="764">
        <v>0</v>
      </c>
      <c r="K600" s="765">
        <v>0</v>
      </c>
      <c r="L600" s="765">
        <v>0</v>
      </c>
      <c r="M600" s="765">
        <v>0</v>
      </c>
      <c r="N600" s="765">
        <v>0</v>
      </c>
      <c r="O600" s="765">
        <v>0</v>
      </c>
      <c r="P600" s="765">
        <v>0</v>
      </c>
      <c r="Q600" s="765">
        <v>0</v>
      </c>
      <c r="R600" s="765">
        <v>0</v>
      </c>
      <c r="S600" s="765">
        <v>0</v>
      </c>
    </row>
    <row r="601" spans="1:19" hidden="1" outlineLevel="1">
      <c r="A601" s="760">
        <v>900024</v>
      </c>
      <c r="B601" s="761" t="s">
        <v>1365</v>
      </c>
      <c r="C601" s="772">
        <v>8</v>
      </c>
      <c r="D601" s="773"/>
      <c r="E601" s="773"/>
      <c r="F601" s="773"/>
      <c r="G601" s="773"/>
      <c r="H601" s="773"/>
      <c r="I601" s="772">
        <v>0</v>
      </c>
      <c r="J601" s="764">
        <v>0</v>
      </c>
      <c r="K601" s="765">
        <v>0</v>
      </c>
      <c r="L601" s="765">
        <v>0</v>
      </c>
      <c r="M601" s="765">
        <v>0</v>
      </c>
      <c r="N601" s="765">
        <v>0</v>
      </c>
      <c r="O601" s="765">
        <v>0</v>
      </c>
      <c r="P601" s="765">
        <v>0</v>
      </c>
      <c r="Q601" s="765">
        <v>0</v>
      </c>
      <c r="R601" s="765">
        <v>0</v>
      </c>
      <c r="S601" s="765">
        <v>0</v>
      </c>
    </row>
    <row r="602" spans="1:19" hidden="1" outlineLevel="1">
      <c r="A602" s="760">
        <v>900025</v>
      </c>
      <c r="B602" s="761" t="s">
        <v>1366</v>
      </c>
      <c r="C602" s="772">
        <v>8</v>
      </c>
      <c r="D602" s="773"/>
      <c r="E602" s="773"/>
      <c r="F602" s="773"/>
      <c r="G602" s="773"/>
      <c r="H602" s="773"/>
      <c r="I602" s="772">
        <v>0</v>
      </c>
      <c r="J602" s="764">
        <v>0</v>
      </c>
      <c r="K602" s="765">
        <v>0</v>
      </c>
      <c r="L602" s="765">
        <v>0</v>
      </c>
      <c r="M602" s="765">
        <v>0</v>
      </c>
      <c r="N602" s="765">
        <v>0</v>
      </c>
      <c r="O602" s="765">
        <v>0</v>
      </c>
      <c r="P602" s="765">
        <v>0</v>
      </c>
      <c r="Q602" s="765">
        <v>0</v>
      </c>
      <c r="R602" s="765">
        <v>0</v>
      </c>
      <c r="S602" s="765">
        <v>0</v>
      </c>
    </row>
    <row r="603" spans="1:19" hidden="1" outlineLevel="1">
      <c r="A603" s="760">
        <v>900054</v>
      </c>
      <c r="B603" s="761" t="s">
        <v>1367</v>
      </c>
      <c r="C603" s="772">
        <v>8</v>
      </c>
      <c r="D603" s="773"/>
      <c r="E603" s="773"/>
      <c r="F603" s="773"/>
      <c r="G603" s="773"/>
      <c r="H603" s="773"/>
      <c r="I603" s="772">
        <v>0</v>
      </c>
      <c r="J603" s="764">
        <v>0</v>
      </c>
      <c r="K603" s="765">
        <v>0</v>
      </c>
      <c r="L603" s="765">
        <v>0</v>
      </c>
      <c r="M603" s="765">
        <v>0</v>
      </c>
      <c r="N603" s="765">
        <v>0</v>
      </c>
      <c r="O603" s="765">
        <v>0</v>
      </c>
      <c r="P603" s="765">
        <v>0</v>
      </c>
      <c r="Q603" s="765">
        <v>0</v>
      </c>
      <c r="R603" s="765">
        <v>0</v>
      </c>
      <c r="S603" s="765">
        <v>0</v>
      </c>
    </row>
    <row r="604" spans="1:19" hidden="1" outlineLevel="1">
      <c r="A604" s="760">
        <v>900067</v>
      </c>
      <c r="B604" s="761" t="s">
        <v>1368</v>
      </c>
      <c r="C604" s="772">
        <v>8</v>
      </c>
      <c r="D604" s="773"/>
      <c r="E604" s="773"/>
      <c r="F604" s="773"/>
      <c r="G604" s="773"/>
      <c r="H604" s="773"/>
      <c r="I604" s="772">
        <v>0</v>
      </c>
      <c r="J604" s="764">
        <v>0</v>
      </c>
      <c r="K604" s="765">
        <v>0</v>
      </c>
      <c r="L604" s="765">
        <v>0</v>
      </c>
      <c r="M604" s="765">
        <v>0</v>
      </c>
      <c r="N604" s="765">
        <v>0</v>
      </c>
      <c r="O604" s="765">
        <v>0</v>
      </c>
      <c r="P604" s="765">
        <v>0</v>
      </c>
      <c r="Q604" s="765">
        <v>0</v>
      </c>
      <c r="R604" s="765">
        <v>0</v>
      </c>
      <c r="S604" s="765">
        <v>0</v>
      </c>
    </row>
    <row r="605" spans="1:19" hidden="1" outlineLevel="1">
      <c r="A605" s="760">
        <v>900027</v>
      </c>
      <c r="B605" s="761" t="s">
        <v>1369</v>
      </c>
      <c r="C605" s="772">
        <v>8</v>
      </c>
      <c r="D605" s="773"/>
      <c r="E605" s="773"/>
      <c r="F605" s="773"/>
      <c r="G605" s="773"/>
      <c r="H605" s="773"/>
      <c r="I605" s="772">
        <v>0</v>
      </c>
      <c r="J605" s="764">
        <v>0</v>
      </c>
      <c r="K605" s="765">
        <v>0</v>
      </c>
      <c r="L605" s="765">
        <v>0</v>
      </c>
      <c r="M605" s="765">
        <v>0</v>
      </c>
      <c r="N605" s="765">
        <v>0</v>
      </c>
      <c r="O605" s="765">
        <v>0</v>
      </c>
      <c r="P605" s="765">
        <v>0</v>
      </c>
      <c r="Q605" s="765">
        <v>0</v>
      </c>
      <c r="R605" s="765">
        <v>0</v>
      </c>
      <c r="S605" s="765">
        <v>0</v>
      </c>
    </row>
    <row r="606" spans="1:19" hidden="1" outlineLevel="1">
      <c r="A606" s="760">
        <v>900026</v>
      </c>
      <c r="B606" s="761" t="s">
        <v>1370</v>
      </c>
      <c r="C606" s="772">
        <v>8</v>
      </c>
      <c r="D606" s="773"/>
      <c r="E606" s="773"/>
      <c r="F606" s="773"/>
      <c r="G606" s="773"/>
      <c r="H606" s="773"/>
      <c r="I606" s="772">
        <v>0</v>
      </c>
      <c r="J606" s="764">
        <v>0</v>
      </c>
      <c r="K606" s="765">
        <v>0</v>
      </c>
      <c r="L606" s="765">
        <v>0</v>
      </c>
      <c r="M606" s="765">
        <v>0</v>
      </c>
      <c r="N606" s="765">
        <v>0</v>
      </c>
      <c r="O606" s="765">
        <v>0</v>
      </c>
      <c r="P606" s="765">
        <v>0</v>
      </c>
      <c r="Q606" s="765">
        <v>0</v>
      </c>
      <c r="R606" s="765">
        <v>0</v>
      </c>
      <c r="S606" s="765">
        <v>0</v>
      </c>
    </row>
    <row r="607" spans="1:19" hidden="1" outlineLevel="1">
      <c r="A607" s="760">
        <v>226879</v>
      </c>
      <c r="B607" s="761" t="s">
        <v>1371</v>
      </c>
      <c r="C607" s="772">
        <v>8</v>
      </c>
      <c r="D607" s="773"/>
      <c r="E607" s="773"/>
      <c r="F607" s="773"/>
      <c r="G607" s="773"/>
      <c r="H607" s="773"/>
      <c r="I607" s="772">
        <v>0</v>
      </c>
      <c r="J607" s="764">
        <v>0</v>
      </c>
      <c r="K607" s="765">
        <v>0</v>
      </c>
      <c r="L607" s="765">
        <v>0</v>
      </c>
      <c r="M607" s="765">
        <v>0</v>
      </c>
      <c r="N607" s="765">
        <v>0</v>
      </c>
      <c r="O607" s="765">
        <v>0</v>
      </c>
      <c r="P607" s="765">
        <v>0</v>
      </c>
      <c r="Q607" s="765">
        <v>0</v>
      </c>
      <c r="R607" s="765">
        <v>0</v>
      </c>
      <c r="S607" s="765">
        <v>0</v>
      </c>
    </row>
    <row r="608" spans="1:19" hidden="1" outlineLevel="1">
      <c r="A608" s="760">
        <v>25042</v>
      </c>
      <c r="B608" s="761" t="s">
        <v>1372</v>
      </c>
      <c r="C608" s="772">
        <v>8</v>
      </c>
      <c r="D608" s="773"/>
      <c r="E608" s="773"/>
      <c r="F608" s="773"/>
      <c r="G608" s="773"/>
      <c r="H608" s="773"/>
      <c r="I608" s="772">
        <v>0</v>
      </c>
      <c r="J608" s="764">
        <v>0</v>
      </c>
      <c r="K608" s="765">
        <v>0</v>
      </c>
      <c r="L608" s="765">
        <v>0</v>
      </c>
      <c r="M608" s="765">
        <v>0</v>
      </c>
      <c r="N608" s="765">
        <v>0</v>
      </c>
      <c r="O608" s="765">
        <v>0</v>
      </c>
      <c r="P608" s="765">
        <v>0</v>
      </c>
      <c r="Q608" s="765">
        <v>0</v>
      </c>
      <c r="R608" s="765">
        <v>0</v>
      </c>
      <c r="S608" s="765">
        <v>0</v>
      </c>
    </row>
    <row r="609" spans="1:19" hidden="1" outlineLevel="1">
      <c r="A609" s="760">
        <v>1897</v>
      </c>
      <c r="B609" s="761" t="s">
        <v>1373</v>
      </c>
      <c r="C609" s="772">
        <v>8</v>
      </c>
      <c r="D609" s="773"/>
      <c r="E609" s="773"/>
      <c r="F609" s="773"/>
      <c r="G609" s="773"/>
      <c r="H609" s="773"/>
      <c r="I609" s="772">
        <v>0</v>
      </c>
      <c r="J609" s="764">
        <v>0</v>
      </c>
      <c r="K609" s="765">
        <v>0</v>
      </c>
      <c r="L609" s="765">
        <v>0</v>
      </c>
      <c r="M609" s="765">
        <v>0</v>
      </c>
      <c r="N609" s="765">
        <v>0</v>
      </c>
      <c r="O609" s="765">
        <v>0</v>
      </c>
      <c r="P609" s="765">
        <v>0</v>
      </c>
      <c r="Q609" s="765">
        <v>0</v>
      </c>
      <c r="R609" s="765">
        <v>0</v>
      </c>
      <c r="S609" s="765">
        <v>0</v>
      </c>
    </row>
    <row r="610" spans="1:19" hidden="1" outlineLevel="1">
      <c r="A610" s="760">
        <v>3663</v>
      </c>
      <c r="B610" s="761" t="s">
        <v>1374</v>
      </c>
      <c r="C610" s="772">
        <v>2</v>
      </c>
      <c r="D610" s="773"/>
      <c r="E610" s="773"/>
      <c r="F610" s="773"/>
      <c r="G610" s="773"/>
      <c r="H610" s="773"/>
      <c r="I610" s="772">
        <v>0</v>
      </c>
      <c r="J610" s="772">
        <v>0</v>
      </c>
      <c r="K610" s="773">
        <v>0</v>
      </c>
      <c r="L610" s="773">
        <v>0</v>
      </c>
      <c r="M610" s="773">
        <v>0</v>
      </c>
      <c r="N610" s="773">
        <v>0</v>
      </c>
      <c r="O610" s="773">
        <v>0</v>
      </c>
      <c r="P610" s="773">
        <v>0</v>
      </c>
      <c r="Q610" s="773">
        <v>0</v>
      </c>
      <c r="R610" s="773">
        <v>0</v>
      </c>
      <c r="S610" s="773">
        <v>0</v>
      </c>
    </row>
    <row r="611" spans="1:19" hidden="1" outlineLevel="1">
      <c r="A611" s="760">
        <v>2521</v>
      </c>
      <c r="B611" s="761" t="s">
        <v>1375</v>
      </c>
      <c r="C611" s="772">
        <v>8</v>
      </c>
      <c r="D611" s="773"/>
      <c r="E611" s="773"/>
      <c r="F611" s="773"/>
      <c r="G611" s="773"/>
      <c r="H611" s="773"/>
      <c r="I611" s="772">
        <v>0</v>
      </c>
      <c r="J611" s="764">
        <v>0</v>
      </c>
      <c r="K611" s="765">
        <v>0</v>
      </c>
      <c r="L611" s="765">
        <v>0</v>
      </c>
      <c r="M611" s="765">
        <v>0</v>
      </c>
      <c r="N611" s="765">
        <v>0</v>
      </c>
      <c r="O611" s="765">
        <v>0</v>
      </c>
      <c r="P611" s="765">
        <v>0</v>
      </c>
      <c r="Q611" s="765">
        <v>0</v>
      </c>
      <c r="R611" s="765">
        <v>0</v>
      </c>
      <c r="S611" s="765">
        <v>0</v>
      </c>
    </row>
    <row r="612" spans="1:19" hidden="1" outlineLevel="1">
      <c r="A612" s="760">
        <v>36983</v>
      </c>
      <c r="B612" s="761" t="s">
        <v>1376</v>
      </c>
      <c r="C612" s="772">
        <v>8</v>
      </c>
      <c r="D612" s="773"/>
      <c r="E612" s="773"/>
      <c r="F612" s="773"/>
      <c r="G612" s="773"/>
      <c r="H612" s="773"/>
      <c r="I612" s="772">
        <v>0</v>
      </c>
      <c r="J612" s="764">
        <v>0</v>
      </c>
      <c r="K612" s="765">
        <v>0</v>
      </c>
      <c r="L612" s="765">
        <v>0</v>
      </c>
      <c r="M612" s="765">
        <v>0</v>
      </c>
      <c r="N612" s="765">
        <v>0</v>
      </c>
      <c r="O612" s="765">
        <v>0</v>
      </c>
      <c r="P612" s="765">
        <v>0</v>
      </c>
      <c r="Q612" s="765">
        <v>0</v>
      </c>
      <c r="R612" s="765">
        <v>0</v>
      </c>
      <c r="S612" s="765">
        <v>0</v>
      </c>
    </row>
    <row r="613" spans="1:19" hidden="1" outlineLevel="1">
      <c r="A613" s="760">
        <v>3827</v>
      </c>
      <c r="B613" s="761" t="s">
        <v>1377</v>
      </c>
      <c r="C613" s="772">
        <v>8</v>
      </c>
      <c r="D613" s="773"/>
      <c r="E613" s="773"/>
      <c r="F613" s="773"/>
      <c r="G613" s="773"/>
      <c r="H613" s="773"/>
      <c r="I613" s="772">
        <v>0</v>
      </c>
      <c r="J613" s="764">
        <v>0</v>
      </c>
      <c r="K613" s="765">
        <v>0</v>
      </c>
      <c r="L613" s="765">
        <v>0</v>
      </c>
      <c r="M613" s="765">
        <v>0</v>
      </c>
      <c r="N613" s="765">
        <v>0</v>
      </c>
      <c r="O613" s="765">
        <v>0</v>
      </c>
      <c r="P613" s="765">
        <v>0</v>
      </c>
      <c r="Q613" s="765">
        <v>0</v>
      </c>
      <c r="R613" s="765">
        <v>0</v>
      </c>
      <c r="S613" s="765">
        <v>0</v>
      </c>
    </row>
    <row r="614" spans="1:19" hidden="1" outlineLevel="1">
      <c r="A614" s="760">
        <v>33394</v>
      </c>
      <c r="B614" s="761" t="s">
        <v>1378</v>
      </c>
      <c r="C614" s="772">
        <v>8</v>
      </c>
      <c r="D614" s="773"/>
      <c r="E614" s="773"/>
      <c r="F614" s="773"/>
      <c r="G614" s="773"/>
      <c r="H614" s="773"/>
      <c r="I614" s="772">
        <v>0</v>
      </c>
      <c r="J614" s="764">
        <v>0</v>
      </c>
      <c r="K614" s="765">
        <v>0</v>
      </c>
      <c r="L614" s="765">
        <v>0</v>
      </c>
      <c r="M614" s="765">
        <v>0</v>
      </c>
      <c r="N614" s="765">
        <v>0</v>
      </c>
      <c r="O614" s="765">
        <v>0</v>
      </c>
      <c r="P614" s="765">
        <v>0</v>
      </c>
      <c r="Q614" s="765">
        <v>0</v>
      </c>
      <c r="R614" s="765">
        <v>0</v>
      </c>
      <c r="S614" s="765">
        <v>0</v>
      </c>
    </row>
    <row r="615" spans="1:19" hidden="1" outlineLevel="1">
      <c r="A615" s="760">
        <v>2002</v>
      </c>
      <c r="B615" s="761" t="s">
        <v>1379</v>
      </c>
      <c r="C615" s="772">
        <v>8</v>
      </c>
      <c r="D615" s="773"/>
      <c r="E615" s="773"/>
      <c r="F615" s="773"/>
      <c r="G615" s="773"/>
      <c r="H615" s="773"/>
      <c r="I615" s="772">
        <v>0</v>
      </c>
      <c r="J615" s="764">
        <v>0</v>
      </c>
      <c r="K615" s="765">
        <v>0</v>
      </c>
      <c r="L615" s="765">
        <v>0</v>
      </c>
      <c r="M615" s="765">
        <v>0</v>
      </c>
      <c r="N615" s="765">
        <v>0</v>
      </c>
      <c r="O615" s="765">
        <v>0</v>
      </c>
      <c r="P615" s="765">
        <v>0</v>
      </c>
      <c r="Q615" s="765">
        <v>0</v>
      </c>
      <c r="R615" s="765">
        <v>0</v>
      </c>
      <c r="S615" s="765">
        <v>0</v>
      </c>
    </row>
    <row r="616" spans="1:19" hidden="1" outlineLevel="1">
      <c r="A616" s="760">
        <v>2330</v>
      </c>
      <c r="B616" s="761" t="s">
        <v>1380</v>
      </c>
      <c r="C616" s="772">
        <v>8</v>
      </c>
      <c r="D616" s="773"/>
      <c r="E616" s="773"/>
      <c r="F616" s="773"/>
      <c r="G616" s="773"/>
      <c r="H616" s="773"/>
      <c r="I616" s="772">
        <v>0</v>
      </c>
      <c r="J616" s="764">
        <v>0</v>
      </c>
      <c r="K616" s="765">
        <v>0</v>
      </c>
      <c r="L616" s="765">
        <v>0</v>
      </c>
      <c r="M616" s="765">
        <v>0</v>
      </c>
      <c r="N616" s="765">
        <v>0</v>
      </c>
      <c r="O616" s="765">
        <v>0</v>
      </c>
      <c r="P616" s="765">
        <v>0</v>
      </c>
      <c r="Q616" s="765">
        <v>0</v>
      </c>
      <c r="R616" s="765">
        <v>0</v>
      </c>
      <c r="S616" s="765">
        <v>0</v>
      </c>
    </row>
    <row r="617" spans="1:19" hidden="1" outlineLevel="1">
      <c r="A617" s="760">
        <v>224660</v>
      </c>
      <c r="B617" s="761" t="s">
        <v>1381</v>
      </c>
      <c r="C617" s="772">
        <v>8</v>
      </c>
      <c r="D617" s="773"/>
      <c r="E617" s="773"/>
      <c r="F617" s="773"/>
      <c r="G617" s="773"/>
      <c r="H617" s="773"/>
      <c r="I617" s="772">
        <v>0</v>
      </c>
      <c r="J617" s="764">
        <v>0</v>
      </c>
      <c r="K617" s="765">
        <v>0</v>
      </c>
      <c r="L617" s="765">
        <v>0</v>
      </c>
      <c r="M617" s="765">
        <v>0</v>
      </c>
      <c r="N617" s="765">
        <v>0</v>
      </c>
      <c r="O617" s="765">
        <v>0</v>
      </c>
      <c r="P617" s="765">
        <v>0</v>
      </c>
      <c r="Q617" s="765">
        <v>0</v>
      </c>
      <c r="R617" s="765">
        <v>0</v>
      </c>
      <c r="S617" s="765">
        <v>0</v>
      </c>
    </row>
    <row r="618" spans="1:19" hidden="1" outlineLevel="1">
      <c r="A618" s="760">
        <v>224679</v>
      </c>
      <c r="B618" s="761" t="s">
        <v>1382</v>
      </c>
      <c r="C618" s="772">
        <v>8</v>
      </c>
      <c r="D618" s="773"/>
      <c r="E618" s="773"/>
      <c r="F618" s="773"/>
      <c r="G618" s="773"/>
      <c r="H618" s="773"/>
      <c r="I618" s="772">
        <v>0</v>
      </c>
      <c r="J618" s="764">
        <v>0</v>
      </c>
      <c r="K618" s="765">
        <v>0</v>
      </c>
      <c r="L618" s="765">
        <v>0</v>
      </c>
      <c r="M618" s="765">
        <v>0</v>
      </c>
      <c r="N618" s="765">
        <v>0</v>
      </c>
      <c r="O618" s="765">
        <v>0</v>
      </c>
      <c r="P618" s="765">
        <v>0</v>
      </c>
      <c r="Q618" s="765">
        <v>0</v>
      </c>
      <c r="R618" s="765">
        <v>0</v>
      </c>
      <c r="S618" s="765">
        <v>0</v>
      </c>
    </row>
    <row r="619" spans="1:19" hidden="1" outlineLevel="1">
      <c r="A619" s="760">
        <v>3393</v>
      </c>
      <c r="B619" s="761" t="s">
        <v>1383</v>
      </c>
      <c r="C619" s="772">
        <v>8</v>
      </c>
      <c r="D619" s="773"/>
      <c r="E619" s="773"/>
      <c r="F619" s="773"/>
      <c r="G619" s="773"/>
      <c r="H619" s="773"/>
      <c r="I619" s="772">
        <v>0</v>
      </c>
      <c r="J619" s="764">
        <v>0</v>
      </c>
      <c r="K619" s="765">
        <v>0</v>
      </c>
      <c r="L619" s="765">
        <v>0</v>
      </c>
      <c r="M619" s="765">
        <v>0</v>
      </c>
      <c r="N619" s="765">
        <v>0</v>
      </c>
      <c r="O619" s="765">
        <v>0</v>
      </c>
      <c r="P619" s="765">
        <v>0</v>
      </c>
      <c r="Q619" s="765">
        <v>0</v>
      </c>
      <c r="R619" s="765">
        <v>0</v>
      </c>
      <c r="S619" s="765">
        <v>0</v>
      </c>
    </row>
    <row r="620" spans="1:19" hidden="1" outlineLevel="1">
      <c r="A620" s="760">
        <v>442505</v>
      </c>
      <c r="B620" s="761" t="s">
        <v>1384</v>
      </c>
      <c r="C620" s="772">
        <v>8</v>
      </c>
      <c r="D620" s="773"/>
      <c r="E620" s="773"/>
      <c r="F620" s="773"/>
      <c r="G620" s="773"/>
      <c r="H620" s="773"/>
      <c r="I620" s="772">
        <v>0</v>
      </c>
      <c r="J620" s="764">
        <v>0</v>
      </c>
      <c r="K620" s="765">
        <v>0</v>
      </c>
      <c r="L620" s="765">
        <v>0</v>
      </c>
      <c r="M620" s="765">
        <v>0</v>
      </c>
      <c r="N620" s="765">
        <v>0</v>
      </c>
      <c r="O620" s="765">
        <v>0</v>
      </c>
      <c r="P620" s="765">
        <v>0</v>
      </c>
      <c r="Q620" s="765">
        <v>0</v>
      </c>
      <c r="R620" s="765">
        <v>0</v>
      </c>
      <c r="S620" s="765">
        <v>0</v>
      </c>
    </row>
    <row r="621" spans="1:19" hidden="1" outlineLevel="1">
      <c r="A621" s="760">
        <v>442499</v>
      </c>
      <c r="B621" s="761" t="s">
        <v>1385</v>
      </c>
      <c r="C621" s="772">
        <v>8</v>
      </c>
      <c r="D621" s="773"/>
      <c r="E621" s="773"/>
      <c r="F621" s="773"/>
      <c r="G621" s="773"/>
      <c r="H621" s="773"/>
      <c r="I621" s="772">
        <v>0</v>
      </c>
      <c r="J621" s="764">
        <v>0</v>
      </c>
      <c r="K621" s="765">
        <v>0</v>
      </c>
      <c r="L621" s="765">
        <v>0</v>
      </c>
      <c r="M621" s="765">
        <v>0</v>
      </c>
      <c r="N621" s="765">
        <v>0</v>
      </c>
      <c r="O621" s="765">
        <v>0</v>
      </c>
      <c r="P621" s="765">
        <v>0</v>
      </c>
      <c r="Q621" s="765">
        <v>0</v>
      </c>
      <c r="R621" s="765">
        <v>0</v>
      </c>
      <c r="S621" s="765">
        <v>0</v>
      </c>
    </row>
    <row r="622" spans="1:19" hidden="1" outlineLevel="1">
      <c r="A622" s="760">
        <v>444060</v>
      </c>
      <c r="B622" s="761" t="s">
        <v>1386</v>
      </c>
      <c r="C622" s="772">
        <v>8</v>
      </c>
      <c r="D622" s="773"/>
      <c r="E622" s="773"/>
      <c r="F622" s="773"/>
      <c r="G622" s="773"/>
      <c r="H622" s="773"/>
      <c r="I622" s="772">
        <v>0</v>
      </c>
      <c r="J622" s="764">
        <v>0</v>
      </c>
      <c r="K622" s="765">
        <v>0</v>
      </c>
      <c r="L622" s="765">
        <v>0</v>
      </c>
      <c r="M622" s="765">
        <v>0</v>
      </c>
      <c r="N622" s="765">
        <v>0</v>
      </c>
      <c r="O622" s="765">
        <v>0</v>
      </c>
      <c r="P622" s="765">
        <v>0</v>
      </c>
      <c r="Q622" s="765">
        <v>0</v>
      </c>
      <c r="R622" s="765">
        <v>0</v>
      </c>
      <c r="S622" s="765">
        <v>0</v>
      </c>
    </row>
    <row r="623" spans="1:19" hidden="1" outlineLevel="1">
      <c r="A623" s="760">
        <v>3669</v>
      </c>
      <c r="B623" s="761" t="s">
        <v>1387</v>
      </c>
      <c r="C623" s="772">
        <v>2</v>
      </c>
      <c r="D623" s="773"/>
      <c r="E623" s="773"/>
      <c r="F623" s="773"/>
      <c r="G623" s="773"/>
      <c r="H623" s="773"/>
      <c r="I623" s="772">
        <v>0</v>
      </c>
      <c r="J623" s="772">
        <v>0</v>
      </c>
      <c r="K623" s="773">
        <v>0</v>
      </c>
      <c r="L623" s="773">
        <v>0</v>
      </c>
      <c r="M623" s="773">
        <v>0</v>
      </c>
      <c r="N623" s="773">
        <v>0</v>
      </c>
      <c r="O623" s="773">
        <v>0</v>
      </c>
      <c r="P623" s="773">
        <v>0</v>
      </c>
      <c r="Q623" s="773">
        <v>0</v>
      </c>
      <c r="R623" s="773">
        <v>0</v>
      </c>
      <c r="S623" s="773">
        <v>0</v>
      </c>
    </row>
    <row r="624" spans="1:19" hidden="1" outlineLevel="1">
      <c r="A624" s="760">
        <v>482</v>
      </c>
      <c r="B624" s="761" t="s">
        <v>1388</v>
      </c>
      <c r="C624" s="772">
        <v>5</v>
      </c>
      <c r="D624" s="773"/>
      <c r="E624" s="773"/>
      <c r="F624" s="773"/>
      <c r="G624" s="773"/>
      <c r="H624" s="773"/>
      <c r="I624" s="772">
        <v>0</v>
      </c>
      <c r="J624" s="764">
        <v>0</v>
      </c>
      <c r="K624" s="765">
        <v>0</v>
      </c>
      <c r="L624" s="765">
        <v>0</v>
      </c>
      <c r="M624" s="765">
        <v>0</v>
      </c>
      <c r="N624" s="765">
        <v>0</v>
      </c>
      <c r="O624" s="765">
        <v>0</v>
      </c>
      <c r="P624" s="765">
        <v>0</v>
      </c>
      <c r="Q624" s="765">
        <v>0</v>
      </c>
      <c r="R624" s="765">
        <v>0</v>
      </c>
      <c r="S624" s="765">
        <v>0</v>
      </c>
    </row>
    <row r="625" spans="1:22" collapsed="1"/>
    <row r="626" spans="1:22" ht="13.5" thickBot="1">
      <c r="A626" s="749" t="s">
        <v>1431</v>
      </c>
    </row>
    <row r="627" spans="1:22">
      <c r="A627" s="607">
        <v>1</v>
      </c>
      <c r="B627" s="750" t="s">
        <v>455</v>
      </c>
      <c r="C627" s="744" t="s">
        <v>739</v>
      </c>
      <c r="R627" s="751">
        <f t="shared" ref="R627:S631" si="6">COUNTIF(R$92:R$130,$A627)</f>
        <v>2</v>
      </c>
      <c r="S627" s="751">
        <f t="shared" si="6"/>
        <v>2</v>
      </c>
      <c r="T627" s="751">
        <f t="shared" ref="T627:V631" si="7">COUNTIF(T$92:T$130,$C627)</f>
        <v>2</v>
      </c>
      <c r="U627" s="751">
        <f t="shared" si="7"/>
        <v>2</v>
      </c>
      <c r="V627" s="751">
        <f t="shared" si="7"/>
        <v>2</v>
      </c>
    </row>
    <row r="628" spans="1:22">
      <c r="A628" s="607">
        <v>2</v>
      </c>
      <c r="B628" s="750" t="s">
        <v>454</v>
      </c>
      <c r="C628" s="745" t="s">
        <v>738</v>
      </c>
      <c r="R628" s="751">
        <f t="shared" si="6"/>
        <v>8</v>
      </c>
      <c r="S628" s="751">
        <f t="shared" si="6"/>
        <v>8</v>
      </c>
      <c r="T628" s="751">
        <f t="shared" si="7"/>
        <v>8</v>
      </c>
      <c r="U628" s="751">
        <f t="shared" si="7"/>
        <v>8</v>
      </c>
      <c r="V628" s="751">
        <f t="shared" si="7"/>
        <v>8</v>
      </c>
    </row>
    <row r="629" spans="1:22">
      <c r="A629" s="607">
        <v>3</v>
      </c>
      <c r="B629" s="750" t="s">
        <v>452</v>
      </c>
      <c r="C629" s="745" t="s">
        <v>737</v>
      </c>
      <c r="R629" s="751">
        <f t="shared" si="6"/>
        <v>8</v>
      </c>
      <c r="S629" s="751">
        <f t="shared" si="6"/>
        <v>8</v>
      </c>
      <c r="T629" s="751">
        <f t="shared" si="7"/>
        <v>7</v>
      </c>
      <c r="U629" s="751">
        <f t="shared" si="7"/>
        <v>7</v>
      </c>
      <c r="V629" s="751">
        <f t="shared" si="7"/>
        <v>7</v>
      </c>
    </row>
    <row r="630" spans="1:22">
      <c r="A630" s="607">
        <v>4</v>
      </c>
      <c r="B630" s="750" t="s">
        <v>453</v>
      </c>
      <c r="C630" s="786" t="s">
        <v>735</v>
      </c>
      <c r="R630" s="751">
        <f t="shared" si="6"/>
        <v>6</v>
      </c>
      <c r="S630" s="751">
        <f t="shared" si="6"/>
        <v>6</v>
      </c>
      <c r="T630" s="751">
        <f t="shared" si="7"/>
        <v>6</v>
      </c>
      <c r="U630" s="751">
        <f t="shared" si="7"/>
        <v>6</v>
      </c>
      <c r="V630" s="751">
        <f t="shared" si="7"/>
        <v>6</v>
      </c>
    </row>
    <row r="631" spans="1:22" ht="13.5" thickBot="1">
      <c r="A631" s="607">
        <v>5</v>
      </c>
      <c r="B631" s="787" t="s">
        <v>451</v>
      </c>
      <c r="C631" s="788" t="s">
        <v>736</v>
      </c>
      <c r="R631" s="789">
        <f t="shared" si="6"/>
        <v>15</v>
      </c>
      <c r="S631" s="789">
        <f t="shared" si="6"/>
        <v>15</v>
      </c>
      <c r="T631" s="789">
        <f t="shared" si="7"/>
        <v>15</v>
      </c>
      <c r="U631" s="789">
        <f t="shared" si="7"/>
        <v>15</v>
      </c>
      <c r="V631" s="789">
        <f t="shared" si="7"/>
        <v>15</v>
      </c>
    </row>
    <row r="632" spans="1:22" ht="13.5" thickBot="1">
      <c r="R632" s="790">
        <f>SUM(R627:R631)</f>
        <v>39</v>
      </c>
      <c r="S632" s="790">
        <f>SUM(S627:S631)</f>
        <v>39</v>
      </c>
      <c r="T632" s="791">
        <f>SUM(T627:T631)</f>
        <v>38</v>
      </c>
      <c r="U632" s="791">
        <f>SUM(U627:U631)</f>
        <v>38</v>
      </c>
      <c r="V632" s="791">
        <f>SUM(V627:V631)</f>
        <v>38</v>
      </c>
    </row>
    <row r="633" spans="1:22" ht="13.5" thickTop="1">
      <c r="A633" s="749" t="s">
        <v>1418</v>
      </c>
    </row>
    <row r="634" spans="1:22">
      <c r="A634" s="607">
        <v>6</v>
      </c>
      <c r="B634" s="750" t="s">
        <v>1401</v>
      </c>
      <c r="C634" s="607" t="s">
        <v>769</v>
      </c>
      <c r="R634" s="751">
        <f>COUNTIF(R$8:R$91,$A634)</f>
        <v>10</v>
      </c>
      <c r="S634" s="751">
        <f>COUNTIF(S$8:S$91,$A634)</f>
        <v>10</v>
      </c>
      <c r="T634" s="751">
        <f>COUNTIF(T$8:T$91,$C634)</f>
        <v>37</v>
      </c>
      <c r="U634" s="751">
        <f>COUNTIF(U$8:U$91,$C634)</f>
        <v>37</v>
      </c>
      <c r="V634" s="751">
        <f>COUNTIF(V$8:V$91,$C634)</f>
        <v>37</v>
      </c>
    </row>
    <row r="635" spans="1:22">
      <c r="A635" s="607">
        <v>7</v>
      </c>
      <c r="B635" s="750" t="s">
        <v>1403</v>
      </c>
      <c r="C635" s="607" t="s">
        <v>778</v>
      </c>
      <c r="R635" s="751">
        <f t="shared" ref="R635:S637" si="8">COUNTIF(R$8:R$91,$A635)</f>
        <v>9</v>
      </c>
      <c r="S635" s="751">
        <f t="shared" si="8"/>
        <v>9</v>
      </c>
      <c r="T635" s="751">
        <f t="shared" ref="T635:V637" si="9">COUNTIF(T$8:T$91,$C635)</f>
        <v>9</v>
      </c>
      <c r="U635" s="751">
        <f t="shared" si="9"/>
        <v>9</v>
      </c>
      <c r="V635" s="751">
        <f t="shared" si="9"/>
        <v>9</v>
      </c>
    </row>
    <row r="636" spans="1:22">
      <c r="A636" s="607">
        <v>8</v>
      </c>
      <c r="B636" s="750" t="s">
        <v>1405</v>
      </c>
      <c r="C636" s="607" t="s">
        <v>776</v>
      </c>
      <c r="R636" s="751">
        <f t="shared" si="8"/>
        <v>22</v>
      </c>
      <c r="S636" s="751">
        <f t="shared" si="8"/>
        <v>22</v>
      </c>
      <c r="T636" s="751">
        <f t="shared" si="9"/>
        <v>22</v>
      </c>
      <c r="U636" s="751">
        <f t="shared" si="9"/>
        <v>22</v>
      </c>
      <c r="V636" s="751">
        <f t="shared" si="9"/>
        <v>22</v>
      </c>
    </row>
    <row r="637" spans="1:22">
      <c r="A637" s="607">
        <v>9</v>
      </c>
      <c r="B637" s="750" t="s">
        <v>1408</v>
      </c>
      <c r="C637" s="607" t="s">
        <v>786</v>
      </c>
      <c r="R637" s="751">
        <f t="shared" si="8"/>
        <v>9</v>
      </c>
      <c r="S637" s="751">
        <f t="shared" si="8"/>
        <v>9</v>
      </c>
      <c r="T637" s="751">
        <f t="shared" si="9"/>
        <v>11</v>
      </c>
      <c r="U637" s="751">
        <f t="shared" si="9"/>
        <v>11</v>
      </c>
      <c r="V637" s="751">
        <f t="shared" si="9"/>
        <v>11</v>
      </c>
    </row>
    <row r="638" spans="1:22" ht="13.5" thickBot="1">
      <c r="R638" s="790">
        <f>SUM(R634:R637)</f>
        <v>50</v>
      </c>
      <c r="S638" s="790">
        <f>SUM(S634:S637)</f>
        <v>50</v>
      </c>
      <c r="T638" s="791">
        <f>SUM(T634:T637)</f>
        <v>79</v>
      </c>
      <c r="U638" s="791">
        <f>SUM(U634:U637)</f>
        <v>79</v>
      </c>
      <c r="V638" s="791">
        <f>SUM(V634:V637)</f>
        <v>79</v>
      </c>
    </row>
    <row r="639" spans="1:22" ht="13.5" thickTop="1"/>
    <row r="640" spans="1:22" ht="15.75">
      <c r="A640" s="792" t="s">
        <v>1389</v>
      </c>
      <c r="B640" s="545"/>
      <c r="C640" s="545"/>
      <c r="D640" s="793"/>
      <c r="E640" s="793"/>
      <c r="F640" s="793"/>
      <c r="G640" s="793"/>
      <c r="H640" s="793"/>
      <c r="I640" s="545"/>
      <c r="J640" s="545"/>
      <c r="K640" s="545"/>
    </row>
    <row r="641" spans="1:13" ht="15">
      <c r="A641" s="794" t="s">
        <v>1390</v>
      </c>
      <c r="B641" s="545"/>
      <c r="C641" s="545"/>
      <c r="D641" s="793"/>
      <c r="E641" s="793"/>
      <c r="F641" s="793"/>
      <c r="G641" s="793"/>
      <c r="H641" s="793"/>
      <c r="I641" s="545"/>
      <c r="J641" s="794"/>
      <c r="K641" s="545"/>
    </row>
    <row r="642" spans="1:13" ht="15.75" thickBot="1">
      <c r="A642" s="794" t="s">
        <v>1391</v>
      </c>
      <c r="B642" s="795" t="s">
        <v>1392</v>
      </c>
      <c r="C642" s="545"/>
      <c r="D642" s="793"/>
      <c r="E642" s="793"/>
      <c r="F642" s="793"/>
      <c r="G642" s="793"/>
      <c r="H642" s="793"/>
      <c r="I642" s="545"/>
      <c r="J642" s="794" t="s">
        <v>1391</v>
      </c>
      <c r="K642" s="795" t="s">
        <v>1393</v>
      </c>
    </row>
    <row r="643" spans="1:13">
      <c r="A643" s="607">
        <v>1</v>
      </c>
      <c r="B643" s="545" t="s">
        <v>1394</v>
      </c>
      <c r="C643" s="545"/>
      <c r="D643" s="793"/>
      <c r="E643" s="793"/>
      <c r="F643" s="793"/>
      <c r="G643" s="793"/>
      <c r="H643" s="793"/>
      <c r="I643" s="744" t="s">
        <v>739</v>
      </c>
      <c r="J643" s="796">
        <v>1</v>
      </c>
      <c r="K643" s="797" t="s">
        <v>455</v>
      </c>
      <c r="L643" s="798"/>
      <c r="M643" s="799"/>
    </row>
    <row r="644" spans="1:13">
      <c r="A644" s="607">
        <v>2</v>
      </c>
      <c r="B644" s="545" t="s">
        <v>1395</v>
      </c>
      <c r="C644" s="545"/>
      <c r="D644" s="793"/>
      <c r="E644" s="793"/>
      <c r="F644" s="793"/>
      <c r="G644" s="793"/>
      <c r="H644" s="793"/>
      <c r="I644" s="745" t="s">
        <v>738</v>
      </c>
      <c r="J644" s="800">
        <v>2</v>
      </c>
      <c r="K644" s="557" t="s">
        <v>454</v>
      </c>
      <c r="L644" s="801"/>
      <c r="M644" s="802"/>
    </row>
    <row r="645" spans="1:13">
      <c r="A645" s="607">
        <v>3</v>
      </c>
      <c r="B645" s="545" t="s">
        <v>1396</v>
      </c>
      <c r="C645" s="545"/>
      <c r="D645" s="793"/>
      <c r="E645" s="793"/>
      <c r="F645" s="793"/>
      <c r="G645" s="793"/>
      <c r="H645" s="793"/>
      <c r="I645" s="745" t="s">
        <v>737</v>
      </c>
      <c r="J645" s="800">
        <v>3</v>
      </c>
      <c r="K645" s="557" t="s">
        <v>452</v>
      </c>
      <c r="L645" s="801"/>
      <c r="M645" s="802"/>
    </row>
    <row r="646" spans="1:13">
      <c r="A646" s="607">
        <v>4</v>
      </c>
      <c r="B646" s="545" t="s">
        <v>1397</v>
      </c>
      <c r="C646" s="545"/>
      <c r="D646" s="793"/>
      <c r="E646" s="793"/>
      <c r="F646" s="793"/>
      <c r="G646" s="793"/>
      <c r="H646" s="793"/>
      <c r="I646" s="786" t="s">
        <v>735</v>
      </c>
      <c r="J646" s="800">
        <v>4</v>
      </c>
      <c r="K646" s="557" t="s">
        <v>453</v>
      </c>
      <c r="L646" s="801"/>
      <c r="M646" s="802"/>
    </row>
    <row r="647" spans="1:13" ht="13.5" thickBot="1">
      <c r="A647" s="607">
        <v>5</v>
      </c>
      <c r="B647" s="545" t="s">
        <v>1398</v>
      </c>
      <c r="C647" s="545"/>
      <c r="D647" s="793"/>
      <c r="E647" s="793"/>
      <c r="F647" s="793"/>
      <c r="G647" s="793"/>
      <c r="H647" s="793"/>
      <c r="I647" s="788" t="s">
        <v>736</v>
      </c>
      <c r="J647" s="803">
        <v>5</v>
      </c>
      <c r="K647" s="804" t="s">
        <v>451</v>
      </c>
      <c r="L647" s="805"/>
      <c r="M647" s="806"/>
    </row>
    <row r="648" spans="1:13" ht="15">
      <c r="A648" s="607">
        <v>7</v>
      </c>
      <c r="B648" s="545" t="s">
        <v>1399</v>
      </c>
      <c r="C648" s="807" t="s">
        <v>1400</v>
      </c>
      <c r="D648" s="808"/>
      <c r="E648" s="808"/>
      <c r="F648" s="808"/>
      <c r="G648" s="808"/>
      <c r="H648" s="808"/>
      <c r="I648" s="809" t="s">
        <v>769</v>
      </c>
      <c r="J648" s="810">
        <v>6</v>
      </c>
      <c r="K648" s="811" t="s">
        <v>1401</v>
      </c>
      <c r="L648" s="810"/>
      <c r="M648" s="799"/>
    </row>
    <row r="649" spans="1:13">
      <c r="A649" s="607">
        <v>8</v>
      </c>
      <c r="B649" s="545" t="s">
        <v>1402</v>
      </c>
      <c r="C649" s="545"/>
      <c r="D649" s="793"/>
      <c r="E649" s="793"/>
      <c r="F649" s="793"/>
      <c r="G649" s="793"/>
      <c r="H649" s="793"/>
      <c r="I649" s="812" t="s">
        <v>778</v>
      </c>
      <c r="J649" s="813">
        <v>7</v>
      </c>
      <c r="K649" s="814" t="s">
        <v>1403</v>
      </c>
      <c r="L649" s="813"/>
      <c r="M649" s="802"/>
    </row>
    <row r="650" spans="1:13" ht="15">
      <c r="A650" s="607">
        <v>9</v>
      </c>
      <c r="B650" s="545" t="s">
        <v>1404</v>
      </c>
      <c r="C650" s="807" t="s">
        <v>1400</v>
      </c>
      <c r="D650" s="808"/>
      <c r="E650" s="808"/>
      <c r="F650" s="808"/>
      <c r="G650" s="808"/>
      <c r="H650" s="808"/>
      <c r="I650" s="812" t="s">
        <v>776</v>
      </c>
      <c r="J650" s="813">
        <v>8</v>
      </c>
      <c r="K650" s="814" t="s">
        <v>1405</v>
      </c>
      <c r="L650" s="813"/>
      <c r="M650" s="802"/>
    </row>
    <row r="651" spans="1:13" ht="15.75" thickBot="1">
      <c r="A651" s="607" t="s">
        <v>1406</v>
      </c>
      <c r="B651" s="545" t="s">
        <v>1407</v>
      </c>
      <c r="C651" s="807" t="s">
        <v>1400</v>
      </c>
      <c r="D651" s="808"/>
      <c r="E651" s="808"/>
      <c r="F651" s="808"/>
      <c r="G651" s="808"/>
      <c r="H651" s="808"/>
      <c r="I651" s="815" t="s">
        <v>786</v>
      </c>
      <c r="J651" s="816">
        <v>9</v>
      </c>
      <c r="K651" s="817" t="s">
        <v>1408</v>
      </c>
      <c r="L651" s="816"/>
      <c r="M651" s="806"/>
    </row>
    <row r="652" spans="1:13">
      <c r="B652" s="545"/>
      <c r="C652" s="545"/>
      <c r="D652" s="793"/>
      <c r="E652" s="793"/>
      <c r="F652" s="793"/>
      <c r="G652" s="793"/>
      <c r="H652" s="793"/>
      <c r="I652" s="545"/>
      <c r="J652" s="607">
        <v>0</v>
      </c>
      <c r="K652" s="545" t="s">
        <v>1409</v>
      </c>
    </row>
    <row r="653" spans="1:13">
      <c r="B653" s="545"/>
      <c r="C653" s="545"/>
      <c r="D653" s="793"/>
      <c r="E653" s="793"/>
      <c r="F653" s="793"/>
      <c r="G653" s="793"/>
      <c r="H653" s="793"/>
      <c r="I653" s="545"/>
      <c r="J653" s="607" t="s">
        <v>768</v>
      </c>
      <c r="K653" s="545" t="s">
        <v>1410</v>
      </c>
    </row>
    <row r="654" spans="1:13">
      <c r="B654" s="545"/>
      <c r="C654" s="545"/>
      <c r="D654" s="793"/>
      <c r="E654" s="793"/>
      <c r="F654" s="793"/>
      <c r="G654" s="793"/>
      <c r="H654" s="793"/>
      <c r="I654" s="545"/>
      <c r="J654" s="607" t="s">
        <v>861</v>
      </c>
      <c r="K654" s="545" t="s">
        <v>1411</v>
      </c>
    </row>
    <row r="655" spans="1:13">
      <c r="B655" s="545"/>
      <c r="C655" s="545"/>
      <c r="D655" s="793"/>
      <c r="E655" s="793"/>
      <c r="F655" s="793"/>
      <c r="G655" s="793"/>
      <c r="H655" s="793"/>
      <c r="I655" s="545"/>
      <c r="J655" s="607" t="s">
        <v>862</v>
      </c>
      <c r="K655" s="545" t="s">
        <v>1412</v>
      </c>
    </row>
    <row r="656" spans="1:13">
      <c r="B656" s="545"/>
      <c r="C656" s="545"/>
      <c r="D656" s="793"/>
      <c r="E656" s="793"/>
      <c r="F656" s="793"/>
      <c r="G656" s="793"/>
      <c r="H656" s="793"/>
      <c r="I656" s="545"/>
      <c r="J656" s="545"/>
      <c r="K656" s="545"/>
    </row>
    <row r="657" spans="1:11" ht="15.75">
      <c r="A657" s="792" t="s">
        <v>1413</v>
      </c>
      <c r="B657" s="545"/>
      <c r="C657" s="545"/>
      <c r="D657" s="793"/>
      <c r="E657" s="793"/>
      <c r="F657" s="793"/>
      <c r="G657" s="793"/>
      <c r="H657" s="793"/>
      <c r="I657" s="545"/>
      <c r="J657" s="545"/>
      <c r="K657" s="545"/>
    </row>
    <row r="658" spans="1:11" ht="15">
      <c r="A658" s="794" t="s">
        <v>1414</v>
      </c>
      <c r="B658" s="545"/>
      <c r="C658" s="545"/>
      <c r="D658" s="793"/>
      <c r="E658" s="793"/>
      <c r="F658" s="793"/>
      <c r="G658" s="793"/>
      <c r="H658" s="793"/>
      <c r="I658" s="545"/>
      <c r="J658" s="545"/>
      <c r="K658" s="545"/>
    </row>
    <row r="659" spans="1:11" ht="15">
      <c r="A659" s="607" t="s">
        <v>1415</v>
      </c>
      <c r="B659" s="545" t="s">
        <v>1416</v>
      </c>
      <c r="C659" s="818"/>
      <c r="D659" s="819"/>
      <c r="E659" s="819"/>
      <c r="F659" s="819"/>
      <c r="G659" s="819"/>
      <c r="H659" s="819"/>
      <c r="I659" s="818"/>
      <c r="J659" s="545"/>
      <c r="K659" s="545"/>
    </row>
    <row r="660" spans="1:11">
      <c r="A660" s="607" t="s">
        <v>1417</v>
      </c>
      <c r="B660" s="545" t="s">
        <v>1418</v>
      </c>
      <c r="C660" s="545"/>
      <c r="D660" s="793"/>
      <c r="E660" s="793"/>
      <c r="F660" s="793"/>
      <c r="G660" s="793"/>
      <c r="H660" s="793"/>
      <c r="I660" s="545"/>
      <c r="J660" s="545"/>
      <c r="K660" s="545"/>
    </row>
    <row r="661" spans="1:11">
      <c r="B661" s="545"/>
      <c r="C661" s="545"/>
      <c r="D661" s="793"/>
      <c r="E661" s="793"/>
      <c r="F661" s="793"/>
      <c r="G661" s="793"/>
      <c r="H661" s="793"/>
      <c r="I661" s="545"/>
      <c r="J661" s="545"/>
      <c r="K661" s="545"/>
    </row>
    <row r="662" spans="1:11" ht="15">
      <c r="A662" s="794" t="s">
        <v>1419</v>
      </c>
      <c r="B662" s="545"/>
      <c r="C662" s="545"/>
      <c r="D662" s="793"/>
      <c r="E662" s="793"/>
      <c r="F662" s="793"/>
      <c r="G662" s="793"/>
      <c r="H662" s="793"/>
      <c r="I662" s="545"/>
      <c r="J662" s="545"/>
      <c r="K662" s="545"/>
    </row>
    <row r="663" spans="1:11" ht="15">
      <c r="A663" s="820" t="s">
        <v>1420</v>
      </c>
      <c r="B663" s="545"/>
      <c r="C663" s="545"/>
      <c r="D663" s="793"/>
      <c r="E663" s="793"/>
      <c r="F663" s="793"/>
      <c r="G663" s="793"/>
      <c r="H663" s="793"/>
      <c r="I663" s="545"/>
      <c r="J663" s="545"/>
      <c r="K663" s="545"/>
    </row>
    <row r="664" spans="1:11">
      <c r="B664" s="545"/>
      <c r="C664" s="545"/>
      <c r="D664" s="793"/>
      <c r="E664" s="793"/>
      <c r="F664" s="793"/>
      <c r="G664" s="793"/>
      <c r="H664" s="793"/>
      <c r="I664" s="545"/>
      <c r="J664" s="545"/>
      <c r="K664" s="545"/>
    </row>
    <row r="665" spans="1:11" ht="15">
      <c r="A665" s="794" t="s">
        <v>1421</v>
      </c>
      <c r="B665" s="545"/>
      <c r="C665" s="545"/>
      <c r="D665" s="793"/>
      <c r="E665" s="793"/>
      <c r="F665" s="793"/>
      <c r="G665" s="793"/>
      <c r="H665" s="793"/>
      <c r="I665" s="545"/>
      <c r="J665" s="545"/>
      <c r="K665" s="545"/>
    </row>
    <row r="666" spans="1:11">
      <c r="A666" s="821" t="s">
        <v>1422</v>
      </c>
      <c r="B666" s="545"/>
      <c r="C666" s="545"/>
      <c r="D666" s="793"/>
      <c r="E666" s="793"/>
      <c r="F666" s="793"/>
      <c r="G666" s="793"/>
      <c r="H666" s="793"/>
      <c r="I666" s="545"/>
      <c r="J666" s="545"/>
      <c r="K666" s="545"/>
    </row>
    <row r="667" spans="1:11" ht="15">
      <c r="A667" s="807" t="s">
        <v>1423</v>
      </c>
      <c r="B667" s="545"/>
      <c r="C667" s="545"/>
      <c r="D667" s="793"/>
      <c r="E667" s="793"/>
      <c r="F667" s="793"/>
      <c r="G667" s="793"/>
      <c r="H667" s="793"/>
      <c r="I667" s="545"/>
      <c r="J667" s="545"/>
      <c r="K667" s="545"/>
    </row>
    <row r="668" spans="1:11" ht="15">
      <c r="A668" s="808" t="s">
        <v>1424</v>
      </c>
      <c r="B668" s="746" t="s">
        <v>1425</v>
      </c>
      <c r="C668" s="545"/>
      <c r="D668" s="793"/>
      <c r="E668" s="793"/>
      <c r="F668" s="793"/>
      <c r="G668" s="793"/>
      <c r="H668" s="793"/>
      <c r="I668" s="545"/>
      <c r="J668" s="545"/>
      <c r="K668" s="545"/>
    </row>
    <row r="669" spans="1:11" ht="15">
      <c r="A669" s="807" t="s">
        <v>1426</v>
      </c>
      <c r="B669" s="747" t="s">
        <v>1427</v>
      </c>
      <c r="C669" s="545"/>
      <c r="D669" s="793"/>
      <c r="E669" s="793"/>
      <c r="F669" s="793"/>
      <c r="G669" s="793"/>
      <c r="H669" s="793"/>
      <c r="I669" s="545"/>
      <c r="J669" s="545"/>
      <c r="K669" s="545"/>
    </row>
    <row r="670" spans="1:11">
      <c r="B670" s="545"/>
      <c r="C670" s="545"/>
      <c r="D670" s="793"/>
      <c r="E670" s="793"/>
      <c r="F670" s="793"/>
      <c r="G670" s="793"/>
      <c r="H670" s="793"/>
      <c r="I670" s="545"/>
      <c r="J670" s="545"/>
      <c r="K670" s="545"/>
    </row>
    <row r="671" spans="1:11" ht="15">
      <c r="A671" s="794" t="s">
        <v>1428</v>
      </c>
      <c r="B671" s="545"/>
      <c r="C671" s="545"/>
      <c r="D671" s="793"/>
      <c r="E671" s="793"/>
      <c r="F671" s="793"/>
      <c r="G671" s="793"/>
      <c r="H671" s="793"/>
      <c r="I671" s="545"/>
      <c r="J671" s="545"/>
      <c r="K671" s="545"/>
    </row>
    <row r="672" spans="1:11">
      <c r="A672" s="821" t="s">
        <v>1429</v>
      </c>
      <c r="B672" s="545"/>
      <c r="C672" s="545"/>
      <c r="D672" s="793"/>
      <c r="E672" s="793"/>
      <c r="F672" s="793"/>
      <c r="G672" s="793"/>
      <c r="H672" s="793"/>
      <c r="I672" s="545"/>
      <c r="J672" s="545"/>
      <c r="K672" s="545"/>
    </row>
    <row r="673" spans="2:11">
      <c r="B673" s="545"/>
      <c r="C673" s="545"/>
      <c r="D673" s="793"/>
      <c r="E673" s="793"/>
      <c r="F673" s="793"/>
      <c r="G673" s="793"/>
      <c r="H673" s="793"/>
      <c r="I673" s="545"/>
      <c r="J673" s="545"/>
      <c r="K673" s="545"/>
    </row>
    <row r="674" spans="2:11">
      <c r="B674" s="545"/>
      <c r="C674" s="545"/>
      <c r="D674" s="793"/>
      <c r="E674" s="793"/>
      <c r="F674" s="793"/>
      <c r="G674" s="793"/>
      <c r="H674" s="793"/>
      <c r="I674" s="545"/>
      <c r="J674" s="545"/>
      <c r="K674" s="545"/>
    </row>
  </sheetData>
  <mergeCells count="1">
    <mergeCell ref="D1:I1"/>
  </mergeCells>
  <hyperlinks>
    <hyperlink ref="B668" r:id="rId1"/>
    <hyperlink ref="B669" r:id="rId2"/>
    <hyperlink ref="A2" location="PeerGroups!A660" display="Link to Key"/>
    <hyperlink ref="P1" location="Index!A1" display="Return to Index"/>
  </hyperlinks>
  <pageMargins left="0.7" right="0.7" top="0.75" bottom="0.75" header="0.3" footer="0.3"/>
  <pageSetup orientation="portrait" r:id="rId3"/>
  <legacyDrawing r:id="rId4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ColWidth="8.85546875" defaultRowHeight="12.75"/>
  <cols>
    <col min="1" max="1" width="10.28515625" style="941" customWidth="1"/>
    <col min="2" max="2" width="37.42578125" style="940" customWidth="1"/>
    <col min="3" max="3" width="9.140625" style="941" customWidth="1"/>
    <col min="4" max="8" width="6.28515625" style="942" customWidth="1"/>
    <col min="9" max="10" width="7.140625" style="941" bestFit="1" customWidth="1"/>
    <col min="11" max="19" width="7.140625" style="942" bestFit="1" customWidth="1"/>
    <col min="20" max="20" width="8.85546875" style="941"/>
    <col min="21" max="22" width="9.140625" style="940" customWidth="1"/>
    <col min="23" max="16384" width="8.85546875" style="940"/>
  </cols>
  <sheetData>
    <row r="1" spans="1:27" ht="13.5" thickBot="1">
      <c r="A1" s="939" t="s">
        <v>1503</v>
      </c>
      <c r="I1" s="942"/>
      <c r="P1" s="742" t="s">
        <v>441</v>
      </c>
    </row>
    <row r="2" spans="1:27">
      <c r="A2" s="743" t="s">
        <v>742</v>
      </c>
      <c r="T2" s="943"/>
    </row>
    <row r="3" spans="1:27">
      <c r="A3" s="944"/>
    </row>
    <row r="4" spans="1:27">
      <c r="A4" s="944" t="s">
        <v>744</v>
      </c>
      <c r="D4" s="942">
        <v>1</v>
      </c>
      <c r="E4" s="942">
        <v>2</v>
      </c>
      <c r="F4" s="942">
        <v>3</v>
      </c>
      <c r="G4" s="942">
        <v>4</v>
      </c>
      <c r="H4" s="942">
        <v>5</v>
      </c>
      <c r="I4" s="942">
        <v>6</v>
      </c>
      <c r="J4" s="942">
        <v>7</v>
      </c>
      <c r="K4" s="942">
        <v>8</v>
      </c>
      <c r="L4" s="942">
        <v>9</v>
      </c>
      <c r="M4" s="942">
        <v>10</v>
      </c>
      <c r="N4" s="942">
        <v>11</v>
      </c>
      <c r="O4" s="942">
        <v>12</v>
      </c>
      <c r="P4" s="942">
        <v>13</v>
      </c>
      <c r="Q4" s="942">
        <v>14</v>
      </c>
      <c r="R4" s="942">
        <v>15</v>
      </c>
      <c r="S4" s="942">
        <v>16</v>
      </c>
      <c r="T4" s="942">
        <v>17</v>
      </c>
      <c r="U4" s="942">
        <v>18</v>
      </c>
      <c r="V4" s="942">
        <v>19</v>
      </c>
      <c r="W4" s="942">
        <v>20</v>
      </c>
      <c r="X4" s="942">
        <v>21</v>
      </c>
      <c r="Y4" s="942">
        <v>22</v>
      </c>
      <c r="Z4" s="942">
        <v>23</v>
      </c>
      <c r="AA4" s="942">
        <v>24</v>
      </c>
    </row>
    <row r="5" spans="1:27">
      <c r="B5" s="941"/>
      <c r="D5" s="942">
        <v>2000</v>
      </c>
      <c r="E5" s="942">
        <v>2001</v>
      </c>
      <c r="F5" s="942">
        <v>2002</v>
      </c>
      <c r="G5" s="942">
        <v>2003</v>
      </c>
      <c r="H5" s="942">
        <v>2004</v>
      </c>
      <c r="I5" s="941">
        <v>2005</v>
      </c>
      <c r="J5" s="941">
        <v>2006</v>
      </c>
      <c r="K5" s="941">
        <v>2007</v>
      </c>
      <c r="L5" s="941">
        <v>2008</v>
      </c>
      <c r="M5" s="941">
        <v>2009</v>
      </c>
      <c r="N5" s="941">
        <v>2010</v>
      </c>
      <c r="O5" s="941">
        <v>2011</v>
      </c>
      <c r="P5" s="941">
        <v>2012</v>
      </c>
      <c r="Q5" s="942">
        <v>2013</v>
      </c>
      <c r="R5" s="941">
        <v>2014</v>
      </c>
      <c r="S5" s="941">
        <v>2015</v>
      </c>
      <c r="T5" s="941">
        <v>2016</v>
      </c>
      <c r="U5" s="941">
        <v>2017</v>
      </c>
      <c r="V5" s="941">
        <v>2018</v>
      </c>
    </row>
    <row r="6" spans="1:27" ht="15">
      <c r="A6" s="945" t="s">
        <v>745</v>
      </c>
      <c r="B6" s="945" t="s">
        <v>746</v>
      </c>
      <c r="C6" s="946" t="s">
        <v>747</v>
      </c>
      <c r="D6" s="947" t="s">
        <v>748</v>
      </c>
      <c r="E6" s="947" t="s">
        <v>749</v>
      </c>
      <c r="F6" s="947" t="s">
        <v>750</v>
      </c>
      <c r="G6" s="947" t="s">
        <v>751</v>
      </c>
      <c r="H6" s="947" t="s">
        <v>752</v>
      </c>
      <c r="I6" s="945" t="s">
        <v>753</v>
      </c>
      <c r="J6" s="945" t="s">
        <v>754</v>
      </c>
      <c r="K6" s="947" t="s">
        <v>755</v>
      </c>
      <c r="L6" s="947" t="s">
        <v>756</v>
      </c>
      <c r="M6" s="947" t="s">
        <v>757</v>
      </c>
      <c r="N6" s="947" t="s">
        <v>758</v>
      </c>
      <c r="O6" s="947" t="s">
        <v>759</v>
      </c>
      <c r="P6" s="947" t="s">
        <v>760</v>
      </c>
      <c r="Q6" s="947" t="s">
        <v>761</v>
      </c>
      <c r="R6" s="947" t="s">
        <v>762</v>
      </c>
      <c r="S6" s="947" t="s">
        <v>763</v>
      </c>
      <c r="T6" s="947" t="s">
        <v>764</v>
      </c>
      <c r="U6" s="947" t="s">
        <v>1504</v>
      </c>
      <c r="V6" s="947" t="s">
        <v>1595</v>
      </c>
    </row>
    <row r="7" spans="1:27" s="944" customFormat="1" ht="15">
      <c r="A7" s="948">
        <v>999999</v>
      </c>
      <c r="B7" s="949" t="s">
        <v>765</v>
      </c>
      <c r="C7" s="950">
        <v>9</v>
      </c>
      <c r="D7" s="950" t="s">
        <v>766</v>
      </c>
      <c r="E7" s="950" t="s">
        <v>766</v>
      </c>
      <c r="F7" s="950" t="s">
        <v>766</v>
      </c>
      <c r="G7" s="950" t="s">
        <v>766</v>
      </c>
      <c r="H7" s="950" t="s">
        <v>766</v>
      </c>
      <c r="I7" s="950" t="s">
        <v>766</v>
      </c>
      <c r="J7" s="950" t="s">
        <v>766</v>
      </c>
      <c r="K7" s="950" t="s">
        <v>766</v>
      </c>
      <c r="L7" s="950" t="s">
        <v>766</v>
      </c>
      <c r="M7" s="950" t="s">
        <v>766</v>
      </c>
      <c r="N7" s="950" t="s">
        <v>766</v>
      </c>
      <c r="O7" s="950" t="s">
        <v>766</v>
      </c>
      <c r="P7" s="950" t="s">
        <v>766</v>
      </c>
      <c r="Q7" s="950" t="s">
        <v>766</v>
      </c>
      <c r="R7" s="950" t="s">
        <v>766</v>
      </c>
      <c r="S7" s="950" t="s">
        <v>766</v>
      </c>
      <c r="T7" s="950" t="s">
        <v>766</v>
      </c>
      <c r="U7" s="950" t="s">
        <v>766</v>
      </c>
      <c r="V7" s="950" t="s">
        <v>766</v>
      </c>
    </row>
    <row r="8" spans="1:27">
      <c r="A8" s="951">
        <v>20</v>
      </c>
      <c r="B8" s="952" t="s">
        <v>1505</v>
      </c>
      <c r="C8" s="953">
        <v>1</v>
      </c>
      <c r="D8" s="954"/>
      <c r="E8" s="954"/>
      <c r="F8" s="954"/>
      <c r="G8" s="954"/>
      <c r="H8" s="954"/>
      <c r="I8" s="953"/>
      <c r="J8" s="953"/>
      <c r="K8" s="954"/>
      <c r="L8" s="954"/>
      <c r="M8" s="954"/>
      <c r="N8" s="954"/>
      <c r="O8" s="954"/>
      <c r="P8" s="954"/>
      <c r="Q8" s="954"/>
      <c r="R8" s="955" t="s">
        <v>1494</v>
      </c>
      <c r="S8" s="955" t="s">
        <v>1494</v>
      </c>
      <c r="T8" s="955" t="s">
        <v>1494</v>
      </c>
      <c r="U8" s="955" t="s">
        <v>1494</v>
      </c>
      <c r="V8" s="955" t="s">
        <v>1494</v>
      </c>
      <c r="W8" s="956"/>
    </row>
    <row r="9" spans="1:27">
      <c r="A9" s="951">
        <v>3581</v>
      </c>
      <c r="B9" s="952" t="s">
        <v>872</v>
      </c>
      <c r="C9" s="953">
        <v>1</v>
      </c>
      <c r="D9" s="954"/>
      <c r="E9" s="954"/>
      <c r="F9" s="954"/>
      <c r="G9" s="954"/>
      <c r="H9" s="954"/>
      <c r="I9" s="953"/>
      <c r="J9" s="953"/>
      <c r="K9" s="954"/>
      <c r="L9" s="954"/>
      <c r="M9" s="954"/>
      <c r="N9" s="954"/>
      <c r="O9" s="954"/>
      <c r="P9" s="954"/>
      <c r="Q9" s="954"/>
      <c r="R9" s="955" t="s">
        <v>1494</v>
      </c>
      <c r="S9" s="955" t="s">
        <v>1494</v>
      </c>
      <c r="T9" s="955" t="s">
        <v>1494</v>
      </c>
      <c r="U9" s="955" t="s">
        <v>1494</v>
      </c>
      <c r="V9" s="955" t="s">
        <v>1494</v>
      </c>
      <c r="W9" s="956"/>
    </row>
    <row r="10" spans="1:27">
      <c r="A10" s="951">
        <v>3606</v>
      </c>
      <c r="B10" s="952" t="s">
        <v>878</v>
      </c>
      <c r="C10" s="953">
        <v>1</v>
      </c>
      <c r="D10" s="954"/>
      <c r="E10" s="954"/>
      <c r="F10" s="954"/>
      <c r="G10" s="954"/>
      <c r="H10" s="954"/>
      <c r="I10" s="953"/>
      <c r="J10" s="953"/>
      <c r="K10" s="954"/>
      <c r="L10" s="954"/>
      <c r="M10" s="954"/>
      <c r="N10" s="954"/>
      <c r="O10" s="954"/>
      <c r="P10" s="954"/>
      <c r="Q10" s="954"/>
      <c r="R10" s="955" t="s">
        <v>1494</v>
      </c>
      <c r="S10" s="955" t="s">
        <v>1494</v>
      </c>
      <c r="T10" s="955" t="s">
        <v>1494</v>
      </c>
      <c r="U10" s="955" t="s">
        <v>1494</v>
      </c>
      <c r="V10" s="955" t="s">
        <v>1494</v>
      </c>
      <c r="W10" s="956"/>
    </row>
    <row r="11" spans="1:27">
      <c r="A11" s="951">
        <v>3615</v>
      </c>
      <c r="B11" s="952" t="s">
        <v>885</v>
      </c>
      <c r="C11" s="953">
        <v>1</v>
      </c>
      <c r="D11" s="954"/>
      <c r="E11" s="954"/>
      <c r="F11" s="954"/>
      <c r="G11" s="954"/>
      <c r="H11" s="954"/>
      <c r="I11" s="953"/>
      <c r="J11" s="953"/>
      <c r="K11" s="954"/>
      <c r="L11" s="954"/>
      <c r="M11" s="954"/>
      <c r="N11" s="954"/>
      <c r="O11" s="954"/>
      <c r="P11" s="954"/>
      <c r="Q11" s="954"/>
      <c r="R11" s="955" t="s">
        <v>1494</v>
      </c>
      <c r="S11" s="955" t="s">
        <v>1494</v>
      </c>
      <c r="T11" s="955" t="s">
        <v>1494</v>
      </c>
      <c r="U11" s="955" t="s">
        <v>1494</v>
      </c>
      <c r="V11" s="955" t="s">
        <v>1494</v>
      </c>
      <c r="W11" s="956"/>
    </row>
    <row r="12" spans="1:27">
      <c r="A12" s="951">
        <v>3625</v>
      </c>
      <c r="B12" s="952" t="s">
        <v>857</v>
      </c>
      <c r="C12" s="953">
        <v>1</v>
      </c>
      <c r="D12" s="954"/>
      <c r="E12" s="954"/>
      <c r="F12" s="954"/>
      <c r="G12" s="954"/>
      <c r="H12" s="954"/>
      <c r="I12" s="954"/>
      <c r="J12" s="954"/>
      <c r="K12" s="954"/>
      <c r="L12" s="954"/>
      <c r="M12" s="954"/>
      <c r="N12" s="954"/>
      <c r="O12" s="954"/>
      <c r="P12" s="954"/>
      <c r="Q12" s="954"/>
      <c r="R12" s="955" t="s">
        <v>1494</v>
      </c>
      <c r="S12" s="955" t="s">
        <v>1494</v>
      </c>
      <c r="T12" s="955" t="s">
        <v>1494</v>
      </c>
      <c r="U12" s="955" t="s">
        <v>1494</v>
      </c>
      <c r="V12" s="955" t="s">
        <v>1494</v>
      </c>
      <c r="W12" s="956"/>
    </row>
    <row r="13" spans="1:27">
      <c r="A13" s="951">
        <v>3594</v>
      </c>
      <c r="B13" s="952" t="s">
        <v>892</v>
      </c>
      <c r="C13" s="953">
        <v>1</v>
      </c>
      <c r="D13" s="954"/>
      <c r="E13" s="954"/>
      <c r="F13" s="954"/>
      <c r="G13" s="954"/>
      <c r="H13" s="954"/>
      <c r="I13" s="953"/>
      <c r="J13" s="953"/>
      <c r="K13" s="954"/>
      <c r="L13" s="954"/>
      <c r="M13" s="954"/>
      <c r="N13" s="954"/>
      <c r="O13" s="954"/>
      <c r="P13" s="954"/>
      <c r="Q13" s="954"/>
      <c r="R13" s="955" t="s">
        <v>1495</v>
      </c>
      <c r="S13" s="955" t="s">
        <v>1495</v>
      </c>
      <c r="T13" s="955" t="s">
        <v>1495</v>
      </c>
      <c r="U13" s="955" t="s">
        <v>1495</v>
      </c>
      <c r="V13" s="955" t="s">
        <v>1495</v>
      </c>
      <c r="W13" s="956"/>
    </row>
    <row r="14" spans="1:27">
      <c r="A14" s="957">
        <v>42421</v>
      </c>
      <c r="B14" s="958" t="s">
        <v>871</v>
      </c>
      <c r="C14" s="954">
        <v>1</v>
      </c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  <c r="P14" s="954"/>
      <c r="Q14" s="954"/>
      <c r="R14" s="955" t="s">
        <v>1495</v>
      </c>
      <c r="S14" s="955" t="s">
        <v>1495</v>
      </c>
      <c r="T14" s="955" t="s">
        <v>1495</v>
      </c>
      <c r="U14" s="955" t="s">
        <v>1495</v>
      </c>
      <c r="V14" s="955" t="s">
        <v>1495</v>
      </c>
      <c r="W14" s="956"/>
    </row>
    <row r="15" spans="1:27">
      <c r="A15" s="951">
        <v>123594</v>
      </c>
      <c r="B15" s="952" t="s">
        <v>1506</v>
      </c>
      <c r="C15" s="953">
        <v>1</v>
      </c>
      <c r="D15" s="954"/>
      <c r="E15" s="954"/>
      <c r="F15" s="954"/>
      <c r="G15" s="954"/>
      <c r="H15" s="954"/>
      <c r="I15" s="953"/>
      <c r="J15" s="953"/>
      <c r="K15" s="954"/>
      <c r="L15" s="954"/>
      <c r="M15" s="954"/>
      <c r="N15" s="954"/>
      <c r="O15" s="954"/>
      <c r="P15" s="954"/>
      <c r="Q15" s="954"/>
      <c r="R15" s="955" t="s">
        <v>1495</v>
      </c>
      <c r="S15" s="955" t="s">
        <v>1495</v>
      </c>
      <c r="T15" s="955" t="s">
        <v>1495</v>
      </c>
      <c r="U15" s="955" t="s">
        <v>1495</v>
      </c>
      <c r="V15" s="955" t="s">
        <v>1495</v>
      </c>
      <c r="W15" s="956"/>
    </row>
    <row r="16" spans="1:27">
      <c r="A16" s="951">
        <v>3565</v>
      </c>
      <c r="B16" s="952" t="s">
        <v>880</v>
      </c>
      <c r="C16" s="953">
        <v>1</v>
      </c>
      <c r="D16" s="954"/>
      <c r="E16" s="954"/>
      <c r="F16" s="954"/>
      <c r="G16" s="954"/>
      <c r="H16" s="954"/>
      <c r="I16" s="953"/>
      <c r="J16" s="953"/>
      <c r="K16" s="954"/>
      <c r="L16" s="954"/>
      <c r="M16" s="954"/>
      <c r="N16" s="954"/>
      <c r="O16" s="954"/>
      <c r="P16" s="954"/>
      <c r="Q16" s="954"/>
      <c r="R16" s="955" t="s">
        <v>1496</v>
      </c>
      <c r="S16" s="955" t="s">
        <v>1496</v>
      </c>
      <c r="T16" s="955" t="s">
        <v>1496</v>
      </c>
      <c r="U16" s="955" t="s">
        <v>1496</v>
      </c>
      <c r="V16" s="955" t="s">
        <v>1496</v>
      </c>
      <c r="W16" s="956"/>
    </row>
    <row r="17" spans="1:23">
      <c r="A17" s="951">
        <v>3630</v>
      </c>
      <c r="B17" s="952" t="s">
        <v>873</v>
      </c>
      <c r="C17" s="953">
        <v>1</v>
      </c>
      <c r="D17" s="954"/>
      <c r="E17" s="954"/>
      <c r="F17" s="954"/>
      <c r="G17" s="954"/>
      <c r="H17" s="954"/>
      <c r="I17" s="953"/>
      <c r="J17" s="953"/>
      <c r="K17" s="954"/>
      <c r="L17" s="954"/>
      <c r="M17" s="954"/>
      <c r="N17" s="954"/>
      <c r="O17" s="954"/>
      <c r="P17" s="954"/>
      <c r="Q17" s="954"/>
      <c r="R17" s="955" t="s">
        <v>1496</v>
      </c>
      <c r="S17" s="955" t="s">
        <v>1496</v>
      </c>
      <c r="T17" s="955" t="s">
        <v>1496</v>
      </c>
      <c r="U17" s="955" t="s">
        <v>1496</v>
      </c>
      <c r="V17" s="955" t="s">
        <v>1496</v>
      </c>
      <c r="W17" s="956"/>
    </row>
    <row r="18" spans="1:23">
      <c r="A18" s="951">
        <v>3631</v>
      </c>
      <c r="B18" s="952" t="s">
        <v>875</v>
      </c>
      <c r="C18" s="953">
        <v>1</v>
      </c>
      <c r="D18" s="954"/>
      <c r="E18" s="954"/>
      <c r="F18" s="954"/>
      <c r="G18" s="954"/>
      <c r="H18" s="954"/>
      <c r="I18" s="953"/>
      <c r="J18" s="953"/>
      <c r="K18" s="954"/>
      <c r="L18" s="954"/>
      <c r="M18" s="954"/>
      <c r="N18" s="954"/>
      <c r="O18" s="954"/>
      <c r="P18" s="954"/>
      <c r="Q18" s="954"/>
      <c r="R18" s="955" t="s">
        <v>1496</v>
      </c>
      <c r="S18" s="955" t="s">
        <v>1496</v>
      </c>
      <c r="T18" s="955" t="s">
        <v>1496</v>
      </c>
      <c r="U18" s="955" t="s">
        <v>1496</v>
      </c>
      <c r="V18" s="955" t="s">
        <v>1496</v>
      </c>
      <c r="W18" s="956"/>
    </row>
    <row r="19" spans="1:23">
      <c r="A19" s="951">
        <v>3632</v>
      </c>
      <c r="B19" s="952" t="s">
        <v>893</v>
      </c>
      <c r="C19" s="953">
        <v>1</v>
      </c>
      <c r="D19" s="954"/>
      <c r="E19" s="954"/>
      <c r="F19" s="954"/>
      <c r="G19" s="954"/>
      <c r="H19" s="954"/>
      <c r="I19" s="953"/>
      <c r="J19" s="953"/>
      <c r="K19" s="954"/>
      <c r="L19" s="954"/>
      <c r="M19" s="954"/>
      <c r="N19" s="954"/>
      <c r="O19" s="954"/>
      <c r="P19" s="954"/>
      <c r="Q19" s="954"/>
      <c r="R19" s="955" t="s">
        <v>1496</v>
      </c>
      <c r="S19" s="955" t="s">
        <v>1496</v>
      </c>
      <c r="T19" s="955" t="s">
        <v>1496</v>
      </c>
      <c r="U19" s="955" t="s">
        <v>1496</v>
      </c>
      <c r="V19" s="955" t="s">
        <v>1496</v>
      </c>
      <c r="W19" s="956"/>
    </row>
    <row r="20" spans="1:23">
      <c r="A20" s="951">
        <v>3639</v>
      </c>
      <c r="B20" s="952" t="s">
        <v>881</v>
      </c>
      <c r="C20" s="953">
        <v>1</v>
      </c>
      <c r="D20" s="954"/>
      <c r="E20" s="954"/>
      <c r="F20" s="954"/>
      <c r="G20" s="954"/>
      <c r="H20" s="954"/>
      <c r="I20" s="953"/>
      <c r="J20" s="953"/>
      <c r="K20" s="954"/>
      <c r="L20" s="954"/>
      <c r="M20" s="954"/>
      <c r="N20" s="954"/>
      <c r="O20" s="954"/>
      <c r="P20" s="954"/>
      <c r="Q20" s="954"/>
      <c r="R20" s="955" t="s">
        <v>1496</v>
      </c>
      <c r="S20" s="955" t="s">
        <v>1496</v>
      </c>
      <c r="T20" s="955" t="s">
        <v>1496</v>
      </c>
      <c r="U20" s="955" t="s">
        <v>1496</v>
      </c>
      <c r="V20" s="955" t="s">
        <v>1496</v>
      </c>
      <c r="W20" s="956"/>
    </row>
    <row r="21" spans="1:23">
      <c r="A21" s="957">
        <v>3665</v>
      </c>
      <c r="B21" s="958" t="s">
        <v>877</v>
      </c>
      <c r="C21" s="954">
        <v>1</v>
      </c>
      <c r="D21" s="954"/>
      <c r="E21" s="954"/>
      <c r="F21" s="954"/>
      <c r="G21" s="954"/>
      <c r="H21" s="954"/>
      <c r="I21" s="954"/>
      <c r="J21" s="954"/>
      <c r="K21" s="954"/>
      <c r="L21" s="954"/>
      <c r="M21" s="954"/>
      <c r="N21" s="954"/>
      <c r="O21" s="954"/>
      <c r="P21" s="954"/>
      <c r="Q21" s="954"/>
      <c r="R21" s="955" t="s">
        <v>1496</v>
      </c>
      <c r="S21" s="955" t="s">
        <v>1496</v>
      </c>
      <c r="T21" s="955" t="s">
        <v>1496</v>
      </c>
      <c r="U21" s="955" t="s">
        <v>1496</v>
      </c>
      <c r="V21" s="955" t="s">
        <v>1496</v>
      </c>
      <c r="W21" s="956"/>
    </row>
    <row r="22" spans="1:23">
      <c r="A22" s="951">
        <v>9651</v>
      </c>
      <c r="B22" s="952" t="s">
        <v>876</v>
      </c>
      <c r="C22" s="953">
        <v>1</v>
      </c>
      <c r="D22" s="954"/>
      <c r="E22" s="954"/>
      <c r="F22" s="954"/>
      <c r="G22" s="954"/>
      <c r="H22" s="954"/>
      <c r="I22" s="953"/>
      <c r="J22" s="953"/>
      <c r="K22" s="954"/>
      <c r="L22" s="954"/>
      <c r="M22" s="954"/>
      <c r="N22" s="954"/>
      <c r="O22" s="954"/>
      <c r="P22" s="954"/>
      <c r="Q22" s="954"/>
      <c r="R22" s="955" t="s">
        <v>1496</v>
      </c>
      <c r="S22" s="955" t="s">
        <v>1496</v>
      </c>
      <c r="T22" s="955" t="s">
        <v>1496</v>
      </c>
      <c r="U22" s="955" t="s">
        <v>1496</v>
      </c>
      <c r="V22" s="955" t="s">
        <v>1496</v>
      </c>
      <c r="W22" s="956"/>
    </row>
    <row r="23" spans="1:23">
      <c r="A23" s="951">
        <v>10298</v>
      </c>
      <c r="B23" s="952" t="s">
        <v>859</v>
      </c>
      <c r="C23" s="953">
        <v>1</v>
      </c>
      <c r="D23" s="954"/>
      <c r="E23" s="954"/>
      <c r="F23" s="954"/>
      <c r="G23" s="954"/>
      <c r="H23" s="954"/>
      <c r="I23" s="953"/>
      <c r="J23" s="953"/>
      <c r="K23" s="954"/>
      <c r="L23" s="954"/>
      <c r="M23" s="954"/>
      <c r="N23" s="954"/>
      <c r="O23" s="954"/>
      <c r="P23" s="954"/>
      <c r="Q23" s="954"/>
      <c r="R23" s="955" t="s">
        <v>1496</v>
      </c>
      <c r="S23" s="955" t="s">
        <v>1496</v>
      </c>
      <c r="T23" s="955" t="s">
        <v>1496</v>
      </c>
      <c r="U23" s="955" t="s">
        <v>1496</v>
      </c>
      <c r="V23" s="955" t="s">
        <v>1496</v>
      </c>
      <c r="W23" s="956"/>
    </row>
    <row r="24" spans="1:23">
      <c r="A24" s="951">
        <v>11161</v>
      </c>
      <c r="B24" s="952" t="s">
        <v>879</v>
      </c>
      <c r="C24" s="953">
        <v>1</v>
      </c>
      <c r="D24" s="954"/>
      <c r="E24" s="954"/>
      <c r="F24" s="954"/>
      <c r="G24" s="954"/>
      <c r="H24" s="954"/>
      <c r="I24" s="953"/>
      <c r="J24" s="953"/>
      <c r="K24" s="954"/>
      <c r="L24" s="954"/>
      <c r="M24" s="954"/>
      <c r="N24" s="954"/>
      <c r="O24" s="954"/>
      <c r="P24" s="954"/>
      <c r="Q24" s="954"/>
      <c r="R24" s="955" t="s">
        <v>1496</v>
      </c>
      <c r="S24" s="955" t="s">
        <v>1496</v>
      </c>
      <c r="T24" s="955" t="s">
        <v>1496</v>
      </c>
      <c r="U24" s="955" t="s">
        <v>1496</v>
      </c>
      <c r="V24" s="955" t="s">
        <v>1496</v>
      </c>
      <c r="W24" s="956"/>
    </row>
    <row r="25" spans="1:23">
      <c r="A25" s="951">
        <v>29269</v>
      </c>
      <c r="B25" s="952" t="s">
        <v>863</v>
      </c>
      <c r="C25" s="953">
        <v>1</v>
      </c>
      <c r="D25" s="954"/>
      <c r="E25" s="954"/>
      <c r="F25" s="954"/>
      <c r="G25" s="954"/>
      <c r="H25" s="954"/>
      <c r="I25" s="953"/>
      <c r="J25" s="953"/>
      <c r="K25" s="954"/>
      <c r="L25" s="954"/>
      <c r="M25" s="954"/>
      <c r="N25" s="954"/>
      <c r="O25" s="954"/>
      <c r="P25" s="954"/>
      <c r="Q25" s="954"/>
      <c r="R25" s="955" t="s">
        <v>1496</v>
      </c>
      <c r="S25" s="955" t="s">
        <v>1496</v>
      </c>
      <c r="T25" s="955" t="s">
        <v>1496</v>
      </c>
      <c r="U25" s="955" t="s">
        <v>1496</v>
      </c>
      <c r="V25" s="955" t="s">
        <v>1496</v>
      </c>
      <c r="W25" s="956"/>
    </row>
    <row r="26" spans="1:23">
      <c r="A26" s="951">
        <v>42295</v>
      </c>
      <c r="B26" s="952" t="s">
        <v>860</v>
      </c>
      <c r="C26" s="953">
        <v>1</v>
      </c>
      <c r="D26" s="954"/>
      <c r="E26" s="954"/>
      <c r="F26" s="954"/>
      <c r="G26" s="954"/>
      <c r="H26" s="954"/>
      <c r="I26" s="953"/>
      <c r="J26" s="953"/>
      <c r="K26" s="954"/>
      <c r="L26" s="954"/>
      <c r="M26" s="954"/>
      <c r="N26" s="954"/>
      <c r="O26" s="954"/>
      <c r="P26" s="954"/>
      <c r="Q26" s="954"/>
      <c r="R26" s="955" t="s">
        <v>1496</v>
      </c>
      <c r="S26" s="955" t="s">
        <v>1496</v>
      </c>
      <c r="T26" s="955" t="s">
        <v>1496</v>
      </c>
      <c r="U26" s="955" t="s">
        <v>1496</v>
      </c>
      <c r="V26" s="955" t="s">
        <v>1496</v>
      </c>
      <c r="W26" s="956"/>
    </row>
    <row r="27" spans="1:23">
      <c r="A27" s="951">
        <v>42485</v>
      </c>
      <c r="B27" s="952" t="s">
        <v>864</v>
      </c>
      <c r="C27" s="953">
        <v>1</v>
      </c>
      <c r="D27" s="954"/>
      <c r="E27" s="954"/>
      <c r="F27" s="954"/>
      <c r="G27" s="954"/>
      <c r="H27" s="954"/>
      <c r="I27" s="953"/>
      <c r="J27" s="953"/>
      <c r="K27" s="954"/>
      <c r="L27" s="954"/>
      <c r="M27" s="954"/>
      <c r="N27" s="954"/>
      <c r="O27" s="954"/>
      <c r="P27" s="954"/>
      <c r="Q27" s="954"/>
      <c r="R27" s="955" t="s">
        <v>1496</v>
      </c>
      <c r="S27" s="955" t="s">
        <v>1496</v>
      </c>
      <c r="T27" s="955" t="s">
        <v>1496</v>
      </c>
      <c r="U27" s="955" t="s">
        <v>1496</v>
      </c>
      <c r="V27" s="955" t="s">
        <v>1496</v>
      </c>
      <c r="W27" s="956"/>
    </row>
    <row r="28" spans="1:23">
      <c r="A28" s="951">
        <v>3599</v>
      </c>
      <c r="B28" s="952" t="s">
        <v>1430</v>
      </c>
      <c r="C28" s="953">
        <v>1</v>
      </c>
      <c r="D28" s="954"/>
      <c r="E28" s="954"/>
      <c r="F28" s="954"/>
      <c r="G28" s="954"/>
      <c r="H28" s="954"/>
      <c r="I28" s="953"/>
      <c r="J28" s="953"/>
      <c r="K28" s="954"/>
      <c r="L28" s="954"/>
      <c r="M28" s="954"/>
      <c r="N28" s="954"/>
      <c r="O28" s="954"/>
      <c r="P28" s="954"/>
      <c r="Q28" s="954"/>
      <c r="R28" s="955" t="s">
        <v>1497</v>
      </c>
      <c r="S28" s="955" t="s">
        <v>1497</v>
      </c>
      <c r="T28" s="955" t="s">
        <v>1497</v>
      </c>
      <c r="U28" s="955" t="s">
        <v>1497</v>
      </c>
      <c r="V28" s="955" t="s">
        <v>1497</v>
      </c>
      <c r="W28" s="956"/>
    </row>
    <row r="29" spans="1:23">
      <c r="A29" s="951">
        <v>3656</v>
      </c>
      <c r="B29" s="952" t="s">
        <v>887</v>
      </c>
      <c r="C29" s="953">
        <v>1</v>
      </c>
      <c r="D29" s="954"/>
      <c r="E29" s="954"/>
      <c r="F29" s="954"/>
      <c r="G29" s="954"/>
      <c r="H29" s="954"/>
      <c r="I29" s="953"/>
      <c r="J29" s="953"/>
      <c r="K29" s="954"/>
      <c r="L29" s="954"/>
      <c r="M29" s="954"/>
      <c r="N29" s="954"/>
      <c r="O29" s="954"/>
      <c r="P29" s="954"/>
      <c r="Q29" s="954"/>
      <c r="R29" s="955" t="s">
        <v>1497</v>
      </c>
      <c r="S29" s="955" t="s">
        <v>1497</v>
      </c>
      <c r="T29" s="955" t="s">
        <v>1497</v>
      </c>
      <c r="U29" s="955" t="s">
        <v>1497</v>
      </c>
      <c r="V29" s="955" t="s">
        <v>1497</v>
      </c>
      <c r="W29" s="956"/>
    </row>
    <row r="30" spans="1:23">
      <c r="A30" s="951">
        <v>3658</v>
      </c>
      <c r="B30" s="952" t="s">
        <v>894</v>
      </c>
      <c r="C30" s="953">
        <v>1</v>
      </c>
      <c r="D30" s="954"/>
      <c r="E30" s="954"/>
      <c r="F30" s="954"/>
      <c r="G30" s="954"/>
      <c r="H30" s="954"/>
      <c r="I30" s="953"/>
      <c r="J30" s="953"/>
      <c r="K30" s="954"/>
      <c r="L30" s="954"/>
      <c r="M30" s="954"/>
      <c r="N30" s="954"/>
      <c r="O30" s="954"/>
      <c r="P30" s="954"/>
      <c r="Q30" s="954"/>
      <c r="R30" s="955" t="s">
        <v>1497</v>
      </c>
      <c r="S30" s="955" t="s">
        <v>1497</v>
      </c>
      <c r="T30" s="955" t="s">
        <v>1497</v>
      </c>
      <c r="U30" s="955" t="s">
        <v>1497</v>
      </c>
      <c r="V30" s="955" t="s">
        <v>1497</v>
      </c>
      <c r="W30" s="956"/>
    </row>
    <row r="31" spans="1:23">
      <c r="A31" s="951">
        <v>3661</v>
      </c>
      <c r="B31" s="952" t="s">
        <v>889</v>
      </c>
      <c r="C31" s="953">
        <v>1</v>
      </c>
      <c r="D31" s="954"/>
      <c r="E31" s="954"/>
      <c r="F31" s="954"/>
      <c r="G31" s="954"/>
      <c r="H31" s="954"/>
      <c r="I31" s="953"/>
      <c r="J31" s="953"/>
      <c r="K31" s="954"/>
      <c r="L31" s="954"/>
      <c r="M31" s="954"/>
      <c r="N31" s="954"/>
      <c r="O31" s="954"/>
      <c r="P31" s="954"/>
      <c r="Q31" s="954"/>
      <c r="R31" s="955" t="s">
        <v>1497</v>
      </c>
      <c r="S31" s="955" t="s">
        <v>1497</v>
      </c>
      <c r="T31" s="955" t="s">
        <v>1497</v>
      </c>
      <c r="U31" s="955" t="s">
        <v>1497</v>
      </c>
      <c r="V31" s="955" t="s">
        <v>1497</v>
      </c>
      <c r="W31" s="956"/>
    </row>
    <row r="32" spans="1:23">
      <c r="A32" s="951">
        <v>9741</v>
      </c>
      <c r="B32" s="952" t="s">
        <v>888</v>
      </c>
      <c r="C32" s="953">
        <v>1</v>
      </c>
      <c r="D32" s="954"/>
      <c r="E32" s="954"/>
      <c r="F32" s="954"/>
      <c r="G32" s="954"/>
      <c r="H32" s="954"/>
      <c r="I32" s="953"/>
      <c r="J32" s="953"/>
      <c r="K32" s="954"/>
      <c r="L32" s="954"/>
      <c r="M32" s="954"/>
      <c r="N32" s="954"/>
      <c r="O32" s="954"/>
      <c r="P32" s="954"/>
      <c r="Q32" s="954"/>
      <c r="R32" s="955" t="s">
        <v>1497</v>
      </c>
      <c r="S32" s="955" t="s">
        <v>1497</v>
      </c>
      <c r="T32" s="955" t="s">
        <v>1497</v>
      </c>
      <c r="U32" s="955" t="s">
        <v>1497</v>
      </c>
      <c r="V32" s="955" t="s">
        <v>1497</v>
      </c>
      <c r="W32" s="956"/>
    </row>
    <row r="33" spans="1:24">
      <c r="A33" s="951">
        <v>9930</v>
      </c>
      <c r="B33" s="952" t="s">
        <v>870</v>
      </c>
      <c r="C33" s="953">
        <v>1</v>
      </c>
      <c r="D33" s="954"/>
      <c r="E33" s="954"/>
      <c r="F33" s="954"/>
      <c r="G33" s="954"/>
      <c r="H33" s="954"/>
      <c r="I33" s="953"/>
      <c r="J33" s="953"/>
      <c r="K33" s="954"/>
      <c r="L33" s="954"/>
      <c r="M33" s="954"/>
      <c r="N33" s="954"/>
      <c r="O33" s="954"/>
      <c r="P33" s="954"/>
      <c r="Q33" s="954"/>
      <c r="R33" s="955" t="s">
        <v>1497</v>
      </c>
      <c r="S33" s="955" t="s">
        <v>1497</v>
      </c>
      <c r="T33" s="955" t="s">
        <v>1497</v>
      </c>
      <c r="U33" s="955" t="s">
        <v>1497</v>
      </c>
      <c r="V33" s="955" t="s">
        <v>1497</v>
      </c>
      <c r="W33" s="956"/>
    </row>
    <row r="34" spans="1:24">
      <c r="A34" s="951">
        <v>10115</v>
      </c>
      <c r="B34" s="952" t="s">
        <v>890</v>
      </c>
      <c r="C34" s="953">
        <v>1</v>
      </c>
      <c r="D34" s="954"/>
      <c r="E34" s="954"/>
      <c r="F34" s="954"/>
      <c r="G34" s="954"/>
      <c r="H34" s="954"/>
      <c r="I34" s="953"/>
      <c r="J34" s="953"/>
      <c r="K34" s="954"/>
      <c r="L34" s="954"/>
      <c r="M34" s="954"/>
      <c r="N34" s="954"/>
      <c r="O34" s="954"/>
      <c r="P34" s="954"/>
      <c r="Q34" s="954"/>
      <c r="R34" s="955" t="s">
        <v>1497</v>
      </c>
      <c r="S34" s="955" t="s">
        <v>1497</v>
      </c>
      <c r="T34" s="955" t="s">
        <v>1497</v>
      </c>
      <c r="U34" s="955" t="s">
        <v>1497</v>
      </c>
      <c r="V34" s="955" t="s">
        <v>1497</v>
      </c>
      <c r="W34" s="956"/>
    </row>
    <row r="35" spans="1:24">
      <c r="A35" s="951">
        <v>11163</v>
      </c>
      <c r="B35" s="952" t="s">
        <v>869</v>
      </c>
      <c r="C35" s="953">
        <v>1</v>
      </c>
      <c r="D35" s="954"/>
      <c r="E35" s="954"/>
      <c r="F35" s="954"/>
      <c r="G35" s="954"/>
      <c r="H35" s="954"/>
      <c r="I35" s="953"/>
      <c r="J35" s="953"/>
      <c r="K35" s="954"/>
      <c r="L35" s="954"/>
      <c r="M35" s="954"/>
      <c r="N35" s="954"/>
      <c r="O35" s="954"/>
      <c r="P35" s="954"/>
      <c r="Q35" s="954"/>
      <c r="R35" s="955" t="s">
        <v>1497</v>
      </c>
      <c r="S35" s="955" t="s">
        <v>1497</v>
      </c>
      <c r="T35" s="955" t="s">
        <v>1497</v>
      </c>
      <c r="U35" s="955" t="s">
        <v>1497</v>
      </c>
      <c r="V35" s="955" t="s">
        <v>1497</v>
      </c>
      <c r="W35" s="956"/>
    </row>
    <row r="36" spans="1:24">
      <c r="A36" s="951">
        <v>30646</v>
      </c>
      <c r="B36" s="952" t="s">
        <v>868</v>
      </c>
      <c r="C36" s="953">
        <v>1</v>
      </c>
      <c r="D36" s="954"/>
      <c r="E36" s="954"/>
      <c r="F36" s="954"/>
      <c r="G36" s="954"/>
      <c r="H36" s="954"/>
      <c r="I36" s="953"/>
      <c r="J36" s="953"/>
      <c r="K36" s="954"/>
      <c r="L36" s="954"/>
      <c r="M36" s="954"/>
      <c r="N36" s="954"/>
      <c r="O36" s="954"/>
      <c r="P36" s="954"/>
      <c r="Q36" s="954"/>
      <c r="R36" s="955" t="s">
        <v>1497</v>
      </c>
      <c r="S36" s="955" t="s">
        <v>1497</v>
      </c>
      <c r="T36" s="955" t="s">
        <v>1497</v>
      </c>
      <c r="U36" s="955" t="s">
        <v>1497</v>
      </c>
      <c r="V36" s="955" t="s">
        <v>1497</v>
      </c>
      <c r="W36" s="956"/>
    </row>
    <row r="37" spans="1:24">
      <c r="A37" s="951">
        <v>103599</v>
      </c>
      <c r="B37" s="952" t="s">
        <v>884</v>
      </c>
      <c r="C37" s="953">
        <v>1</v>
      </c>
      <c r="D37" s="954"/>
      <c r="E37" s="954"/>
      <c r="F37" s="954"/>
      <c r="G37" s="954"/>
      <c r="H37" s="954"/>
      <c r="I37" s="953"/>
      <c r="J37" s="953"/>
      <c r="K37" s="954"/>
      <c r="L37" s="954"/>
      <c r="M37" s="954"/>
      <c r="N37" s="954"/>
      <c r="O37" s="954"/>
      <c r="P37" s="954"/>
      <c r="Q37" s="954"/>
      <c r="R37" s="955" t="s">
        <v>1497</v>
      </c>
      <c r="S37" s="955" t="s">
        <v>1497</v>
      </c>
      <c r="T37" s="955" t="s">
        <v>1497</v>
      </c>
      <c r="U37" s="955" t="s">
        <v>1497</v>
      </c>
      <c r="V37" s="955" t="s">
        <v>1497</v>
      </c>
      <c r="W37" s="956"/>
    </row>
    <row r="38" spans="1:24">
      <c r="A38" s="951">
        <v>3652</v>
      </c>
      <c r="B38" s="952" t="s">
        <v>891</v>
      </c>
      <c r="C38" s="953">
        <v>1</v>
      </c>
      <c r="D38" s="954"/>
      <c r="E38" s="954"/>
      <c r="F38" s="954"/>
      <c r="G38" s="954"/>
      <c r="H38" s="954"/>
      <c r="I38" s="953"/>
      <c r="J38" s="953"/>
      <c r="K38" s="954"/>
      <c r="L38" s="954"/>
      <c r="M38" s="954"/>
      <c r="N38" s="954"/>
      <c r="O38" s="954"/>
      <c r="P38" s="954"/>
      <c r="Q38" s="954"/>
      <c r="R38" s="955" t="s">
        <v>1498</v>
      </c>
      <c r="S38" s="955" t="s">
        <v>1498</v>
      </c>
      <c r="T38" s="955" t="s">
        <v>1498</v>
      </c>
      <c r="U38" s="955" t="s">
        <v>1498</v>
      </c>
      <c r="V38" s="955" t="s">
        <v>1498</v>
      </c>
      <c r="W38" s="956"/>
    </row>
    <row r="39" spans="1:24">
      <c r="A39" s="951">
        <v>11711</v>
      </c>
      <c r="B39" s="952" t="s">
        <v>865</v>
      </c>
      <c r="C39" s="953">
        <v>1</v>
      </c>
      <c r="D39" s="954"/>
      <c r="E39" s="954"/>
      <c r="F39" s="954"/>
      <c r="G39" s="954"/>
      <c r="H39" s="954"/>
      <c r="I39" s="953"/>
      <c r="J39" s="953"/>
      <c r="K39" s="954"/>
      <c r="L39" s="954"/>
      <c r="M39" s="954"/>
      <c r="N39" s="954"/>
      <c r="O39" s="954"/>
      <c r="P39" s="954"/>
      <c r="Q39" s="954"/>
      <c r="R39" s="955" t="s">
        <v>1498</v>
      </c>
      <c r="S39" s="955" t="s">
        <v>1498</v>
      </c>
      <c r="T39" s="955" t="s">
        <v>1498</v>
      </c>
      <c r="U39" s="955" t="s">
        <v>1498</v>
      </c>
      <c r="V39" s="955" t="s">
        <v>1498</v>
      </c>
      <c r="W39" s="956"/>
    </row>
    <row r="40" spans="1:24">
      <c r="A40" s="951">
        <v>12826</v>
      </c>
      <c r="B40" s="952" t="s">
        <v>866</v>
      </c>
      <c r="C40" s="953">
        <v>1</v>
      </c>
      <c r="D40" s="954"/>
      <c r="E40" s="954"/>
      <c r="F40" s="954"/>
      <c r="G40" s="954"/>
      <c r="H40" s="954"/>
      <c r="I40" s="953"/>
      <c r="J40" s="953"/>
      <c r="K40" s="954"/>
      <c r="L40" s="954"/>
      <c r="M40" s="954"/>
      <c r="N40" s="954"/>
      <c r="O40" s="954"/>
      <c r="P40" s="954"/>
      <c r="Q40" s="954"/>
      <c r="R40" s="955" t="s">
        <v>1498</v>
      </c>
      <c r="S40" s="955" t="s">
        <v>1498</v>
      </c>
      <c r="T40" s="955" t="s">
        <v>1498</v>
      </c>
      <c r="U40" s="955" t="s">
        <v>1498</v>
      </c>
      <c r="V40" s="955" t="s">
        <v>1498</v>
      </c>
      <c r="W40" s="956"/>
    </row>
    <row r="41" spans="1:24">
      <c r="A41" s="951">
        <v>13231</v>
      </c>
      <c r="B41" s="952" t="s">
        <v>867</v>
      </c>
      <c r="C41" s="953">
        <v>1</v>
      </c>
      <c r="D41" s="954"/>
      <c r="E41" s="954"/>
      <c r="F41" s="954"/>
      <c r="G41" s="954"/>
      <c r="H41" s="954"/>
      <c r="I41" s="953"/>
      <c r="J41" s="953"/>
      <c r="K41" s="954"/>
      <c r="L41" s="954"/>
      <c r="M41" s="954"/>
      <c r="N41" s="954"/>
      <c r="O41" s="954"/>
      <c r="P41" s="954"/>
      <c r="Q41" s="954"/>
      <c r="R41" s="955" t="s">
        <v>1498</v>
      </c>
      <c r="S41" s="955" t="s">
        <v>1498</v>
      </c>
      <c r="T41" s="955" t="s">
        <v>1498</v>
      </c>
      <c r="U41" s="955" t="s">
        <v>1498</v>
      </c>
      <c r="V41" s="955" t="s">
        <v>1498</v>
      </c>
      <c r="W41" s="956"/>
    </row>
    <row r="42" spans="1:24">
      <c r="A42" s="951">
        <v>3541</v>
      </c>
      <c r="B42" s="952" t="s">
        <v>855</v>
      </c>
      <c r="C42" s="953">
        <v>1</v>
      </c>
      <c r="D42" s="954"/>
      <c r="E42" s="954"/>
      <c r="F42" s="954"/>
      <c r="G42" s="954"/>
      <c r="H42" s="954"/>
      <c r="I42" s="953"/>
      <c r="J42" s="953"/>
      <c r="K42" s="954"/>
      <c r="L42" s="954"/>
      <c r="M42" s="954"/>
      <c r="N42" s="954"/>
      <c r="O42" s="954"/>
      <c r="P42" s="954"/>
      <c r="Q42" s="954"/>
      <c r="R42" s="955" t="s">
        <v>1499</v>
      </c>
      <c r="S42" s="955" t="s">
        <v>1499</v>
      </c>
      <c r="T42" s="955" t="s">
        <v>1499</v>
      </c>
      <c r="U42" s="955" t="s">
        <v>1499</v>
      </c>
      <c r="V42" s="955" t="s">
        <v>1499</v>
      </c>
      <c r="W42" s="956"/>
    </row>
    <row r="43" spans="1:24">
      <c r="A43" s="951">
        <v>3644</v>
      </c>
      <c r="B43" s="952" t="s">
        <v>886</v>
      </c>
      <c r="C43" s="953">
        <v>1</v>
      </c>
      <c r="D43" s="954"/>
      <c r="E43" s="954"/>
      <c r="F43" s="954"/>
      <c r="G43" s="954"/>
      <c r="H43" s="954"/>
      <c r="I43" s="953"/>
      <c r="J43" s="953"/>
      <c r="K43" s="954"/>
      <c r="L43" s="954"/>
      <c r="M43" s="954"/>
      <c r="N43" s="954"/>
      <c r="O43" s="954"/>
      <c r="P43" s="954"/>
      <c r="Q43" s="954"/>
      <c r="R43" s="955" t="s">
        <v>1499</v>
      </c>
      <c r="S43" s="955" t="s">
        <v>1499</v>
      </c>
      <c r="T43" s="955" t="s">
        <v>1499</v>
      </c>
      <c r="U43" s="955" t="s">
        <v>1499</v>
      </c>
      <c r="V43" s="955" t="s">
        <v>1499</v>
      </c>
      <c r="W43" s="956"/>
    </row>
    <row r="44" spans="1:24">
      <c r="A44" s="951">
        <v>3592</v>
      </c>
      <c r="B44" s="952" t="s">
        <v>856</v>
      </c>
      <c r="C44" s="953">
        <v>1</v>
      </c>
      <c r="D44" s="954"/>
      <c r="E44" s="954"/>
      <c r="F44" s="954"/>
      <c r="G44" s="954"/>
      <c r="H44" s="954"/>
      <c r="I44" s="953"/>
      <c r="J44" s="953"/>
      <c r="K44" s="954"/>
      <c r="L44" s="954"/>
      <c r="M44" s="954"/>
      <c r="N44" s="954"/>
      <c r="O44" s="954"/>
      <c r="P44" s="954"/>
      <c r="Q44" s="954"/>
      <c r="R44" s="954"/>
      <c r="S44" s="959"/>
      <c r="T44" s="955"/>
      <c r="U44" s="955"/>
      <c r="V44" s="955"/>
      <c r="W44" s="956"/>
    </row>
    <row r="45" spans="1:24" s="960" customFormat="1">
      <c r="A45" s="951">
        <v>3624</v>
      </c>
      <c r="B45" s="952" t="s">
        <v>874</v>
      </c>
      <c r="C45" s="953">
        <v>1</v>
      </c>
      <c r="D45" s="954"/>
      <c r="E45" s="954"/>
      <c r="F45" s="954"/>
      <c r="G45" s="954"/>
      <c r="H45" s="954"/>
      <c r="I45" s="953"/>
      <c r="J45" s="953"/>
      <c r="K45" s="954"/>
      <c r="L45" s="954"/>
      <c r="M45" s="954"/>
      <c r="N45" s="954"/>
      <c r="O45" s="954"/>
      <c r="P45" s="954"/>
      <c r="Q45" s="954"/>
      <c r="R45" s="954"/>
      <c r="S45" s="959"/>
      <c r="T45" s="955"/>
      <c r="U45" s="955"/>
      <c r="V45" s="955"/>
      <c r="W45" s="956"/>
      <c r="X45" s="956"/>
    </row>
    <row r="46" spans="1:24" s="962" customFormat="1" ht="12.75" customHeight="1">
      <c r="A46" s="957">
        <v>3642</v>
      </c>
      <c r="B46" s="958" t="s">
        <v>882</v>
      </c>
      <c r="C46" s="954">
        <v>2</v>
      </c>
      <c r="D46" s="954"/>
      <c r="E46" s="954"/>
      <c r="F46" s="954"/>
      <c r="G46" s="954"/>
      <c r="H46" s="954"/>
      <c r="I46" s="953"/>
      <c r="J46" s="953"/>
      <c r="K46" s="954"/>
      <c r="L46" s="954"/>
      <c r="M46" s="954"/>
      <c r="N46" s="954"/>
      <c r="O46" s="954"/>
      <c r="P46" s="954"/>
      <c r="Q46" s="954"/>
      <c r="R46" s="954"/>
      <c r="S46" s="959"/>
      <c r="T46" s="955"/>
      <c r="U46" s="955"/>
      <c r="V46" s="955"/>
      <c r="W46" s="961"/>
      <c r="X46" s="961"/>
    </row>
    <row r="47" spans="1:24" s="962" customFormat="1">
      <c r="A47" s="957">
        <v>3646</v>
      </c>
      <c r="B47" s="958" t="s">
        <v>883</v>
      </c>
      <c r="C47" s="954">
        <v>8</v>
      </c>
      <c r="D47" s="954"/>
      <c r="E47" s="954"/>
      <c r="F47" s="954"/>
      <c r="G47" s="954"/>
      <c r="H47" s="954"/>
      <c r="I47" s="953"/>
      <c r="J47" s="953"/>
      <c r="K47" s="954"/>
      <c r="L47" s="954"/>
      <c r="M47" s="954"/>
      <c r="N47" s="954"/>
      <c r="O47" s="954"/>
      <c r="P47" s="954"/>
      <c r="Q47" s="954"/>
      <c r="R47" s="954"/>
      <c r="S47" s="959"/>
      <c r="T47" s="955"/>
      <c r="U47" s="955"/>
      <c r="V47" s="955"/>
      <c r="W47" s="961"/>
    </row>
    <row r="49" spans="1:27" s="942" customFormat="1" ht="15">
      <c r="A49" s="963" t="s">
        <v>1428</v>
      </c>
      <c r="B49" s="964"/>
      <c r="C49" s="964"/>
      <c r="D49" s="965"/>
      <c r="E49" s="965"/>
      <c r="F49" s="965"/>
      <c r="G49" s="965"/>
      <c r="H49" s="965"/>
      <c r="I49" s="964"/>
      <c r="J49" s="964"/>
      <c r="K49" s="964"/>
      <c r="T49" s="941"/>
      <c r="U49" s="940"/>
      <c r="V49" s="940"/>
      <c r="W49" s="940"/>
      <c r="X49" s="940"/>
      <c r="Y49" s="940"/>
      <c r="Z49" s="940"/>
      <c r="AA49" s="940"/>
    </row>
    <row r="50" spans="1:27" s="942" customFormat="1">
      <c r="A50" s="966" t="s">
        <v>1429</v>
      </c>
      <c r="B50" s="964"/>
      <c r="C50" s="964"/>
      <c r="D50" s="965"/>
      <c r="E50" s="965"/>
      <c r="F50" s="965"/>
      <c r="G50" s="965"/>
      <c r="H50" s="965"/>
      <c r="I50" s="964"/>
      <c r="J50" s="964"/>
      <c r="K50" s="964"/>
      <c r="T50" s="941"/>
      <c r="U50" s="940"/>
      <c r="V50" s="940"/>
      <c r="W50" s="940"/>
      <c r="X50" s="940"/>
      <c r="Y50" s="940"/>
      <c r="Z50" s="940"/>
      <c r="AA50" s="940"/>
    </row>
    <row r="51" spans="1:27" s="942" customFormat="1">
      <c r="A51" s="941"/>
      <c r="B51" s="964"/>
      <c r="C51" s="964"/>
      <c r="D51" s="965"/>
      <c r="E51" s="965"/>
      <c r="F51" s="965"/>
      <c r="G51" s="965"/>
      <c r="H51" s="965"/>
      <c r="I51" s="964"/>
      <c r="J51" s="964"/>
      <c r="K51" s="964"/>
      <c r="T51" s="941"/>
      <c r="U51" s="940"/>
      <c r="V51" s="940"/>
      <c r="W51" s="940"/>
      <c r="X51" s="940"/>
      <c r="Y51" s="940"/>
      <c r="Z51" s="940"/>
      <c r="AA51" s="940"/>
    </row>
    <row r="52" spans="1:27" s="942" customFormat="1">
      <c r="A52" s="941"/>
      <c r="B52" s="964"/>
      <c r="C52" s="964"/>
      <c r="D52" s="965"/>
      <c r="E52" s="965"/>
      <c r="F52" s="965"/>
      <c r="G52" s="965"/>
      <c r="H52" s="965"/>
      <c r="I52" s="964"/>
      <c r="J52" s="964"/>
      <c r="K52" s="964"/>
      <c r="T52" s="941"/>
      <c r="U52" s="940"/>
      <c r="V52" s="940"/>
      <c r="W52" s="940"/>
      <c r="X52" s="940"/>
      <c r="Y52" s="940"/>
      <c r="Z52" s="940"/>
      <c r="AA52" s="940"/>
    </row>
  </sheetData>
  <hyperlinks>
    <hyperlink ref="A2" location="PeerGroups!A660" display="Link to Key"/>
    <hyperlink ref="P1" location="Index!A1" display="Return to Index"/>
  </hyperlinks>
  <pageMargins left="0.7" right="0.7" top="0.75" bottom="0.75" header="0.3" footer="0.3"/>
  <pageSetup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showGridLines="0" zoomScale="90" zoomScaleNormal="90" workbookViewId="0">
      <pane ySplit="3" topLeftCell="A4" activePane="bottomLeft" state="frozen"/>
      <selection activeCell="B30" sqref="B30"/>
      <selection pane="bottomLeft" activeCell="D7" sqref="D7"/>
    </sheetView>
  </sheetViews>
  <sheetFormatPr defaultRowHeight="12.75"/>
  <cols>
    <col min="1" max="1" width="9.140625" style="350"/>
    <col min="2" max="2" width="43" style="339" customWidth="1"/>
    <col min="3" max="3" width="12.7109375" style="339" customWidth="1"/>
    <col min="4" max="4" width="13.85546875" style="350" customWidth="1"/>
    <col min="5" max="5" width="14.140625" style="350" customWidth="1"/>
    <col min="6" max="6" width="15.7109375" style="339" customWidth="1"/>
    <col min="7" max="7" width="12.42578125" style="339" customWidth="1"/>
    <col min="8" max="8" width="12.140625" style="339" customWidth="1"/>
    <col min="9" max="9" width="12.85546875" style="339" customWidth="1"/>
    <col min="10" max="10" width="15.85546875" style="339" customWidth="1"/>
    <col min="11" max="16384" width="9.140625" style="339"/>
  </cols>
  <sheetData>
    <row r="1" spans="1:10" ht="15.75" thickBot="1">
      <c r="A1" s="518" t="s">
        <v>593</v>
      </c>
      <c r="F1" s="369" t="s">
        <v>441</v>
      </c>
    </row>
    <row r="3" spans="1:10" ht="33" customHeight="1">
      <c r="D3" s="523" t="s">
        <v>594</v>
      </c>
      <c r="E3" s="524" t="s">
        <v>493</v>
      </c>
      <c r="F3" s="524" t="s">
        <v>607</v>
      </c>
      <c r="G3" s="524" t="s">
        <v>608</v>
      </c>
      <c r="H3" s="519"/>
      <c r="I3" s="519"/>
      <c r="J3" s="519"/>
    </row>
    <row r="4" spans="1:10" ht="22.5" customHeight="1" thickBot="1">
      <c r="B4" s="346" t="s">
        <v>418</v>
      </c>
      <c r="D4" s="298"/>
      <c r="E4" s="539"/>
      <c r="F4" s="540" t="str">
        <f>Summary!O1790</f>
        <v>Balanced</v>
      </c>
      <c r="G4" s="540" t="str">
        <f>Summary!L1805</f>
        <v>Balanced</v>
      </c>
      <c r="H4" s="540"/>
      <c r="I4" s="540"/>
      <c r="J4" s="540"/>
    </row>
    <row r="5" spans="1:10" ht="33" customHeight="1" thickBot="1">
      <c r="B5" s="346" t="s">
        <v>438</v>
      </c>
      <c r="D5" s="298"/>
      <c r="E5" s="539"/>
      <c r="G5" s="540" t="str">
        <f>TAMUComb!L70</f>
        <v>Balanced</v>
      </c>
      <c r="H5" s="540"/>
      <c r="I5" s="540"/>
      <c r="J5" s="540"/>
    </row>
    <row r="6" spans="1:10" ht="22.5" customHeight="1">
      <c r="B6" s="339" t="s">
        <v>609</v>
      </c>
      <c r="D6" s="298"/>
      <c r="E6" s="539"/>
      <c r="F6" s="540" t="str">
        <f>'TAMU Smmy'!O543</f>
        <v>Balanced</v>
      </c>
      <c r="G6" s="540" t="str">
        <f>'TAMU Smmy'!L550</f>
        <v>Balanced</v>
      </c>
      <c r="H6" s="540"/>
      <c r="I6" s="540"/>
      <c r="J6" s="540"/>
    </row>
    <row r="7" spans="1:10" ht="22.5" customHeight="1" thickBot="1">
      <c r="A7" s="347">
        <v>40</v>
      </c>
      <c r="B7" s="346" t="s">
        <v>60</v>
      </c>
      <c r="C7" s="347" t="s">
        <v>179</v>
      </c>
      <c r="D7" s="520" t="str">
        <f>ARL!$N$28</f>
        <v>Balanced</v>
      </c>
      <c r="E7" s="350" t="str">
        <f>ARL!$L$70</f>
        <v>Balanced</v>
      </c>
      <c r="F7" s="350"/>
      <c r="G7" s="350"/>
      <c r="H7" s="350"/>
      <c r="I7" s="521"/>
      <c r="J7" s="350"/>
    </row>
    <row r="8" spans="1:10" ht="15.75" thickBot="1">
      <c r="A8" s="347">
        <v>50</v>
      </c>
      <c r="B8" s="346" t="s">
        <v>180</v>
      </c>
      <c r="C8" s="347" t="s">
        <v>181</v>
      </c>
      <c r="D8" s="520" t="str">
        <f>'AUS1'!$N$28</f>
        <v>Balanced</v>
      </c>
      <c r="E8" s="350" t="str">
        <f>'AUS1'!$L$70</f>
        <v>Balanced</v>
      </c>
      <c r="F8" s="350"/>
      <c r="G8" s="350"/>
      <c r="H8" s="350"/>
      <c r="I8" s="521"/>
      <c r="J8" s="350"/>
    </row>
    <row r="9" spans="1:10" ht="15.75" thickBot="1">
      <c r="A9" s="347">
        <v>60</v>
      </c>
      <c r="B9" s="346" t="s">
        <v>182</v>
      </c>
      <c r="C9" s="347" t="s">
        <v>183</v>
      </c>
      <c r="D9" s="520" t="str">
        <f>DAL!$N$28</f>
        <v>Balanced</v>
      </c>
      <c r="E9" s="350" t="str">
        <f>DAL!$L$70</f>
        <v>Balanced</v>
      </c>
      <c r="F9" s="350"/>
      <c r="G9" s="350"/>
      <c r="H9" s="350"/>
      <c r="I9" s="521"/>
      <c r="J9" s="350"/>
    </row>
    <row r="10" spans="1:10" ht="15.75" thickBot="1">
      <c r="A10" s="347">
        <v>70</v>
      </c>
      <c r="B10" s="346" t="s">
        <v>184</v>
      </c>
      <c r="C10" s="347" t="s">
        <v>185</v>
      </c>
      <c r="D10" s="520" t="str">
        <f>'E-P'!$N$28</f>
        <v>Balanced</v>
      </c>
      <c r="E10" s="350" t="str">
        <f>'E-P'!$L$70</f>
        <v>Balanced</v>
      </c>
      <c r="F10" s="350"/>
      <c r="G10" s="350"/>
      <c r="H10" s="350"/>
      <c r="I10" s="521"/>
      <c r="J10" s="350"/>
    </row>
    <row r="11" spans="1:10" ht="15.75" thickBot="1">
      <c r="A11" s="347">
        <v>80</v>
      </c>
      <c r="B11" s="346" t="s">
        <v>186</v>
      </c>
      <c r="C11" s="347" t="s">
        <v>187</v>
      </c>
      <c r="D11" s="520" t="str">
        <f>AUS!$N$28</f>
        <v>Balanced</v>
      </c>
      <c r="E11" s="350" t="str">
        <f>AUS!$L$70</f>
        <v>Balanced</v>
      </c>
      <c r="F11" s="350"/>
      <c r="G11" s="350"/>
      <c r="H11" s="350"/>
      <c r="I11" s="521"/>
      <c r="J11" s="350"/>
    </row>
    <row r="12" spans="1:10" ht="15.75" thickBot="1">
      <c r="A12" s="347">
        <v>90</v>
      </c>
      <c r="B12" s="346" t="s">
        <v>587</v>
      </c>
      <c r="C12" s="347" t="s">
        <v>188</v>
      </c>
      <c r="D12" s="520" t="str">
        <f>'RGV1'!$N$28</f>
        <v>Balanced</v>
      </c>
      <c r="E12" s="350" t="str">
        <f>'RGV1'!$L$70</f>
        <v>Balanced</v>
      </c>
      <c r="F12" s="350"/>
      <c r="G12" s="350"/>
      <c r="H12" s="350"/>
      <c r="I12" s="521"/>
      <c r="J12" s="350"/>
    </row>
    <row r="13" spans="1:10" ht="30.75" thickBot="1">
      <c r="A13" s="347">
        <v>100</v>
      </c>
      <c r="B13" s="346" t="s">
        <v>189</v>
      </c>
      <c r="C13" s="347" t="s">
        <v>190</v>
      </c>
      <c r="D13" s="520" t="str">
        <f>'P-B'!$N$28</f>
        <v>Balanced</v>
      </c>
      <c r="E13" s="350" t="str">
        <f>'P-B'!$L$70</f>
        <v>Balanced</v>
      </c>
      <c r="F13" s="350"/>
      <c r="G13" s="350"/>
      <c r="H13" s="350"/>
      <c r="I13" s="521"/>
      <c r="J13" s="350"/>
    </row>
    <row r="14" spans="1:10" ht="15.75" thickBot="1">
      <c r="A14" s="347">
        <v>110</v>
      </c>
      <c r="B14" s="346" t="s">
        <v>191</v>
      </c>
      <c r="C14" s="347" t="s">
        <v>192</v>
      </c>
      <c r="D14" s="520" t="str">
        <f>'S-A'!$N$28</f>
        <v>Balanced</v>
      </c>
      <c r="E14" s="350" t="str">
        <f>'S-A'!$L$70</f>
        <v>Balanced</v>
      </c>
      <c r="F14" s="350"/>
      <c r="G14" s="350"/>
      <c r="H14" s="350"/>
      <c r="I14" s="521"/>
      <c r="J14" s="350"/>
    </row>
    <row r="15" spans="1:10" ht="15.75" thickBot="1">
      <c r="A15" s="347">
        <v>120</v>
      </c>
      <c r="B15" s="346" t="s">
        <v>193</v>
      </c>
      <c r="C15" s="347" t="s">
        <v>194</v>
      </c>
      <c r="D15" s="520" t="str">
        <f>TYL!$N$28</f>
        <v>Balanced</v>
      </c>
      <c r="E15" s="350" t="str">
        <f>TYL!$L$70</f>
        <v>Balanced</v>
      </c>
      <c r="F15" s="350"/>
      <c r="G15" s="350"/>
      <c r="H15" s="350"/>
      <c r="I15" s="521"/>
      <c r="J15" s="350"/>
    </row>
    <row r="16" spans="1:10" ht="15.75" thickBot="1">
      <c r="A16" s="347">
        <v>130</v>
      </c>
      <c r="B16" s="346" t="s">
        <v>195</v>
      </c>
      <c r="C16" s="347" t="s">
        <v>196</v>
      </c>
      <c r="D16" s="520" t="str">
        <f>TAMU!$N$28</f>
        <v>Balanced</v>
      </c>
      <c r="E16" s="350" t="str">
        <f>TAMU!$L$70</f>
        <v>Balanced</v>
      </c>
      <c r="F16" s="350"/>
      <c r="G16" s="350"/>
      <c r="H16" s="350"/>
      <c r="I16" s="521"/>
      <c r="J16" s="350"/>
    </row>
    <row r="17" spans="1:10" ht="15.75" thickBot="1">
      <c r="A17" s="347">
        <v>140</v>
      </c>
      <c r="B17" s="346" t="s">
        <v>197</v>
      </c>
      <c r="C17" s="347" t="s">
        <v>198</v>
      </c>
      <c r="D17" s="520" t="str">
        <f>TAMUG!$N$28</f>
        <v>Balanced</v>
      </c>
      <c r="E17" s="350" t="str">
        <f>TAMUG!$L$70</f>
        <v>Balanced</v>
      </c>
      <c r="F17" s="350"/>
      <c r="G17" s="350"/>
      <c r="H17" s="350"/>
      <c r="I17" s="521"/>
      <c r="J17" s="350"/>
    </row>
    <row r="18" spans="1:10" ht="15.75" thickBot="1">
      <c r="A18" s="347">
        <v>150</v>
      </c>
      <c r="B18" s="346" t="s">
        <v>430</v>
      </c>
      <c r="C18" s="347" t="s">
        <v>200</v>
      </c>
      <c r="D18" s="520" t="str">
        <f>PVAMU!$N$28</f>
        <v>Balanced</v>
      </c>
      <c r="E18" s="350" t="str">
        <f>PVAMU!$L$70</f>
        <v>Balanced</v>
      </c>
      <c r="F18" s="350"/>
      <c r="G18" s="350"/>
      <c r="H18" s="350"/>
      <c r="I18" s="521"/>
      <c r="J18" s="350"/>
    </row>
    <row r="19" spans="1:10" ht="15.75" thickBot="1">
      <c r="A19" s="347">
        <v>160</v>
      </c>
      <c r="B19" s="346" t="s">
        <v>201</v>
      </c>
      <c r="C19" s="347" t="s">
        <v>202</v>
      </c>
      <c r="D19" s="520" t="str">
        <f>TARLST!$N$28</f>
        <v>Balanced</v>
      </c>
      <c r="E19" s="350" t="str">
        <f>TARLST!$L$70</f>
        <v>Balanced</v>
      </c>
      <c r="F19" s="350"/>
      <c r="G19" s="350"/>
      <c r="H19" s="350"/>
      <c r="I19" s="521"/>
      <c r="J19" s="350"/>
    </row>
    <row r="20" spans="1:10" ht="15.75" thickBot="1">
      <c r="A20" s="347">
        <v>170</v>
      </c>
      <c r="B20" s="346" t="s">
        <v>203</v>
      </c>
      <c r="C20" s="347" t="s">
        <v>204</v>
      </c>
      <c r="D20" s="520" t="str">
        <f>TAMUCC!$N$28</f>
        <v>Balanced</v>
      </c>
      <c r="E20" s="350" t="str">
        <f>TAMUCC!$L$70</f>
        <v>Balanced</v>
      </c>
      <c r="F20" s="350"/>
      <c r="G20" s="350"/>
      <c r="H20" s="350"/>
      <c r="I20" s="521"/>
      <c r="J20" s="350"/>
    </row>
    <row r="21" spans="1:10" ht="15.75" thickBot="1">
      <c r="A21" s="347">
        <v>180</v>
      </c>
      <c r="B21" s="346" t="s">
        <v>205</v>
      </c>
      <c r="C21" s="347" t="s">
        <v>206</v>
      </c>
      <c r="D21" s="520" t="str">
        <f>TAMUK!$N$28</f>
        <v>Balanced</v>
      </c>
      <c r="E21" s="350" t="str">
        <f>TAMUK!$L$70</f>
        <v>Balanced</v>
      </c>
      <c r="F21" s="350"/>
      <c r="G21" s="350"/>
      <c r="H21" s="350"/>
      <c r="I21" s="521"/>
      <c r="J21" s="350"/>
    </row>
    <row r="22" spans="1:10" ht="15.75" thickBot="1">
      <c r="A22" s="347">
        <v>190</v>
      </c>
      <c r="B22" s="346" t="s">
        <v>207</v>
      </c>
      <c r="C22" s="347" t="s">
        <v>208</v>
      </c>
      <c r="D22" s="520" t="str">
        <f>TAMIU!$N$28</f>
        <v>Balanced</v>
      </c>
      <c r="E22" s="350" t="str">
        <f>TAMIU!$L$70</f>
        <v>Balanced</v>
      </c>
      <c r="F22" s="350"/>
      <c r="G22" s="350"/>
      <c r="H22" s="350"/>
      <c r="I22" s="521"/>
      <c r="J22" s="350"/>
    </row>
    <row r="23" spans="1:10" ht="15.75" thickBot="1">
      <c r="A23" s="347">
        <v>200</v>
      </c>
      <c r="B23" s="346" t="s">
        <v>209</v>
      </c>
      <c r="C23" s="347" t="s">
        <v>210</v>
      </c>
      <c r="D23" s="520" t="str">
        <f>WTAMU!$N$28</f>
        <v>Balanced</v>
      </c>
      <c r="E23" s="350" t="str">
        <f>WTAMU!$L$70</f>
        <v>Balanced</v>
      </c>
      <c r="F23" s="350"/>
      <c r="G23" s="350"/>
      <c r="H23" s="350"/>
      <c r="I23" s="521"/>
      <c r="J23" s="350"/>
    </row>
    <row r="24" spans="1:10" ht="15.75" thickBot="1">
      <c r="A24" s="347">
        <v>210</v>
      </c>
      <c r="B24" s="346" t="s">
        <v>211</v>
      </c>
      <c r="C24" s="347" t="s">
        <v>212</v>
      </c>
      <c r="D24" s="520" t="str">
        <f>TAMUC!$N$28</f>
        <v>Balanced</v>
      </c>
      <c r="E24" s="350" t="str">
        <f>TAMUC!$L$70</f>
        <v>Balanced</v>
      </c>
      <c r="F24" s="350"/>
      <c r="G24" s="350"/>
      <c r="H24" s="350"/>
      <c r="I24" s="521"/>
      <c r="J24" s="350"/>
    </row>
    <row r="25" spans="1:10" ht="15.75" thickBot="1">
      <c r="A25" s="347">
        <v>220</v>
      </c>
      <c r="B25" s="346" t="s">
        <v>412</v>
      </c>
      <c r="C25" s="347" t="s">
        <v>213</v>
      </c>
      <c r="D25" s="520" t="str">
        <f>TAMUT!$N$28</f>
        <v>Balanced</v>
      </c>
      <c r="E25" s="350" t="str">
        <f>TAMUT!$L$70</f>
        <v>Balanced</v>
      </c>
      <c r="F25" s="350"/>
      <c r="G25" s="350"/>
      <c r="H25" s="350"/>
      <c r="I25" s="521"/>
      <c r="J25" s="350"/>
    </row>
    <row r="26" spans="1:10" ht="15.75" thickBot="1">
      <c r="A26" s="347">
        <v>223</v>
      </c>
      <c r="B26" s="364" t="s">
        <v>214</v>
      </c>
      <c r="C26" s="347" t="s">
        <v>215</v>
      </c>
      <c r="D26" s="520" t="str">
        <f>TAMUCT!$N$28</f>
        <v>Balanced</v>
      </c>
      <c r="E26" s="350" t="str">
        <f>TAMUCT!$L$70</f>
        <v>Balanced</v>
      </c>
      <c r="F26" s="350"/>
      <c r="G26" s="350"/>
      <c r="H26" s="350"/>
      <c r="I26" s="521"/>
      <c r="J26" s="350"/>
    </row>
    <row r="27" spans="1:10" ht="15.75" thickBot="1">
      <c r="A27" s="347">
        <v>226</v>
      </c>
      <c r="B27" s="364" t="s">
        <v>216</v>
      </c>
      <c r="C27" s="347" t="s">
        <v>217</v>
      </c>
      <c r="D27" s="520" t="str">
        <f>TAMUSA!$N$28</f>
        <v>Balanced</v>
      </c>
      <c r="E27" s="350" t="str">
        <f>TAMUSA!$L$70</f>
        <v>Balanced</v>
      </c>
      <c r="F27" s="350"/>
      <c r="G27" s="350"/>
      <c r="H27" s="350"/>
      <c r="I27" s="521"/>
      <c r="J27" s="350"/>
    </row>
    <row r="28" spans="1:10" ht="15.75" thickBot="1">
      <c r="A28" s="379">
        <v>600</v>
      </c>
      <c r="B28" s="353" t="s">
        <v>565</v>
      </c>
      <c r="C28" s="351" t="s">
        <v>352</v>
      </c>
      <c r="D28" s="520" t="str">
        <f>TAR!$N$28</f>
        <v>Balanced</v>
      </c>
      <c r="E28" s="350" t="str">
        <f>TAR!$L$70</f>
        <v>Balanced</v>
      </c>
      <c r="F28" s="350"/>
      <c r="G28" s="350"/>
      <c r="H28" s="350"/>
      <c r="I28" s="521"/>
      <c r="J28" s="350"/>
    </row>
    <row r="29" spans="1:10" ht="15.75" thickBot="1">
      <c r="A29" s="379">
        <v>605</v>
      </c>
      <c r="B29" s="353" t="s">
        <v>566</v>
      </c>
      <c r="C29" s="351" t="s">
        <v>355</v>
      </c>
      <c r="D29" s="520" t="str">
        <f>TAES!$N$28</f>
        <v>Balanced</v>
      </c>
      <c r="E29" s="350" t="str">
        <f>TAES!$L$70</f>
        <v>Balanced</v>
      </c>
      <c r="F29" s="350"/>
      <c r="G29" s="350"/>
      <c r="H29" s="350"/>
      <c r="I29" s="521"/>
      <c r="J29" s="350"/>
    </row>
    <row r="30" spans="1:10" ht="30.75" thickBot="1">
      <c r="A30" s="379">
        <v>610</v>
      </c>
      <c r="B30" s="353" t="s">
        <v>567</v>
      </c>
      <c r="C30" s="351" t="s">
        <v>358</v>
      </c>
      <c r="D30" s="520" t="str">
        <f>TEES1!$N$28</f>
        <v>Balanced</v>
      </c>
      <c r="E30" s="350" t="str">
        <f>TEES1!$L$70</f>
        <v>Balanced</v>
      </c>
      <c r="F30" s="350"/>
      <c r="G30" s="350"/>
      <c r="H30" s="350"/>
      <c r="I30" s="521"/>
      <c r="J30" s="350"/>
    </row>
    <row r="31" spans="1:10" ht="30.75" thickBot="1">
      <c r="A31" s="379">
        <v>615</v>
      </c>
      <c r="B31" s="353" t="s">
        <v>568</v>
      </c>
      <c r="C31" s="351" t="s">
        <v>361</v>
      </c>
      <c r="D31" s="520" t="str">
        <f>TEES2!$N$28</f>
        <v>Balanced</v>
      </c>
      <c r="E31" s="350" t="str">
        <f>TEES2!$L$70</f>
        <v>Balanced</v>
      </c>
      <c r="F31" s="350"/>
      <c r="G31" s="350"/>
      <c r="H31" s="350"/>
      <c r="I31" s="521"/>
      <c r="J31" s="350"/>
    </row>
    <row r="32" spans="1:10" ht="15.75" thickBot="1">
      <c r="A32" s="379">
        <v>620</v>
      </c>
      <c r="B32" s="353" t="s">
        <v>569</v>
      </c>
      <c r="C32" s="351" t="s">
        <v>364</v>
      </c>
      <c r="D32" s="520" t="str">
        <f>TFS!$N$28</f>
        <v>Balanced</v>
      </c>
      <c r="E32" s="350" t="str">
        <f>TFS!$L$70</f>
        <v>Balanced</v>
      </c>
      <c r="F32" s="350"/>
      <c r="G32" s="350"/>
      <c r="H32" s="350"/>
      <c r="I32" s="521"/>
      <c r="J32" s="350"/>
    </row>
    <row r="33" spans="1:10" ht="15.75" thickBot="1">
      <c r="A33" s="379">
        <v>625</v>
      </c>
      <c r="B33" s="353" t="s">
        <v>570</v>
      </c>
      <c r="C33" s="351" t="s">
        <v>367</v>
      </c>
      <c r="D33" s="520" t="str">
        <f>TTI!$N$28</f>
        <v>Balanced</v>
      </c>
      <c r="E33" s="350" t="str">
        <f>TTI!$L$70</f>
        <v>Balanced</v>
      </c>
      <c r="F33" s="350"/>
      <c r="G33" s="350"/>
      <c r="H33" s="350"/>
      <c r="I33" s="521"/>
      <c r="J33" s="350"/>
    </row>
    <row r="34" spans="1:10" ht="30.75" thickBot="1">
      <c r="A34" s="379">
        <v>630</v>
      </c>
      <c r="B34" s="353" t="s">
        <v>571</v>
      </c>
      <c r="C34" s="351" t="s">
        <v>370</v>
      </c>
      <c r="D34" s="520" t="str">
        <f>TVMDL!$N$28</f>
        <v>Balanced</v>
      </c>
      <c r="E34" s="350" t="str">
        <f>TVMDL!$L$70</f>
        <v>Balanced</v>
      </c>
      <c r="F34" s="350"/>
      <c r="G34" s="350"/>
      <c r="H34" s="350"/>
      <c r="I34" s="521"/>
      <c r="J34" s="350"/>
    </row>
    <row r="35" spans="1:10" ht="15.75" thickBot="1">
      <c r="A35" s="379">
        <v>635</v>
      </c>
      <c r="B35" s="353" t="s">
        <v>372</v>
      </c>
      <c r="C35" s="351" t="s">
        <v>373</v>
      </c>
      <c r="D35" s="520" t="str">
        <f>TAMRF!$N$28</f>
        <v>Balanced</v>
      </c>
      <c r="E35" s="142" t="s">
        <v>599</v>
      </c>
      <c r="F35" s="350"/>
      <c r="G35" s="350"/>
      <c r="H35" s="350"/>
      <c r="I35" s="521"/>
      <c r="J35" s="350"/>
    </row>
    <row r="36" spans="1:10" ht="15.75" thickBot="1">
      <c r="A36" s="347">
        <v>230</v>
      </c>
      <c r="B36" s="346" t="s">
        <v>218</v>
      </c>
      <c r="C36" s="347" t="s">
        <v>219</v>
      </c>
      <c r="D36" s="520" t="str">
        <f>UH!$N$28</f>
        <v>Balanced</v>
      </c>
      <c r="E36" s="350" t="str">
        <f>UH!$L$70</f>
        <v>Balanced</v>
      </c>
      <c r="F36" s="350"/>
      <c r="G36" s="350"/>
      <c r="H36" s="350"/>
      <c r="I36" s="521"/>
      <c r="J36" s="350"/>
    </row>
    <row r="37" spans="1:10" ht="15.75" thickBot="1">
      <c r="A37" s="347">
        <v>240</v>
      </c>
      <c r="B37" s="346" t="s">
        <v>220</v>
      </c>
      <c r="C37" s="347" t="s">
        <v>221</v>
      </c>
      <c r="D37" s="520" t="str">
        <f>UHCL!$N$28</f>
        <v>Balanced</v>
      </c>
      <c r="E37" s="350" t="str">
        <f>UHCL!$L$70</f>
        <v>Balanced</v>
      </c>
      <c r="F37" s="350"/>
      <c r="G37" s="350"/>
      <c r="H37" s="350"/>
      <c r="I37" s="521"/>
      <c r="J37" s="350"/>
    </row>
    <row r="38" spans="1:10" ht="15.75" thickBot="1">
      <c r="A38" s="347">
        <v>250</v>
      </c>
      <c r="B38" s="346" t="s">
        <v>222</v>
      </c>
      <c r="C38" s="347" t="s">
        <v>223</v>
      </c>
      <c r="D38" s="520" t="str">
        <f>UHD!$N$28</f>
        <v>Balanced</v>
      </c>
      <c r="E38" s="350" t="str">
        <f>UHD!$L$70</f>
        <v>Balanced</v>
      </c>
      <c r="F38" s="350"/>
      <c r="G38" s="350"/>
      <c r="H38" s="350"/>
      <c r="I38" s="521"/>
      <c r="J38" s="350"/>
    </row>
    <row r="39" spans="1:10" ht="15.75" thickBot="1">
      <c r="A39" s="347">
        <v>260</v>
      </c>
      <c r="B39" s="346" t="s">
        <v>224</v>
      </c>
      <c r="C39" s="347" t="s">
        <v>225</v>
      </c>
      <c r="D39" s="520" t="str">
        <f>UHV!$N$28</f>
        <v>Balanced</v>
      </c>
      <c r="E39" s="350" t="str">
        <f>UHV!$L$70</f>
        <v>Balanced</v>
      </c>
      <c r="F39" s="350"/>
      <c r="G39" s="350"/>
      <c r="H39" s="350"/>
      <c r="I39" s="521"/>
      <c r="J39" s="350"/>
    </row>
    <row r="40" spans="1:10" ht="15.75" thickBot="1">
      <c r="A40" s="347">
        <v>270</v>
      </c>
      <c r="B40" s="346" t="s">
        <v>226</v>
      </c>
      <c r="C40" s="347" t="s">
        <v>227</v>
      </c>
      <c r="D40" s="520" t="str">
        <f>LU!$N$28</f>
        <v>Balanced</v>
      </c>
      <c r="E40" s="350" t="str">
        <f>LU!$L$70</f>
        <v>Balanced</v>
      </c>
      <c r="F40" s="350"/>
      <c r="G40" s="350"/>
      <c r="H40" s="350"/>
      <c r="I40" s="521"/>
      <c r="J40" s="350"/>
    </row>
    <row r="41" spans="1:10" ht="15.75" thickBot="1">
      <c r="A41" s="347">
        <v>280</v>
      </c>
      <c r="B41" s="346" t="s">
        <v>228</v>
      </c>
      <c r="C41" s="347" t="s">
        <v>229</v>
      </c>
      <c r="D41" s="520" t="str">
        <f>SHSU!$N$28</f>
        <v>Balanced</v>
      </c>
      <c r="E41" s="350" t="str">
        <f>SHSU!$L$70</f>
        <v>Balanced</v>
      </c>
      <c r="F41" s="350"/>
      <c r="G41" s="350"/>
      <c r="H41" s="350"/>
      <c r="I41" s="521"/>
      <c r="J41" s="350"/>
    </row>
    <row r="42" spans="1:10" ht="15.75" thickBot="1">
      <c r="A42" s="347">
        <v>290</v>
      </c>
      <c r="B42" s="346" t="s">
        <v>572</v>
      </c>
      <c r="C42" s="347" t="s">
        <v>230</v>
      </c>
      <c r="D42" s="520" t="str">
        <f>TXST!$N$28</f>
        <v>Balanced</v>
      </c>
      <c r="E42" s="350" t="str">
        <f>TXST!$L$70</f>
        <v>Balanced</v>
      </c>
      <c r="F42" s="350"/>
      <c r="G42" s="350"/>
      <c r="H42" s="350"/>
      <c r="I42" s="521"/>
      <c r="J42" s="350"/>
    </row>
    <row r="43" spans="1:10" ht="15.75" thickBot="1">
      <c r="A43" s="347">
        <v>300</v>
      </c>
      <c r="B43" s="346" t="s">
        <v>231</v>
      </c>
      <c r="C43" s="347" t="s">
        <v>232</v>
      </c>
      <c r="D43" s="520" t="str">
        <f>SRSU!$N$28</f>
        <v>Balanced</v>
      </c>
      <c r="E43" s="350" t="str">
        <f>SRSU!$L$70</f>
        <v>Balanced</v>
      </c>
      <c r="F43" s="350"/>
      <c r="G43" s="350"/>
      <c r="H43" s="350"/>
      <c r="I43" s="521"/>
      <c r="J43" s="350"/>
    </row>
    <row r="44" spans="1:10" ht="15.75" thickBot="1">
      <c r="A44" s="347">
        <v>310</v>
      </c>
      <c r="B44" s="346" t="s">
        <v>233</v>
      </c>
      <c r="C44" s="347" t="s">
        <v>234</v>
      </c>
      <c r="D44" s="520" t="str">
        <f>TTU!$N$28</f>
        <v>Balanced</v>
      </c>
      <c r="E44" s="350" t="str">
        <f>TTU!$L$70</f>
        <v>Balanced</v>
      </c>
    </row>
    <row r="45" spans="1:10" ht="15.75" thickBot="1">
      <c r="A45" s="347">
        <v>320</v>
      </c>
      <c r="B45" s="346" t="s">
        <v>235</v>
      </c>
      <c r="C45" s="347" t="s">
        <v>236</v>
      </c>
      <c r="D45" s="520" t="str">
        <f>ASU!$N$28</f>
        <v>Balanced</v>
      </c>
      <c r="E45" s="350" t="str">
        <f>ASU!$L$70</f>
        <v>Balanced</v>
      </c>
    </row>
    <row r="46" spans="1:10" ht="15.75" thickBot="1">
      <c r="A46" s="347">
        <v>330</v>
      </c>
      <c r="B46" s="346" t="s">
        <v>237</v>
      </c>
      <c r="C46" s="347" t="s">
        <v>238</v>
      </c>
      <c r="D46" s="520" t="str">
        <f>UNT!$N$28</f>
        <v>Balanced</v>
      </c>
      <c r="E46" s="350" t="str">
        <f>UNT!$L$70</f>
        <v>Balanced</v>
      </c>
    </row>
    <row r="47" spans="1:10" ht="15.75" thickBot="1">
      <c r="A47" s="347">
        <v>333</v>
      </c>
      <c r="B47" s="364" t="s">
        <v>239</v>
      </c>
      <c r="C47" s="347" t="s">
        <v>240</v>
      </c>
      <c r="D47" s="520" t="str">
        <f>UNTD!$N$28</f>
        <v>Balanced</v>
      </c>
      <c r="E47" s="350" t="str">
        <f>UNTD!$L$70</f>
        <v>Balanced</v>
      </c>
    </row>
    <row r="48" spans="1:10" ht="15.75" thickBot="1">
      <c r="A48" s="347">
        <v>340</v>
      </c>
      <c r="B48" s="346" t="s">
        <v>241</v>
      </c>
      <c r="C48" s="347" t="s">
        <v>242</v>
      </c>
      <c r="D48" s="520" t="str">
        <f>MidWST!$N$28</f>
        <v>Balanced</v>
      </c>
      <c r="E48" s="350" t="str">
        <f>MidWST!$L$70</f>
        <v>Balanced</v>
      </c>
    </row>
    <row r="49" spans="1:5" ht="15.75" thickBot="1">
      <c r="A49" s="347">
        <v>350</v>
      </c>
      <c r="B49" s="346" t="s">
        <v>243</v>
      </c>
      <c r="C49" s="347" t="s">
        <v>244</v>
      </c>
      <c r="D49" s="520" t="str">
        <f>SFA!$N$28</f>
        <v>Balanced</v>
      </c>
      <c r="E49" s="350" t="str">
        <f>SFA!$L$70</f>
        <v>Balanced</v>
      </c>
    </row>
    <row r="50" spans="1:5" ht="15.75" thickBot="1">
      <c r="A50" s="347">
        <v>360</v>
      </c>
      <c r="B50" s="346" t="s">
        <v>245</v>
      </c>
      <c r="C50" s="347" t="s">
        <v>246</v>
      </c>
      <c r="D50" s="520" t="str">
        <f>TSU!$N$28</f>
        <v>Balanced</v>
      </c>
      <c r="E50" s="350" t="str">
        <f>TSU!$L$70</f>
        <v>Balanced</v>
      </c>
    </row>
    <row r="51" spans="1:5" ht="15.75" thickBot="1">
      <c r="A51" s="347">
        <v>370</v>
      </c>
      <c r="B51" s="346" t="s">
        <v>247</v>
      </c>
      <c r="C51" s="347" t="s">
        <v>248</v>
      </c>
      <c r="D51" s="520" t="str">
        <f>TWU!$N$28</f>
        <v>Balanced</v>
      </c>
      <c r="E51" s="350" t="str">
        <f>TWU!$L$70</f>
        <v>Balanced</v>
      </c>
    </row>
    <row r="52" spans="1:5" ht="15">
      <c r="A52" s="355" t="s">
        <v>404</v>
      </c>
      <c r="B52" s="355" t="s">
        <v>346</v>
      </c>
      <c r="C52" s="356" t="s">
        <v>573</v>
      </c>
    </row>
    <row r="53" spans="1:5" ht="15">
      <c r="A53" s="355" t="s">
        <v>405</v>
      </c>
      <c r="B53" s="517" t="s">
        <v>348</v>
      </c>
      <c r="C53" s="356" t="s">
        <v>349</v>
      </c>
      <c r="D53" s="520" t="str">
        <f>TAMUS!$N$28</f>
        <v>Balanced</v>
      </c>
      <c r="E53" s="350" t="str">
        <f>TAMUS!$L$70</f>
        <v>Balanced</v>
      </c>
    </row>
    <row r="54" spans="1:5" ht="15">
      <c r="A54" s="355" t="s">
        <v>406</v>
      </c>
      <c r="B54" s="355" t="s">
        <v>375</v>
      </c>
      <c r="C54" s="356" t="s">
        <v>573</v>
      </c>
      <c r="D54" s="520"/>
    </row>
    <row r="55" spans="1:5" ht="15">
      <c r="A55" s="355" t="s">
        <v>407</v>
      </c>
      <c r="B55" s="355" t="s">
        <v>378</v>
      </c>
      <c r="C55" s="356" t="s">
        <v>379</v>
      </c>
    </row>
    <row r="56" spans="1:5" ht="15">
      <c r="A56" s="355" t="s">
        <v>408</v>
      </c>
      <c r="B56" s="355" t="s">
        <v>380</v>
      </c>
      <c r="C56" s="356" t="s">
        <v>381</v>
      </c>
    </row>
    <row r="57" spans="1:5" ht="15">
      <c r="A57" s="355" t="s">
        <v>409</v>
      </c>
      <c r="B57" s="355" t="s">
        <v>382</v>
      </c>
      <c r="C57" s="356" t="s">
        <v>383</v>
      </c>
    </row>
    <row r="58" spans="1:5" ht="16.5" thickBot="1">
      <c r="A58" s="522">
        <f>COUNT(A7:A57)</f>
        <v>45</v>
      </c>
      <c r="B58" s="346"/>
      <c r="C58" s="347"/>
    </row>
  </sheetData>
  <hyperlinks>
    <hyperlink ref="F1" location="Index!A1" display="Return to Index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2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22.42578125" style="6" customWidth="1"/>
    <col min="6" max="7" width="16" style="6" customWidth="1"/>
    <col min="8" max="8" width="17.42578125" style="6" customWidth="1"/>
    <col min="9" max="9" width="20.28515625" style="6" customWidth="1"/>
    <col min="10" max="10" width="23.5703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417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32" t="s">
        <v>439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292"/>
      <c r="H10" s="1063" t="str">
        <f>IF(O10&lt;&gt;0,"Out of Balance with SRECNA","")</f>
        <v/>
      </c>
      <c r="I10" s="1063"/>
      <c r="J10" s="1064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065" t="str">
        <f>IF(OR(S17&lt;&gt;0,S41&lt;&gt;0,S57&lt;&gt;0),"Do not Enter Cents - Whole Dollars Only","")</f>
        <v/>
      </c>
      <c r="G18" s="1065"/>
      <c r="H18" s="1065"/>
      <c r="I18" s="1065"/>
      <c r="J18" s="1065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22" t="s">
        <v>685</v>
      </c>
      <c r="K19" s="622" t="s">
        <v>686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>
        <f>SUM(F20:K20)</f>
        <v>0</v>
      </c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>
        <f t="shared" ref="L21:L40" si="1">SUM(F21:K21)</f>
        <v>0</v>
      </c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>
        <f t="shared" si="1"/>
        <v>0</v>
      </c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>
        <f t="shared" si="1"/>
        <v>0</v>
      </c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>
        <f t="shared" si="1"/>
        <v>0</v>
      </c>
      <c r="N40" s="66"/>
      <c r="O40" s="246" t="s">
        <v>466</v>
      </c>
      <c r="P40" s="41" t="s">
        <v>467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7">
        <f t="shared" ref="F41:L41" si="2">SUM(F20:F40)</f>
        <v>0</v>
      </c>
      <c r="G41" s="86">
        <f t="shared" si="2"/>
        <v>0</v>
      </c>
      <c r="H41" s="86">
        <f t="shared" si="2"/>
        <v>0</v>
      </c>
      <c r="I41" s="86">
        <f t="shared" si="2"/>
        <v>0</v>
      </c>
      <c r="J41" s="86">
        <f t="shared" si="2"/>
        <v>0</v>
      </c>
      <c r="K41" s="86">
        <f t="shared" si="2"/>
        <v>0</v>
      </c>
      <c r="L41" s="87">
        <f t="shared" si="2"/>
        <v>0</v>
      </c>
      <c r="N41" s="88"/>
      <c r="O41" s="250" t="s">
        <v>450</v>
      </c>
      <c r="P41" s="245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7" t="s">
        <v>469</v>
      </c>
      <c r="H42" s="248">
        <f>H41+G41</f>
        <v>0</v>
      </c>
      <c r="I42" s="53"/>
      <c r="J42" s="247" t="s">
        <v>468</v>
      </c>
      <c r="K42" s="248">
        <f>J41+K41</f>
        <v>0</v>
      </c>
      <c r="L42" s="247" t="s">
        <v>470</v>
      </c>
      <c r="M42" s="249"/>
      <c r="N42" s="251">
        <f>K42+F41</f>
        <v>0</v>
      </c>
      <c r="O42" s="294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303"/>
      <c r="H43" s="303"/>
      <c r="I43" s="303"/>
      <c r="J43" s="303"/>
      <c r="K43" s="303"/>
      <c r="L43" s="303"/>
      <c r="O43" s="250" t="s">
        <v>449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>
        <f>SUM(F44:K44)</f>
        <v>0</v>
      </c>
      <c r="N44" s="9"/>
      <c r="O44" s="291"/>
      <c r="Q44" s="93"/>
      <c r="R44" s="50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>
        <f t="shared" ref="L45:L56" si="3">SUM(F45:K45)</f>
        <v>0</v>
      </c>
      <c r="N45" s="97"/>
      <c r="O45" s="281" t="s">
        <v>490</v>
      </c>
      <c r="P45" s="98"/>
      <c r="Q45" s="93"/>
      <c r="R45" s="50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>
        <f t="shared" si="3"/>
        <v>0</v>
      </c>
      <c r="N46" s="97"/>
      <c r="O46" s="293"/>
      <c r="P46" s="98"/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>
        <f t="shared" si="3"/>
        <v>0</v>
      </c>
      <c r="N47" s="97"/>
      <c r="O47" s="282" t="s">
        <v>491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>
        <f t="shared" si="3"/>
        <v>0</v>
      </c>
      <c r="N52" s="103"/>
      <c r="P52" s="104"/>
      <c r="Q52" s="105"/>
      <c r="R52" s="50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>
        <f t="shared" si="3"/>
        <v>0</v>
      </c>
      <c r="N53" s="103"/>
      <c r="P53" s="104"/>
      <c r="Q53" s="105"/>
      <c r="R53" s="50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>
        <f>SUM(F44:F56)</f>
        <v>0</v>
      </c>
      <c r="G57" s="86">
        <f t="shared" ref="G57:L57" si="4">SUM(G44:G56)</f>
        <v>0</v>
      </c>
      <c r="H57" s="86">
        <f t="shared" si="4"/>
        <v>0</v>
      </c>
      <c r="I57" s="86">
        <f t="shared" si="4"/>
        <v>0</v>
      </c>
      <c r="J57" s="86">
        <f t="shared" si="4"/>
        <v>0</v>
      </c>
      <c r="K57" s="86">
        <f t="shared" si="4"/>
        <v>0</v>
      </c>
      <c r="L57" s="86">
        <f t="shared" si="4"/>
        <v>0</v>
      </c>
      <c r="N57" s="97"/>
      <c r="P57" s="98"/>
      <c r="Q57" s="98"/>
      <c r="R57" s="50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K60" s="179">
        <f>K57*9</f>
        <v>0</v>
      </c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5">G57+G41</f>
        <v>0</v>
      </c>
      <c r="H64" s="115">
        <f t="shared" si="5"/>
        <v>0</v>
      </c>
      <c r="I64" s="115">
        <f t="shared" si="5"/>
        <v>0</v>
      </c>
      <c r="J64" s="115">
        <f t="shared" si="5"/>
        <v>0</v>
      </c>
      <c r="K64" s="115">
        <f t="shared" si="5"/>
        <v>0</v>
      </c>
      <c r="L64" s="115">
        <f t="shared" si="5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IF($L$66&lt;&gt;Input!$D$18,"Error","Balanced")</f>
        <v>Error</v>
      </c>
    </row>
    <row r="72" spans="1:14" ht="15.75" customHeight="1">
      <c r="L72" s="179"/>
    </row>
  </sheetData>
  <mergeCells count="3">
    <mergeCell ref="B6:L6"/>
    <mergeCell ref="H10:J10"/>
    <mergeCell ref="F18:J18"/>
  </mergeCells>
  <conditionalFormatting sqref="O25:O26">
    <cfRule type="expression" dxfId="5" priority="3">
      <formula>$O$26&lt;&gt;0</formula>
    </cfRule>
  </conditionalFormatting>
  <conditionalFormatting sqref="F18:J18">
    <cfRule type="expression" dxfId="4" priority="2">
      <formula>OR($S$17&lt;&gt;0,$S$41&lt;&gt;0,$S$57&lt;&gt;0)</formula>
    </cfRule>
  </conditionalFormatting>
  <conditionalFormatting sqref="H10:J10">
    <cfRule type="expression" dxfId="3" priority="1">
      <formula>$O$10&lt;&gt;0</formula>
    </cfRule>
  </conditionalFormatting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67"/>
  <sheetViews>
    <sheetView showGridLines="0" zoomScale="75" zoomScaleNormal="75" workbookViewId="0">
      <pane xSplit="2" ySplit="3" topLeftCell="C2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9" style="6" customWidth="1"/>
    <col min="6" max="6" width="17.7109375" style="6" customWidth="1"/>
    <col min="7" max="7" width="17.140625" style="6" customWidth="1"/>
    <col min="8" max="8" width="18.42578125" style="6" customWidth="1"/>
    <col min="9" max="9" width="17.7109375" style="6" customWidth="1"/>
    <col min="10" max="10" width="21.5703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8" style="6" customWidth="1"/>
    <col min="15" max="15" width="18.57031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418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/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159"/>
      <c r="H10" s="1063" t="str">
        <f>IF(O10&lt;&gt;0,"Out of Balance with SRECNA","")</f>
        <v/>
      </c>
      <c r="I10" s="1063"/>
      <c r="J10" s="1064"/>
      <c r="K10" s="31"/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/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/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/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/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/>
      <c r="L17" s="46"/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065" t="str">
        <f>IF(OR(S17&lt;&gt;0,S41&lt;&gt;0,S57&lt;&gt;0),"Do not Enter Cents - Whole Dollars Only","")</f>
        <v/>
      </c>
      <c r="G18" s="1065"/>
      <c r="H18" s="1065"/>
      <c r="I18" s="1065"/>
      <c r="J18" s="1065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22" t="s">
        <v>685</v>
      </c>
      <c r="K19" s="622" t="s">
        <v>686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/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/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/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/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/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/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/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/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/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/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/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/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/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/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/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/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/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/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/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/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/>
      <c r="N40" s="66"/>
      <c r="O40" s="246" t="s">
        <v>466</v>
      </c>
      <c r="P40" s="41" t="s">
        <v>467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6"/>
      <c r="G41" s="86"/>
      <c r="H41" s="86"/>
      <c r="I41" s="86"/>
      <c r="J41" s="86"/>
      <c r="K41" s="86"/>
      <c r="L41" s="87"/>
      <c r="N41" s="88"/>
      <c r="O41" s="250" t="s">
        <v>450</v>
      </c>
      <c r="P41" s="245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7" t="s">
        <v>469</v>
      </c>
      <c r="H42" s="248">
        <f>H41+G41</f>
        <v>0</v>
      </c>
      <c r="I42" s="53"/>
      <c r="J42" s="247" t="s">
        <v>468</v>
      </c>
      <c r="K42" s="248">
        <f>J41+K41</f>
        <v>0</v>
      </c>
      <c r="L42" s="247" t="s">
        <v>470</v>
      </c>
      <c r="M42" s="249"/>
      <c r="N42" s="251">
        <f>K42+F41</f>
        <v>0</v>
      </c>
      <c r="O42" s="294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303"/>
      <c r="H43" s="303"/>
      <c r="I43" s="303"/>
      <c r="J43" s="303"/>
      <c r="K43" s="303"/>
      <c r="L43" s="303"/>
      <c r="O43" s="250" t="s">
        <v>449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/>
      <c r="N44" s="9"/>
      <c r="O44" s="291"/>
      <c r="Q44" s="93"/>
      <c r="R44" s="93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/>
      <c r="N45" s="97"/>
      <c r="O45" s="281" t="s">
        <v>490</v>
      </c>
      <c r="P45" s="98"/>
      <c r="Q45" s="93"/>
      <c r="R45" s="93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/>
      <c r="N46" s="97"/>
      <c r="O46" s="293"/>
      <c r="P46" s="98"/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/>
      <c r="N47" s="97"/>
      <c r="O47" s="282" t="s">
        <v>491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/>
      <c r="N48" s="9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/>
      <c r="N49" s="97"/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/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/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/>
      <c r="N52" s="103"/>
      <c r="P52" s="104"/>
      <c r="Q52" s="105"/>
      <c r="R52" s="105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/>
      <c r="N53" s="103"/>
      <c r="P53" s="104"/>
      <c r="Q53" s="105"/>
      <c r="R53" s="105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/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/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/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/>
      <c r="G57" s="86"/>
      <c r="H57" s="86"/>
      <c r="I57" s="86"/>
      <c r="J57" s="86"/>
      <c r="K57" s="86"/>
      <c r="L57" s="86"/>
      <c r="N57" s="97"/>
      <c r="P57" s="98"/>
      <c r="Q57" s="98"/>
      <c r="R57" s="98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1">G57+G41</f>
        <v>0</v>
      </c>
      <c r="H64" s="115">
        <f t="shared" si="1"/>
        <v>0</v>
      </c>
      <c r="I64" s="115">
        <f t="shared" si="1"/>
        <v>0</v>
      </c>
      <c r="J64" s="115">
        <f t="shared" si="1"/>
        <v>0</v>
      </c>
      <c r="K64" s="115">
        <f t="shared" si="1"/>
        <v>0</v>
      </c>
      <c r="L64" s="115">
        <f t="shared" si="1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IF($L$66&lt;&gt;Input!$D$10,"Error","Balanced")</f>
        <v>Error</v>
      </c>
    </row>
  </sheetData>
  <mergeCells count="3">
    <mergeCell ref="B6:L6"/>
    <mergeCell ref="H10:J10"/>
    <mergeCell ref="F18:J18"/>
  </mergeCells>
  <conditionalFormatting sqref="O25:O26">
    <cfRule type="expression" dxfId="2" priority="3">
      <formula>$O$26&lt;&gt;0</formula>
    </cfRule>
  </conditionalFormatting>
  <conditionalFormatting sqref="F18:J18">
    <cfRule type="expression" dxfId="1" priority="2">
      <formula>OR($S$17&lt;&gt;0,$S$41&lt;&gt;0,$S$57&lt;&gt;0)</formula>
    </cfRule>
  </conditionalFormatting>
  <conditionalFormatting sqref="H10:J10">
    <cfRule type="expression" dxfId="0" priority="1">
      <formula>$O$10&lt;&gt;0</formula>
    </cfRule>
  </conditionalFormatting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19" activePane="bottomRight" state="frozen"/>
      <selection activeCell="B30" sqref="B30"/>
      <selection pane="topRight" activeCell="B30" sqref="B30"/>
      <selection pane="bottomLeft" activeCell="B30" sqref="B30"/>
      <selection pane="bottomRight" activeCell="E57" sqref="E5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28515625" style="6" customWidth="1"/>
    <col min="13" max="13" width="2.28515625" style="9" customWidth="1"/>
    <col min="14" max="14" width="16.85546875" style="6" customWidth="1"/>
    <col min="15" max="15" width="19.85546875" style="9" customWidth="1"/>
    <col min="16" max="16" width="17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60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83943158</v>
      </c>
      <c r="L8" s="23">
        <f>Input!$I$10</f>
        <v>83943158</v>
      </c>
      <c r="N8" s="116"/>
      <c r="O8" s="117"/>
      <c r="P8" s="19"/>
      <c r="Q8" s="19"/>
      <c r="R8" s="19"/>
      <c r="S8" s="19"/>
      <c r="T8" s="19"/>
      <c r="AB8" s="24">
        <f>SUM(C8:L8)</f>
        <v>167886316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Input!$G$10</f>
        <v>1584746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1584746</v>
      </c>
    </row>
    <row r="10" spans="2:28" ht="15.75" customHeight="1">
      <c r="B10" s="27" t="s">
        <v>684</v>
      </c>
      <c r="C10" s="28"/>
      <c r="D10" s="21"/>
      <c r="E10" s="21"/>
      <c r="F10" s="9"/>
      <c r="G10" s="29"/>
      <c r="H10" s="1063" t="str">
        <f>IF(O10&lt;&gt;0,"Out of Balance with SRECNA","")</f>
        <v/>
      </c>
      <c r="I10" s="1063"/>
      <c r="J10" s="1064"/>
      <c r="K10" s="31">
        <f>SUM(K8:K9)</f>
        <v>85527904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85527904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9983836</v>
      </c>
      <c r="L13" s="36">
        <f>Input!$J$10</f>
        <v>9983836</v>
      </c>
      <c r="N13" s="37"/>
      <c r="O13" s="120"/>
      <c r="AB13" s="24">
        <f>SUM(C13:L13)</f>
        <v>19967672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5560463</v>
      </c>
      <c r="L14" s="36">
        <f>Input!$K$10</f>
        <v>5560463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11120926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101072203</v>
      </c>
      <c r="L17" s="46">
        <f>SUM(L8:L16)</f>
        <v>99487457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Input!$N$10</f>
        <v>11589494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Input!$O$10</f>
        <v>2460378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Input!$P$10</f>
        <v>0</v>
      </c>
      <c r="G22" s="56">
        <f>Input!$Q$10</f>
        <v>0</v>
      </c>
      <c r="H22" s="56">
        <f>Input!$R$10</f>
        <v>0</v>
      </c>
      <c r="I22" s="56">
        <f>Input!$S$10</f>
        <v>0</v>
      </c>
      <c r="J22" s="56">
        <f>Input!$T$10</f>
        <v>0</v>
      </c>
      <c r="K22" s="56">
        <f>Input!$U$10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Input!$V$10</f>
        <v>1077484</v>
      </c>
      <c r="G23" s="64">
        <f>Input!$W$10</f>
        <v>1026282</v>
      </c>
      <c r="H23" s="64">
        <f>Input!$X$10</f>
        <v>172922</v>
      </c>
      <c r="I23" s="64">
        <f>Input!$Y$10</f>
        <v>2549498</v>
      </c>
      <c r="J23" s="64">
        <f>Input!$Z$10</f>
        <v>1283913</v>
      </c>
      <c r="K23" s="64">
        <f>Input!$AA$10</f>
        <v>234415</v>
      </c>
      <c r="L23" s="65">
        <f t="shared" ref="L23:L42" si="1">SUM(F23:K23)</f>
        <v>6344514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12689028</v>
      </c>
    </row>
    <row r="24" spans="1:28" ht="15.75" customHeight="1">
      <c r="B24" s="55" t="s">
        <v>24</v>
      </c>
      <c r="C24" s="21"/>
      <c r="D24" s="21"/>
      <c r="F24" s="64">
        <f>Input!$AB$10</f>
        <v>2404845</v>
      </c>
      <c r="G24" s="64">
        <f>Input!$AC$10</f>
        <v>1641348</v>
      </c>
      <c r="H24" s="64">
        <f>Input!$AD$10</f>
        <v>8498</v>
      </c>
      <c r="I24" s="64">
        <f>Input!$AE$10</f>
        <v>967162</v>
      </c>
      <c r="J24" s="64">
        <f>Input!$AF$10</f>
        <v>503919</v>
      </c>
      <c r="K24" s="64">
        <f>Input!$AG$10</f>
        <v>477585</v>
      </c>
      <c r="L24" s="65">
        <f t="shared" si="1"/>
        <v>6003357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12006714</v>
      </c>
    </row>
    <row r="25" spans="1:28" ht="15.75" customHeight="1">
      <c r="B25" s="55" t="s">
        <v>25</v>
      </c>
      <c r="C25" s="21"/>
      <c r="D25" s="21"/>
      <c r="F25" s="64">
        <f>Input!$AH$10</f>
        <v>20752852</v>
      </c>
      <c r="G25" s="64">
        <f>Input!$AI$10</f>
        <v>3415885</v>
      </c>
      <c r="H25" s="64">
        <f>Input!$AJ$10</f>
        <v>2802060</v>
      </c>
      <c r="I25" s="64">
        <f>Input!$AK$10</f>
        <v>12684282</v>
      </c>
      <c r="J25" s="64">
        <f>Input!$AL$10</f>
        <v>4806709</v>
      </c>
      <c r="K25" s="64">
        <f>Input!$AM$10</f>
        <v>3223214</v>
      </c>
      <c r="L25" s="65">
        <f t="shared" si="1"/>
        <v>47685002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95370004</v>
      </c>
    </row>
    <row r="26" spans="1:28" ht="15.75" customHeight="1">
      <c r="B26" s="55" t="s">
        <v>26</v>
      </c>
      <c r="C26" s="21"/>
      <c r="D26" s="21"/>
      <c r="F26" s="64">
        <f>Input!$AN$10</f>
        <v>444785</v>
      </c>
      <c r="G26" s="64">
        <f>Input!$AO$10</f>
        <v>339870</v>
      </c>
      <c r="H26" s="64">
        <f>Input!$AP$10</f>
        <v>0</v>
      </c>
      <c r="I26" s="64">
        <f>Input!$AQ$10</f>
        <v>319369</v>
      </c>
      <c r="J26" s="64">
        <f>Input!$AR$10</f>
        <v>535853</v>
      </c>
      <c r="K26" s="64">
        <f>Input!$AS$10</f>
        <v>175816</v>
      </c>
      <c r="L26" s="65">
        <f t="shared" si="1"/>
        <v>1815693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3631386</v>
      </c>
    </row>
    <row r="27" spans="1:28" ht="15.75" customHeight="1">
      <c r="B27" s="55" t="s">
        <v>27</v>
      </c>
      <c r="C27" s="21"/>
      <c r="D27" s="21"/>
      <c r="F27" s="64">
        <f>Input!$AT$10</f>
        <v>451516</v>
      </c>
      <c r="G27" s="64">
        <f>Input!$AU$10</f>
        <v>1057678</v>
      </c>
      <c r="H27" s="64">
        <f>Input!$AV$10</f>
        <v>0</v>
      </c>
      <c r="I27" s="64">
        <f>Input!$AW$10</f>
        <v>202749</v>
      </c>
      <c r="J27" s="64">
        <f>Input!$AX$10</f>
        <v>18599</v>
      </c>
      <c r="K27" s="64">
        <f>Input!$AY$10</f>
        <v>12633</v>
      </c>
      <c r="L27" s="65">
        <f t="shared" si="1"/>
        <v>1743175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3486350</v>
      </c>
    </row>
    <row r="28" spans="1:28" ht="15.75" customHeight="1">
      <c r="B28" s="55" t="s">
        <v>28</v>
      </c>
      <c r="C28" s="21"/>
      <c r="D28" s="21"/>
      <c r="F28" s="64">
        <f>Input!$AZ$10</f>
        <v>456176</v>
      </c>
      <c r="G28" s="64">
        <f>Input!$BA$10</f>
        <v>61688</v>
      </c>
      <c r="H28" s="64">
        <f>Input!$BB$10</f>
        <v>54513</v>
      </c>
      <c r="I28" s="64">
        <f>Input!$BC$10</f>
        <v>1765027</v>
      </c>
      <c r="J28" s="64">
        <f>Input!$BD$10</f>
        <v>279622</v>
      </c>
      <c r="K28" s="64">
        <f>Input!$BE$10</f>
        <v>506697</v>
      </c>
      <c r="L28" s="65">
        <f t="shared" si="1"/>
        <v>3123723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Input!$BF$10</f>
        <v>7697002</v>
      </c>
      <c r="G29" s="64">
        <f>Input!$BG$10</f>
        <v>2466875</v>
      </c>
      <c r="H29" s="64">
        <f>Input!$BH$10</f>
        <v>54163</v>
      </c>
      <c r="I29" s="64">
        <f>Input!$BI$10</f>
        <v>3567003</v>
      </c>
      <c r="J29" s="64">
        <f>Input!$BJ$10</f>
        <v>1245333</v>
      </c>
      <c r="K29" s="64">
        <f>Input!$BK$10</f>
        <v>1394388</v>
      </c>
      <c r="L29" s="65">
        <f t="shared" si="1"/>
        <v>16424764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Input!$BL$10</f>
        <v>202060</v>
      </c>
      <c r="G30" s="64">
        <f>Input!$BM$10</f>
        <v>665975</v>
      </c>
      <c r="H30" s="64">
        <f>Input!$BN$10</f>
        <v>0</v>
      </c>
      <c r="I30" s="64">
        <f>Input!$BO$10</f>
        <v>373024</v>
      </c>
      <c r="J30" s="64">
        <f>Input!$BP$10</f>
        <v>4006</v>
      </c>
      <c r="K30" s="64">
        <f>Input!$BQ$10</f>
        <v>33242</v>
      </c>
      <c r="L30" s="65">
        <f t="shared" si="1"/>
        <v>1278307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Input!$BR$10</f>
        <v>193542</v>
      </c>
      <c r="G31" s="64">
        <f>Input!$BS$10</f>
        <v>115896</v>
      </c>
      <c r="H31" s="64">
        <f>Input!$BT$10</f>
        <v>0</v>
      </c>
      <c r="I31" s="64">
        <f>Input!$BU$10</f>
        <v>1062898</v>
      </c>
      <c r="J31" s="64">
        <f>Input!$BV$10</f>
        <v>13298</v>
      </c>
      <c r="K31" s="64">
        <f>Input!$BW$10</f>
        <v>183189</v>
      </c>
      <c r="L31" s="65">
        <f t="shared" si="1"/>
        <v>1568823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Input!$BX$10</f>
        <v>0</v>
      </c>
      <c r="G32" s="64">
        <f>Input!$BY$10</f>
        <v>0</v>
      </c>
      <c r="H32" s="64">
        <f>Input!$BZ$10</f>
        <v>0</v>
      </c>
      <c r="I32" s="64">
        <f>Input!$CA$10</f>
        <v>0</v>
      </c>
      <c r="J32" s="64">
        <f>Input!$CB$10</f>
        <v>0</v>
      </c>
      <c r="K32" s="64">
        <f>Input!$CC$10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Input!$CD$10</f>
        <v>104848</v>
      </c>
      <c r="G33" s="64">
        <f>Input!$CE$10</f>
        <v>66097</v>
      </c>
      <c r="H33" s="64">
        <f>Input!$CF$10</f>
        <v>0</v>
      </c>
      <c r="I33" s="64">
        <f>Input!$CG$10</f>
        <v>823005</v>
      </c>
      <c r="J33" s="64">
        <f>Input!$CH$10</f>
        <v>564386</v>
      </c>
      <c r="K33" s="64">
        <f>Input!$CI$10</f>
        <v>406860</v>
      </c>
      <c r="L33" s="65">
        <f t="shared" si="1"/>
        <v>1965196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Input!$CJ$10</f>
        <v>20413</v>
      </c>
      <c r="G34" s="64">
        <f>Input!$CK$10</f>
        <v>2031</v>
      </c>
      <c r="H34" s="64">
        <f>Input!$CL$10</f>
        <v>0</v>
      </c>
      <c r="I34" s="64">
        <f>Input!$CM$10</f>
        <v>369714</v>
      </c>
      <c r="J34" s="64">
        <f>Input!$CN$10</f>
        <v>589</v>
      </c>
      <c r="K34" s="64">
        <f>Input!$CO$10</f>
        <v>730944</v>
      </c>
      <c r="L34" s="65">
        <f t="shared" si="1"/>
        <v>1123691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Input!$CP$10</f>
        <v>584276</v>
      </c>
      <c r="G35" s="64">
        <f>Input!$CQ$10</f>
        <v>41100</v>
      </c>
      <c r="H35" s="64">
        <f>Input!$CR$10</f>
        <v>1013575</v>
      </c>
      <c r="I35" s="64">
        <f>Input!$CS$10</f>
        <v>195888</v>
      </c>
      <c r="J35" s="64">
        <f>Input!$CT$10</f>
        <v>47050</v>
      </c>
      <c r="K35" s="64">
        <f>Input!$CU$10</f>
        <v>45911</v>
      </c>
      <c r="L35" s="65">
        <f t="shared" si="1"/>
        <v>1927800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Input!$CV$10</f>
        <v>0</v>
      </c>
      <c r="G36" s="64">
        <f>Input!$CW$10</f>
        <v>0</v>
      </c>
      <c r="H36" s="64">
        <f>Input!$CX$10</f>
        <v>0</v>
      </c>
      <c r="I36" s="64">
        <f>Input!$CY$10</f>
        <v>0</v>
      </c>
      <c r="J36" s="64">
        <f>Input!$CZ$10</f>
        <v>0</v>
      </c>
      <c r="K36" s="64">
        <f>Input!$DA$10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Input!$DB$10</f>
        <v>0</v>
      </c>
      <c r="G37" s="64">
        <f>Input!$DC$10</f>
        <v>0</v>
      </c>
      <c r="H37" s="64">
        <f>Input!$DD$10</f>
        <v>0</v>
      </c>
      <c r="I37" s="64">
        <f>Input!$DE$10</f>
        <v>0</v>
      </c>
      <c r="J37" s="64">
        <f>Input!$DF$10</f>
        <v>0</v>
      </c>
      <c r="K37" s="64">
        <f>Input!$DG$10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Input!$DH$10</f>
        <v>0</v>
      </c>
      <c r="G38" s="64">
        <f>Input!$DI$10</f>
        <v>0</v>
      </c>
      <c r="H38" s="64">
        <f>Input!$DJ$10</f>
        <v>0</v>
      </c>
      <c r="I38" s="64">
        <f>Input!$DK$10</f>
        <v>0</v>
      </c>
      <c r="J38" s="64">
        <f>Input!$DL$10</f>
        <v>0</v>
      </c>
      <c r="K38" s="64">
        <f>Input!$DM$10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Input!$DN$10</f>
        <v>0</v>
      </c>
      <c r="G39" s="64">
        <f>Input!$DO$10</f>
        <v>0</v>
      </c>
      <c r="H39" s="64">
        <f>Input!$DP$10</f>
        <v>0</v>
      </c>
      <c r="I39" s="64">
        <f>Input!$DQ$10</f>
        <v>0</v>
      </c>
      <c r="J39" s="64">
        <f>Input!$DR$10</f>
        <v>0</v>
      </c>
      <c r="K39" s="64">
        <f>Input!$DS$10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Input!$DT$10</f>
        <v>0</v>
      </c>
      <c r="G40" s="64">
        <f>Input!$DU$10</f>
        <v>0</v>
      </c>
      <c r="H40" s="64">
        <f>Input!$DV$10</f>
        <v>0</v>
      </c>
      <c r="I40" s="64">
        <f>Input!$DW$10</f>
        <v>0</v>
      </c>
      <c r="J40" s="64">
        <f>Input!$DX$10</f>
        <v>0</v>
      </c>
      <c r="K40" s="64">
        <f>Input!$DY$10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Input!$DZ$10</f>
        <v>0</v>
      </c>
      <c r="G41" s="64">
        <f>Input!$EA$10</f>
        <v>0</v>
      </c>
      <c r="H41" s="64">
        <f>Input!$EB$10</f>
        <v>0</v>
      </c>
      <c r="I41" s="64">
        <f>Input!$EC$10</f>
        <v>0</v>
      </c>
      <c r="J41" s="64">
        <f>Input!$ED$10</f>
        <v>0</v>
      </c>
      <c r="K41" s="64">
        <f>Input!$EE$10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Input!$EF$10</f>
        <v>56309</v>
      </c>
      <c r="G42" s="84">
        <f>Input!$EG$10</f>
        <v>992988</v>
      </c>
      <c r="H42" s="84">
        <f>Input!$EH$10</f>
        <v>58</v>
      </c>
      <c r="I42" s="84">
        <f>Input!$EI$10</f>
        <v>6146268</v>
      </c>
      <c r="J42" s="84">
        <f>Input!$EJ$10</f>
        <v>226374</v>
      </c>
      <c r="K42" s="84">
        <f>Input!$EK$10</f>
        <v>1061415</v>
      </c>
      <c r="L42" s="65">
        <f t="shared" si="1"/>
        <v>8483412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16966824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34446108</v>
      </c>
      <c r="G43" s="86">
        <f t="shared" si="2"/>
        <v>11893713</v>
      </c>
      <c r="H43" s="86">
        <f t="shared" si="2"/>
        <v>4105789</v>
      </c>
      <c r="I43" s="86">
        <f t="shared" si="2"/>
        <v>31025887</v>
      </c>
      <c r="J43" s="86">
        <f t="shared" si="2"/>
        <v>9529651</v>
      </c>
      <c r="K43" s="86">
        <f t="shared" si="2"/>
        <v>8486309</v>
      </c>
      <c r="L43" s="87">
        <f t="shared" si="2"/>
        <v>99487457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144150306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15999502</v>
      </c>
      <c r="I44" s="53"/>
      <c r="J44" s="247" t="s">
        <v>468</v>
      </c>
      <c r="K44" s="248">
        <f>K43+J43</f>
        <v>18015960</v>
      </c>
      <c r="L44" s="247" t="s">
        <v>470</v>
      </c>
      <c r="M44" s="249"/>
      <c r="N44" s="251">
        <f>K44+F43</f>
        <v>52462068</v>
      </c>
      <c r="O44" s="294">
        <f>ROUND((N44/P44)*100,2)</f>
        <v>35.24</v>
      </c>
      <c r="P44" s="93">
        <f>Input!$HL$10</f>
        <v>148858657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Input!$EL$10</f>
        <v>6297943</v>
      </c>
      <c r="G46" s="64">
        <f>Input!$EM$10</f>
        <v>541246</v>
      </c>
      <c r="H46" s="64">
        <f>Input!$EN$10</f>
        <v>30781</v>
      </c>
      <c r="I46" s="64">
        <f>Input!$EO$10</f>
        <v>2005598</v>
      </c>
      <c r="J46" s="64">
        <f>Input!$EP$10</f>
        <v>751346</v>
      </c>
      <c r="K46" s="64">
        <f>Input!$EQ$10</f>
        <v>417645</v>
      </c>
      <c r="L46" s="57">
        <f>SUM(F46:K46)</f>
        <v>10044559</v>
      </c>
      <c r="N46" s="9"/>
      <c r="O46" s="291">
        <f>ROUND(N44/O48,0)</f>
        <v>101196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20089118</v>
      </c>
    </row>
    <row r="47" spans="1:28" ht="15.75" customHeight="1">
      <c r="A47" s="76"/>
      <c r="B47" s="6" t="s">
        <v>46</v>
      </c>
      <c r="C47" s="21"/>
      <c r="D47" s="21"/>
      <c r="F47" s="64">
        <f>Input!$ER$10</f>
        <v>2343932</v>
      </c>
      <c r="G47" s="64">
        <f>Input!$ES$10</f>
        <v>246731</v>
      </c>
      <c r="H47" s="64">
        <f>Input!$ET$10</f>
        <v>230400</v>
      </c>
      <c r="I47" s="64">
        <f>Input!$EU$10</f>
        <v>1362329</v>
      </c>
      <c r="J47" s="64">
        <f>Input!$EV$10</f>
        <v>1068285</v>
      </c>
      <c r="K47" s="64">
        <f>Input!$EW$10</f>
        <v>800798</v>
      </c>
      <c r="L47" s="65">
        <f t="shared" ref="L47:L58" si="3">SUM(F47:K47)</f>
        <v>6052475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Input!$EX$10</f>
        <v>2424851</v>
      </c>
      <c r="G48" s="64">
        <f>Input!$EY$10</f>
        <v>246731</v>
      </c>
      <c r="H48" s="64">
        <f>Input!$EZ$10</f>
        <v>440368</v>
      </c>
      <c r="I48" s="64">
        <f>Input!$FA$10</f>
        <v>1372703</v>
      </c>
      <c r="J48" s="64">
        <f>Input!$FB$10</f>
        <v>572899</v>
      </c>
      <c r="K48" s="64">
        <f>Input!$FC$10</f>
        <v>736266</v>
      </c>
      <c r="L48" s="65">
        <f t="shared" si="3"/>
        <v>5793818</v>
      </c>
      <c r="N48" s="97"/>
      <c r="O48" s="293">
        <f>VLOOKUP($B$1,LUTTFTE,16,FALSE)</f>
        <v>518.41999999999996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Input!$FD$10</f>
        <v>8291462</v>
      </c>
      <c r="G49" s="64">
        <f>Input!$FE$10</f>
        <v>311869</v>
      </c>
      <c r="H49" s="64">
        <f>Input!$FF$10</f>
        <v>379211</v>
      </c>
      <c r="I49" s="64">
        <f>Input!$FG$10</f>
        <v>1980997</v>
      </c>
      <c r="J49" s="64">
        <f>Input!$FH$10</f>
        <v>799776</v>
      </c>
      <c r="K49" s="64">
        <f>Input!$FI$10</f>
        <v>314728</v>
      </c>
      <c r="L49" s="65">
        <f t="shared" si="3"/>
        <v>12078043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Input!$FJ$10</f>
        <v>7629334</v>
      </c>
      <c r="G50" s="64">
        <f>Input!$FK$10</f>
        <v>3548</v>
      </c>
      <c r="H50" s="64">
        <f>Input!$FL$10</f>
        <v>93338</v>
      </c>
      <c r="I50" s="64">
        <f>Input!$FM$10</f>
        <v>1596413</v>
      </c>
      <c r="J50" s="64">
        <f>Input!$FN$10</f>
        <v>1814463</v>
      </c>
      <c r="K50" s="64">
        <f>Input!$FO$10</f>
        <v>410795</v>
      </c>
      <c r="L50" s="65">
        <f t="shared" si="3"/>
        <v>11547891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Input!$FP$10</f>
        <v>8857885</v>
      </c>
      <c r="G51" s="64">
        <f>Input!$FQ$10</f>
        <v>3848171</v>
      </c>
      <c r="H51" s="64">
        <f>Input!$FR$10</f>
        <v>32070</v>
      </c>
      <c r="I51" s="64">
        <f>Input!$FS$10</f>
        <v>3667841</v>
      </c>
      <c r="J51" s="64">
        <f>Input!$FT$10</f>
        <v>3043946</v>
      </c>
      <c r="K51" s="64">
        <f>Input!$FU$10</f>
        <v>2279975</v>
      </c>
      <c r="L51" s="65">
        <f t="shared" si="3"/>
        <v>21729888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Input!$FV$10</f>
        <v>8154253</v>
      </c>
      <c r="G52" s="64">
        <f>Input!$FW$10</f>
        <v>3037421</v>
      </c>
      <c r="H52" s="64">
        <f>Input!$FX$10</f>
        <v>24033</v>
      </c>
      <c r="I52" s="64">
        <f>Input!$FY$10</f>
        <v>3325365</v>
      </c>
      <c r="J52" s="64">
        <f>Input!$FZ$10</f>
        <v>1837900</v>
      </c>
      <c r="K52" s="64">
        <f>Input!$GA$10</f>
        <v>1680493</v>
      </c>
      <c r="L52" s="65">
        <f t="shared" si="3"/>
        <v>18059465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Input!$GB$10</f>
        <v>1266321</v>
      </c>
      <c r="G53" s="64">
        <f>Input!$GC$10</f>
        <v>339870</v>
      </c>
      <c r="H53" s="64">
        <f>Input!$GD$10</f>
        <v>61894</v>
      </c>
      <c r="I53" s="64">
        <f>Input!$GE$10</f>
        <v>319369</v>
      </c>
      <c r="J53" s="64">
        <f>Input!$GF$10</f>
        <v>916773</v>
      </c>
      <c r="K53" s="64">
        <f>Input!$GG$10</f>
        <v>456050</v>
      </c>
      <c r="L53" s="65">
        <f t="shared" si="3"/>
        <v>3360277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Input!$GH$10</f>
        <v>0</v>
      </c>
      <c r="G54" s="64">
        <f>Input!$GI$10</f>
        <v>0</v>
      </c>
      <c r="H54" s="64">
        <f>Input!$GJ$10</f>
        <v>0</v>
      </c>
      <c r="I54" s="64">
        <f>Input!$GK$10</f>
        <v>0</v>
      </c>
      <c r="J54" s="64">
        <f>Input!$GL$10</f>
        <v>0</v>
      </c>
      <c r="K54" s="64">
        <f>Input!$GM$10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Input!$GN$10</f>
        <v>0</v>
      </c>
      <c r="G55" s="64">
        <f>Input!$GO$10</f>
        <v>0</v>
      </c>
      <c r="H55" s="64">
        <f>Input!$GP$10</f>
        <v>0</v>
      </c>
      <c r="I55" s="64">
        <f>Input!$GQ$10</f>
        <v>0</v>
      </c>
      <c r="J55" s="64">
        <f>Input!$GR$10</f>
        <v>0</v>
      </c>
      <c r="K55" s="64">
        <f>Input!$GS$10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Input!$GT$10</f>
        <v>0</v>
      </c>
      <c r="G56" s="64">
        <f>Input!$GU$10</f>
        <v>0</v>
      </c>
      <c r="H56" s="64">
        <f>Input!$GV$10</f>
        <v>0</v>
      </c>
      <c r="I56" s="64">
        <f>Input!$GW$10</f>
        <v>0</v>
      </c>
      <c r="J56" s="64">
        <f>Input!$GX$10</f>
        <v>0</v>
      </c>
      <c r="K56" s="64">
        <f>Input!$GY$10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Input!$GZ$10</f>
        <v>0</v>
      </c>
      <c r="G57" s="64">
        <f>Input!$HA$10</f>
        <v>0</v>
      </c>
      <c r="H57" s="64">
        <f>Input!$HB$10</f>
        <v>0</v>
      </c>
      <c r="I57" s="64">
        <f>Input!$HC$10</f>
        <v>0</v>
      </c>
      <c r="J57" s="64">
        <f>Input!$HD$10</f>
        <v>0</v>
      </c>
      <c r="K57" s="64">
        <f>Input!$HE$10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Input!$HF$10</f>
        <v>0</v>
      </c>
      <c r="G58" s="64">
        <f>Input!$HG$10</f>
        <v>0</v>
      </c>
      <c r="H58" s="64">
        <f>Input!$HH$10</f>
        <v>0</v>
      </c>
      <c r="I58" s="64">
        <f>Input!$HI$10</f>
        <v>0</v>
      </c>
      <c r="J58" s="64">
        <f>Input!$HJ$10</f>
        <v>0</v>
      </c>
      <c r="K58" s="64">
        <f>Input!$HK$10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45265981</v>
      </c>
      <c r="G59" s="86">
        <f t="shared" ref="G59:L59" si="4">SUM(G46:G58)</f>
        <v>8575587</v>
      </c>
      <c r="H59" s="86">
        <f t="shared" si="4"/>
        <v>1292095</v>
      </c>
      <c r="I59" s="86">
        <f t="shared" si="4"/>
        <v>15630615</v>
      </c>
      <c r="J59" s="86">
        <f t="shared" si="4"/>
        <v>10805388</v>
      </c>
      <c r="K59" s="86">
        <f t="shared" si="4"/>
        <v>7096750</v>
      </c>
      <c r="L59" s="86">
        <f t="shared" si="4"/>
        <v>88666416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20089118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79712089</v>
      </c>
      <c r="G66" s="115">
        <f t="shared" ref="G66:L66" si="5">G59+G43</f>
        <v>20469300</v>
      </c>
      <c r="H66" s="115">
        <f t="shared" si="5"/>
        <v>5397884</v>
      </c>
      <c r="I66" s="115">
        <f t="shared" si="5"/>
        <v>46656502</v>
      </c>
      <c r="J66" s="115">
        <f t="shared" si="5"/>
        <v>20335039</v>
      </c>
      <c r="K66" s="115">
        <f t="shared" si="5"/>
        <v>15583059</v>
      </c>
      <c r="L66" s="115">
        <f t="shared" si="5"/>
        <v>188153873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115122075</v>
      </c>
      <c r="N67" s="20"/>
      <c r="O67" s="104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Input!HL10+Input!HM10+Input!HN10+SUM(Input!$HT$10:'Input'!$IC$10)</f>
        <v>808953354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1087970</v>
      </c>
      <c r="H69" s="390">
        <f>H28+H23</f>
        <v>227435</v>
      </c>
      <c r="I69" s="20"/>
      <c r="J69" s="20"/>
      <c r="K69" s="20"/>
      <c r="L69" s="115">
        <f>SUM(L66:L68)</f>
        <v>1112229302</v>
      </c>
      <c r="N69" s="20"/>
    </row>
    <row r="70" spans="1:26" ht="15.75" customHeight="1">
      <c r="H70" s="390">
        <f>H69+G69</f>
        <v>1315405</v>
      </c>
      <c r="L70" s="3" t="str">
        <f>IF($L$69&lt;&gt;(Input!$D$10-Input!$E$10),"Error","Balanced")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0" priority="3">
      <formula>$O$28&lt;&gt;0</formula>
    </cfRule>
  </conditionalFormatting>
  <conditionalFormatting sqref="F20:J20">
    <cfRule type="expression" dxfId="199" priority="2">
      <formula>OR($S$17&lt;&gt;0,$S$43&lt;&gt;0,$S$59&lt;&gt;0)</formula>
    </cfRule>
  </conditionalFormatting>
  <conditionalFormatting sqref="H10:J10">
    <cfRule type="expression" dxfId="198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5703125" style="545" customWidth="1"/>
    <col min="13" max="16384" width="9.140625" style="545"/>
  </cols>
  <sheetData>
    <row r="1" spans="2:15" ht="13.5" thickBot="1">
      <c r="B1" s="546" t="str">
        <f>ARL!$B$1</f>
        <v>The University of Texas at Arlington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Input!$HT$10</f>
        <v>85527904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Input!$HU$10</f>
        <v>-40902941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Input!$HV$10</f>
        <v>3543801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48168764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Input!$HW$10</f>
        <v>-1584746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Input!$HX$10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Input!$HY$10</f>
        <v>-1202308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Input!$HZ$10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Input!$ID$10</f>
        <v>0</v>
      </c>
      <c r="F21" s="1078"/>
      <c r="G21" s="1078"/>
      <c r="H21" s="1078"/>
      <c r="I21" s="1078"/>
      <c r="J21" s="1079"/>
      <c r="K21" s="571">
        <f>Input!$IA$10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Input!$IE$10</f>
        <v>0</v>
      </c>
      <c r="F22" s="1078"/>
      <c r="G22" s="1078"/>
      <c r="H22" s="1078"/>
      <c r="I22" s="1078"/>
      <c r="J22" s="1079"/>
      <c r="K22" s="571">
        <f>Input!$IB$10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Input!$IF$10</f>
        <v>0</v>
      </c>
      <c r="F23" s="1067"/>
      <c r="G23" s="1067"/>
      <c r="H23" s="1067"/>
      <c r="I23" s="1067"/>
      <c r="J23" s="1068"/>
      <c r="K23" s="584">
        <f>Input!$IC$10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45381710</v>
      </c>
    </row>
    <row r="49" spans="2:11">
      <c r="F49" s="545">
        <f>SUM(F50:F59)</f>
        <v>0</v>
      </c>
      <c r="K49" s="480">
        <f>K7+K8+K9+K12+K14+K17+K18+K21+K22+K23</f>
        <v>45381710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SUM(Input!HT10:IC10)</f>
        <v>45381710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197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6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85546875" style="6" customWidth="1"/>
    <col min="15" max="15" width="23.5703125" style="9" customWidth="1"/>
    <col min="16" max="16" width="21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691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409"/>
      <c r="O7" s="410" t="s">
        <v>521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466551446</v>
      </c>
      <c r="L8" s="23">
        <f>Input!$I$11</f>
        <v>466551446</v>
      </c>
      <c r="N8" s="411"/>
      <c r="O8" s="412"/>
      <c r="P8" s="19"/>
      <c r="Q8" s="19"/>
      <c r="R8" s="19"/>
      <c r="S8" s="19"/>
      <c r="T8" s="19"/>
      <c r="AB8" s="24">
        <f>SUM(C8:L8)</f>
        <v>933102892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Input!$G$11</f>
        <v>0</v>
      </c>
      <c r="L9" s="26"/>
      <c r="N9" s="411"/>
      <c r="O9" s="413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466551446</v>
      </c>
      <c r="L10" s="32"/>
      <c r="N10" s="414"/>
      <c r="O10" s="415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16" t="s">
        <v>21</v>
      </c>
      <c r="O11" s="417">
        <f>L43</f>
        <v>617595669</v>
      </c>
      <c r="P11" s="34"/>
      <c r="Q11" s="34"/>
      <c r="R11" s="34"/>
      <c r="S11" s="34"/>
      <c r="T11" s="35"/>
      <c r="AB11" s="24">
        <f>SUM(C10:L10)</f>
        <v>466551446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Input!$H$11</f>
        <v>0</v>
      </c>
      <c r="L12" s="26"/>
      <c r="N12" s="418" t="s">
        <v>522</v>
      </c>
      <c r="O12" s="419">
        <f>(G43+I43)*-1</f>
        <v>-92070625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103752716</v>
      </c>
      <c r="L13" s="36">
        <f>Input!$J$11</f>
        <v>103752716</v>
      </c>
      <c r="N13" s="418" t="s">
        <v>523</v>
      </c>
      <c r="O13" s="420">
        <f>L13*-1</f>
        <v>-103752716</v>
      </c>
      <c r="AB13" s="24">
        <f>SUM(C13:L13)</f>
        <v>207505432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47291507</v>
      </c>
      <c r="L14" s="36">
        <f>Input!$K$11</f>
        <v>47291507</v>
      </c>
      <c r="N14" s="421" t="s">
        <v>21</v>
      </c>
      <c r="O14" s="422">
        <f>SUM(O11:O13)</f>
        <v>421772328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94583014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617595669</v>
      </c>
      <c r="L17" s="46">
        <f>SUM(L8:L16)</f>
        <v>617595669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Input!$N$11</f>
        <v>23541555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Input!$O$11</f>
        <v>-4544291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IF(OR(S17&lt;&gt;0,S43&lt;&gt;0,S60&lt;&gt;0),"Do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Input!$P$11</f>
        <v>4874</v>
      </c>
      <c r="G22" s="56">
        <f>Input!$Q$11</f>
        <v>0</v>
      </c>
      <c r="H22" s="56">
        <f>Input!$R$11</f>
        <v>0</v>
      </c>
      <c r="I22" s="56">
        <f>Input!$S$11</f>
        <v>0</v>
      </c>
      <c r="J22" s="56">
        <f>Input!$T$11</f>
        <v>7615</v>
      </c>
      <c r="K22" s="56">
        <f>Input!$U$11</f>
        <v>108</v>
      </c>
      <c r="L22" s="57">
        <f>SUM(F22:K22)</f>
        <v>12597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25194</v>
      </c>
    </row>
    <row r="23" spans="1:28" ht="15.75" customHeight="1">
      <c r="B23" s="63" t="s">
        <v>23</v>
      </c>
      <c r="C23" s="21"/>
      <c r="D23" s="21"/>
      <c r="F23" s="64">
        <f>Input!$V$11</f>
        <v>45597714</v>
      </c>
      <c r="G23" s="64">
        <f>Input!$W$11</f>
        <v>0</v>
      </c>
      <c r="H23" s="64">
        <f>Input!$X$11</f>
        <v>3094054</v>
      </c>
      <c r="I23" s="64">
        <f>Input!$Y$11</f>
        <v>8061251</v>
      </c>
      <c r="J23" s="64">
        <f>Input!$Z$11</f>
        <v>2543050</v>
      </c>
      <c r="K23" s="64">
        <f>Input!$AA$11</f>
        <v>3234751</v>
      </c>
      <c r="L23" s="65">
        <f t="shared" ref="L23:L42" si="1">SUM(F23:K23)</f>
        <v>62530820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125061640</v>
      </c>
    </row>
    <row r="24" spans="1:28" ht="15.75" customHeight="1">
      <c r="B24" s="55" t="s">
        <v>24</v>
      </c>
      <c r="C24" s="21"/>
      <c r="D24" s="21"/>
      <c r="F24" s="64">
        <f>Input!$AB$11</f>
        <v>58891592</v>
      </c>
      <c r="G24" s="64">
        <f>Input!$AC$11</f>
        <v>162117</v>
      </c>
      <c r="H24" s="64">
        <f>Input!$AD$11</f>
        <v>345104</v>
      </c>
      <c r="I24" s="64">
        <f>Input!$AE$11</f>
        <v>15019069</v>
      </c>
      <c r="J24" s="64">
        <f>Input!$AF$11</f>
        <v>2483415</v>
      </c>
      <c r="K24" s="64">
        <f>Input!$AG$11</f>
        <v>332900</v>
      </c>
      <c r="L24" s="65">
        <f t="shared" si="1"/>
        <v>77234197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154468394</v>
      </c>
    </row>
    <row r="25" spans="1:28" ht="15.75" customHeight="1">
      <c r="B25" s="55" t="s">
        <v>25</v>
      </c>
      <c r="C25" s="21"/>
      <c r="D25" s="21"/>
      <c r="F25" s="64">
        <f>Input!$AH$11</f>
        <v>140148932</v>
      </c>
      <c r="G25" s="64">
        <f>Input!$AI$11</f>
        <v>1346176</v>
      </c>
      <c r="H25" s="64">
        <f>Input!$AJ$11</f>
        <v>14433590</v>
      </c>
      <c r="I25" s="64">
        <f>Input!$AK$11</f>
        <v>11337734</v>
      </c>
      <c r="J25" s="64">
        <f>Input!$AL$11</f>
        <v>35784318</v>
      </c>
      <c r="K25" s="64">
        <f>Input!$AM$11</f>
        <v>7658425</v>
      </c>
      <c r="L25" s="65">
        <f t="shared" si="1"/>
        <v>210709175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421418350</v>
      </c>
    </row>
    <row r="26" spans="1:28" ht="15.75" customHeight="1">
      <c r="B26" s="55" t="s">
        <v>26</v>
      </c>
      <c r="C26" s="21"/>
      <c r="D26" s="21"/>
      <c r="F26" s="64">
        <f>Input!$AN$11</f>
        <v>40256419</v>
      </c>
      <c r="G26" s="64">
        <f>Input!$AO$11</f>
        <v>10682495</v>
      </c>
      <c r="H26" s="64">
        <f>Input!$AP$11</f>
        <v>1689601</v>
      </c>
      <c r="I26" s="64">
        <f>Input!$AQ$11</f>
        <v>4534238</v>
      </c>
      <c r="J26" s="64">
        <f>Input!$AR$11</f>
        <v>15182140</v>
      </c>
      <c r="K26" s="64">
        <f>Input!$AS$11</f>
        <v>3937643</v>
      </c>
      <c r="L26" s="65">
        <f t="shared" si="1"/>
        <v>76282536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152565072</v>
      </c>
    </row>
    <row r="27" spans="1:28" ht="15.75" customHeight="1">
      <c r="B27" s="55" t="s">
        <v>27</v>
      </c>
      <c r="C27" s="21"/>
      <c r="D27" s="21"/>
      <c r="F27" s="64">
        <f>Input!$AT$11</f>
        <v>7427470</v>
      </c>
      <c r="G27" s="64">
        <f>Input!$AU$11</f>
        <v>108105</v>
      </c>
      <c r="H27" s="64">
        <f>Input!$AV$11</f>
        <v>39538</v>
      </c>
      <c r="I27" s="64">
        <f>Input!$AW$11</f>
        <v>727241</v>
      </c>
      <c r="J27" s="64">
        <f>Input!$AX$11</f>
        <v>578824</v>
      </c>
      <c r="K27" s="64">
        <f>Input!$AY$11</f>
        <v>3349836</v>
      </c>
      <c r="L27" s="65">
        <f t="shared" si="1"/>
        <v>12231014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24462028</v>
      </c>
    </row>
    <row r="28" spans="1:28" ht="15.75" customHeight="1">
      <c r="B28" s="55" t="s">
        <v>28</v>
      </c>
      <c r="C28" s="21"/>
      <c r="D28" s="21"/>
      <c r="F28" s="64">
        <f>Input!$AZ$11</f>
        <v>15413544</v>
      </c>
      <c r="G28" s="64">
        <f>Input!$BA$11</f>
        <v>-1422</v>
      </c>
      <c r="H28" s="64">
        <f>Input!$BB$11</f>
        <v>2234511</v>
      </c>
      <c r="I28" s="64">
        <f>Input!$BC$11</f>
        <v>974691</v>
      </c>
      <c r="J28" s="64">
        <f>Input!$BD$11</f>
        <v>1776517</v>
      </c>
      <c r="K28" s="64">
        <f>Input!$BE$11</f>
        <v>440495</v>
      </c>
      <c r="L28" s="65">
        <f t="shared" si="1"/>
        <v>20838336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Input!$BF$11</f>
        <v>50939696</v>
      </c>
      <c r="G29" s="64">
        <f>Input!$BG$11</f>
        <v>6694513</v>
      </c>
      <c r="H29" s="64">
        <f>Input!$BH$11</f>
        <v>1470979</v>
      </c>
      <c r="I29" s="64">
        <f>Input!$BI$11</f>
        <v>3837658</v>
      </c>
      <c r="J29" s="64">
        <f>Input!$BJ$11</f>
        <v>1646799</v>
      </c>
      <c r="K29" s="64">
        <f>Input!$BK$11</f>
        <v>4549805</v>
      </c>
      <c r="L29" s="65">
        <f t="shared" si="1"/>
        <v>69139450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Input!$BL$11</f>
        <v>9191201</v>
      </c>
      <c r="G30" s="64">
        <f>Input!$BM$11</f>
        <v>0</v>
      </c>
      <c r="H30" s="64">
        <f>Input!$BN$11</f>
        <v>321529</v>
      </c>
      <c r="I30" s="64">
        <f>Input!$BO$11</f>
        <v>598557</v>
      </c>
      <c r="J30" s="64">
        <f>Input!$BP$11</f>
        <v>87866</v>
      </c>
      <c r="K30" s="64">
        <f>Input!$BQ$11</f>
        <v>819553</v>
      </c>
      <c r="L30" s="65">
        <f t="shared" si="1"/>
        <v>11018706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Input!$BR$11</f>
        <v>11672594</v>
      </c>
      <c r="G31" s="64">
        <f>Input!$BS$11</f>
        <v>316575</v>
      </c>
      <c r="H31" s="64">
        <f>Input!$BT$11</f>
        <v>1378071</v>
      </c>
      <c r="I31" s="64">
        <f>Input!$BU$11</f>
        <v>1799780</v>
      </c>
      <c r="J31" s="64">
        <f>Input!$BV$11</f>
        <v>1717405</v>
      </c>
      <c r="K31" s="64">
        <f>Input!$BW$11</f>
        <v>4761677</v>
      </c>
      <c r="L31" s="65">
        <f t="shared" si="1"/>
        <v>21646102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Input!$BX$11</f>
        <v>264968</v>
      </c>
      <c r="G32" s="64">
        <f>Input!$BY$11</f>
        <v>0</v>
      </c>
      <c r="H32" s="64">
        <f>Input!$BZ$11</f>
        <v>117803</v>
      </c>
      <c r="I32" s="64">
        <f>Input!$CA$11</f>
        <v>2274975</v>
      </c>
      <c r="J32" s="64">
        <f>Input!$CB$11</f>
        <v>395920</v>
      </c>
      <c r="K32" s="64">
        <f>Input!$CC$11</f>
        <v>966382</v>
      </c>
      <c r="L32" s="65">
        <f t="shared" si="1"/>
        <v>4020048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Input!$CD$11</f>
        <v>182641</v>
      </c>
      <c r="G33" s="64">
        <f>Input!$CE$11</f>
        <v>134013</v>
      </c>
      <c r="H33" s="64">
        <f>Input!$CF$11</f>
        <v>2500</v>
      </c>
      <c r="I33" s="64">
        <f>Input!$CG$11</f>
        <v>6337845</v>
      </c>
      <c r="J33" s="64">
        <f>Input!$CH$11</f>
        <v>928168</v>
      </c>
      <c r="K33" s="64">
        <f>Input!$CI$11</f>
        <v>327467</v>
      </c>
      <c r="L33" s="65">
        <f t="shared" si="1"/>
        <v>7912634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Input!$CJ$11</f>
        <v>1195507</v>
      </c>
      <c r="G34" s="64">
        <f>Input!$CK$11</f>
        <v>1035337</v>
      </c>
      <c r="H34" s="64">
        <f>Input!$CL$11</f>
        <v>432980</v>
      </c>
      <c r="I34" s="64">
        <f>Input!$CM$11</f>
        <v>561283</v>
      </c>
      <c r="J34" s="64">
        <f>Input!$CN$11</f>
        <v>1259917</v>
      </c>
      <c r="K34" s="64">
        <f>Input!$CO$11</f>
        <v>83111</v>
      </c>
      <c r="L34" s="65">
        <f t="shared" si="1"/>
        <v>4568135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Input!$CP$11</f>
        <v>14798282</v>
      </c>
      <c r="G35" s="64">
        <f>Input!$CQ$11</f>
        <v>1176</v>
      </c>
      <c r="H35" s="64">
        <f>Input!$CR$11</f>
        <v>0</v>
      </c>
      <c r="I35" s="64">
        <f>Input!$CS$11</f>
        <v>832911</v>
      </c>
      <c r="J35" s="64">
        <f>Input!$CT$11</f>
        <v>1430747</v>
      </c>
      <c r="K35" s="64">
        <f>Input!$CU$11</f>
        <v>1792124</v>
      </c>
      <c r="L35" s="65">
        <f t="shared" si="1"/>
        <v>18855240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Input!$CV$11</f>
        <v>1250562</v>
      </c>
      <c r="G36" s="64">
        <f>Input!$CW$11</f>
        <v>0</v>
      </c>
      <c r="H36" s="64">
        <f>Input!$CX$11</f>
        <v>356793</v>
      </c>
      <c r="I36" s="64">
        <f>Input!$CY$11</f>
        <v>103115</v>
      </c>
      <c r="J36" s="64">
        <f>Input!$CZ$11</f>
        <v>447970</v>
      </c>
      <c r="K36" s="64">
        <f>Input!$DA$11</f>
        <v>1130106</v>
      </c>
      <c r="L36" s="65">
        <f t="shared" si="1"/>
        <v>3288546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Input!$DB$11</f>
        <v>0</v>
      </c>
      <c r="G37" s="64">
        <f>Input!$DC$11</f>
        <v>0</v>
      </c>
      <c r="H37" s="64">
        <f>Input!$DD$11</f>
        <v>0</v>
      </c>
      <c r="I37" s="64">
        <f>Input!$DE$11</f>
        <v>0</v>
      </c>
      <c r="J37" s="64">
        <f>Input!$DF$11</f>
        <v>0</v>
      </c>
      <c r="K37" s="64">
        <f>Input!$DG$11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Input!$DH$11</f>
        <v>0</v>
      </c>
      <c r="G38" s="64">
        <f>Input!$DI$11</f>
        <v>0</v>
      </c>
      <c r="H38" s="64">
        <f>Input!$DJ$11</f>
        <v>0</v>
      </c>
      <c r="I38" s="64">
        <f>Input!$DK$11</f>
        <v>0</v>
      </c>
      <c r="J38" s="64">
        <f>Input!$DL$11</f>
        <v>0</v>
      </c>
      <c r="K38" s="64">
        <f>Input!$DM$11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Input!$DN$11</f>
        <v>0</v>
      </c>
      <c r="G39" s="64">
        <f>Input!$DO$11</f>
        <v>0</v>
      </c>
      <c r="H39" s="64">
        <f>Input!$DP$11</f>
        <v>0</v>
      </c>
      <c r="I39" s="64">
        <f>Input!$DQ$11</f>
        <v>0</v>
      </c>
      <c r="J39" s="64">
        <f>Input!$DR$11</f>
        <v>0</v>
      </c>
      <c r="K39" s="64">
        <f>Input!$DS$11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Input!$DT$11</f>
        <v>0</v>
      </c>
      <c r="G40" s="64">
        <f>Input!$DU$11</f>
        <v>0</v>
      </c>
      <c r="H40" s="64">
        <f>Input!$DV$11</f>
        <v>0</v>
      </c>
      <c r="I40" s="64">
        <f>Input!$DW$11</f>
        <v>0</v>
      </c>
      <c r="J40" s="64">
        <f>Input!$DX$11</f>
        <v>0</v>
      </c>
      <c r="K40" s="64">
        <f>Input!$DY$11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Input!$DZ$11</f>
        <v>0</v>
      </c>
      <c r="G41" s="64">
        <f>Input!$EA$11</f>
        <v>0</v>
      </c>
      <c r="H41" s="64">
        <f>Input!$EB$11</f>
        <v>0</v>
      </c>
      <c r="I41" s="64">
        <f>Input!$EC$11</f>
        <v>0</v>
      </c>
      <c r="J41" s="64">
        <f>Input!$ED$11</f>
        <v>0</v>
      </c>
      <c r="K41" s="64">
        <f>Input!$EE$11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Input!$EF$11</f>
        <v>1075001</v>
      </c>
      <c r="G42" s="84">
        <f>Input!$EG$11</f>
        <v>894665</v>
      </c>
      <c r="H42" s="84">
        <f>Input!$EH$11</f>
        <v>117625</v>
      </c>
      <c r="I42" s="84">
        <f>Input!$EI$11</f>
        <v>13696527</v>
      </c>
      <c r="J42" s="84">
        <f>Input!$EJ$11</f>
        <v>301330</v>
      </c>
      <c r="K42" s="84">
        <f>Input!$EK$11</f>
        <v>1222985</v>
      </c>
      <c r="L42" s="65">
        <f t="shared" si="1"/>
        <v>17308133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34616266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398310997</v>
      </c>
      <c r="G43" s="86">
        <f t="shared" si="2"/>
        <v>21373750</v>
      </c>
      <c r="H43" s="86">
        <f t="shared" si="2"/>
        <v>26034678</v>
      </c>
      <c r="I43" s="87">
        <f t="shared" si="2"/>
        <v>70696875</v>
      </c>
      <c r="J43" s="86">
        <f t="shared" si="2"/>
        <v>66572001</v>
      </c>
      <c r="K43" s="86">
        <f t="shared" si="2"/>
        <v>34607368</v>
      </c>
      <c r="L43" s="87">
        <f t="shared" si="2"/>
        <v>617595669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912616944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47408428</v>
      </c>
      <c r="I44" s="53"/>
      <c r="J44" s="247" t="s">
        <v>468</v>
      </c>
      <c r="K44" s="248">
        <f>K43+J43</f>
        <v>101179369</v>
      </c>
      <c r="L44" s="247" t="s">
        <v>470</v>
      </c>
      <c r="M44" s="249"/>
      <c r="N44" s="251">
        <f>K44+F43</f>
        <v>499490366</v>
      </c>
      <c r="O44" s="294">
        <f>ROUND((N44/P44)*100,2)</f>
        <v>121.51</v>
      </c>
      <c r="P44" s="93">
        <f>Input!$HL$11</f>
        <v>411082079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Input!$EL$11</f>
        <v>10245762</v>
      </c>
      <c r="G46" s="64">
        <f>Input!$EM$11</f>
        <v>0</v>
      </c>
      <c r="H46" s="64">
        <f>Input!$EN$11</f>
        <v>113528</v>
      </c>
      <c r="I46" s="64">
        <f>Input!$EO$11</f>
        <v>589639</v>
      </c>
      <c r="J46" s="64">
        <f>Input!$EP$11</f>
        <v>77025</v>
      </c>
      <c r="K46" s="64">
        <f>Input!$EQ$11</f>
        <v>172165</v>
      </c>
      <c r="L46" s="57">
        <f>SUM(F46:K46)</f>
        <v>11198119</v>
      </c>
      <c r="N46" s="9"/>
      <c r="O46" s="291">
        <f>ROUND(N44/O48,0)</f>
        <v>309345</v>
      </c>
      <c r="Q46" s="93"/>
      <c r="R46" s="93"/>
      <c r="S46" s="93"/>
      <c r="T46" s="94"/>
      <c r="U46" s="95"/>
      <c r="V46" s="99"/>
      <c r="W46" s="93"/>
      <c r="X46" s="93"/>
      <c r="Y46" s="92"/>
      <c r="Z46" s="100"/>
    </row>
    <row r="47" spans="1:28" ht="15.75" customHeight="1">
      <c r="A47" s="76"/>
      <c r="B47" s="6" t="s">
        <v>46</v>
      </c>
      <c r="C47" s="21"/>
      <c r="D47" s="21"/>
      <c r="F47" s="64">
        <f>Input!$ER$11</f>
        <v>3581866</v>
      </c>
      <c r="G47" s="64">
        <f>Input!$ES$11</f>
        <v>315927</v>
      </c>
      <c r="H47" s="64">
        <f>Input!$ET$11</f>
        <v>391989</v>
      </c>
      <c r="I47" s="64">
        <f>Input!$EU$11</f>
        <v>1840033</v>
      </c>
      <c r="J47" s="64">
        <f>Input!$EV$11</f>
        <v>1152583</v>
      </c>
      <c r="K47" s="64">
        <f>Input!$EW$11</f>
        <v>589929</v>
      </c>
      <c r="L47" s="65">
        <f t="shared" ref="L47:L58" si="3">SUM(F47:K47)</f>
        <v>7872327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>
        <f>SUM(C46:L46)</f>
        <v>22396238</v>
      </c>
    </row>
    <row r="48" spans="1:28" ht="15.75" customHeight="1">
      <c r="A48" s="76"/>
      <c r="B48" s="6" t="s">
        <v>47</v>
      </c>
      <c r="C48" s="21"/>
      <c r="D48" s="21"/>
      <c r="F48" s="64">
        <f>Input!$EX$11</f>
        <v>5280111</v>
      </c>
      <c r="G48" s="64">
        <f>Input!$EY$11</f>
        <v>0</v>
      </c>
      <c r="H48" s="64">
        <f>Input!$EZ$11</f>
        <v>8971913</v>
      </c>
      <c r="I48" s="64">
        <f>Input!$FA$11</f>
        <v>0</v>
      </c>
      <c r="J48" s="64">
        <f>Input!$FB$11</f>
        <v>0</v>
      </c>
      <c r="K48" s="64">
        <f>Input!$FC$11</f>
        <v>1697521</v>
      </c>
      <c r="L48" s="65">
        <f t="shared" si="3"/>
        <v>15949545</v>
      </c>
      <c r="N48" s="97"/>
      <c r="O48" s="293">
        <f>VLOOKUP($B$1,LUTTFTE,16,FALSE)</f>
        <v>1614.67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Input!$FD$11</f>
        <v>20414996</v>
      </c>
      <c r="G49" s="64">
        <f>Input!$FE$11</f>
        <v>3585436</v>
      </c>
      <c r="H49" s="64">
        <f>Input!$FF$11</f>
        <v>664216</v>
      </c>
      <c r="I49" s="64">
        <f>Input!$FG$11</f>
        <v>2267976</v>
      </c>
      <c r="J49" s="64">
        <f>Input!$FH$11</f>
        <v>1207435</v>
      </c>
      <c r="K49" s="64">
        <f>Input!$FI$11</f>
        <v>12928377</v>
      </c>
      <c r="L49" s="65">
        <f t="shared" si="3"/>
        <v>41068436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Input!$FJ$11</f>
        <v>10245762</v>
      </c>
      <c r="G50" s="64">
        <f>Input!$FK$11</f>
        <v>0</v>
      </c>
      <c r="H50" s="64">
        <f>Input!$FL$11</f>
        <v>4483</v>
      </c>
      <c r="I50" s="64">
        <f>Input!$FM$11</f>
        <v>85088</v>
      </c>
      <c r="J50" s="64">
        <f>Input!$FN$11</f>
        <v>138228</v>
      </c>
      <c r="K50" s="64">
        <f>Input!$FO$11</f>
        <v>340562</v>
      </c>
      <c r="L50" s="65">
        <f t="shared" si="3"/>
        <v>10814123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Input!$FP$11</f>
        <v>3581866</v>
      </c>
      <c r="G51" s="64">
        <f>Input!$FQ$11</f>
        <v>18</v>
      </c>
      <c r="H51" s="64">
        <f>Input!$FR$11</f>
        <v>424817</v>
      </c>
      <c r="I51" s="64">
        <f>Input!$FS$11</f>
        <v>992436</v>
      </c>
      <c r="J51" s="64">
        <f>Input!$FT$11</f>
        <v>1838292</v>
      </c>
      <c r="K51" s="64">
        <f>Input!$FU$11</f>
        <v>2145786</v>
      </c>
      <c r="L51" s="65">
        <f t="shared" si="3"/>
        <v>8983215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Input!$FV$11</f>
        <v>5280111</v>
      </c>
      <c r="G52" s="64">
        <f>Input!$FW$11</f>
        <v>0</v>
      </c>
      <c r="H52" s="64">
        <f>Input!$FX$11</f>
        <v>438572</v>
      </c>
      <c r="I52" s="64">
        <f>Input!$FY$11</f>
        <v>3370414</v>
      </c>
      <c r="J52" s="64">
        <f>Input!$FZ$11</f>
        <v>705602</v>
      </c>
      <c r="K52" s="64">
        <f>Input!$GA$11</f>
        <v>2550424</v>
      </c>
      <c r="L52" s="65">
        <f t="shared" si="3"/>
        <v>12345123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Input!$GB$11</f>
        <v>20414996</v>
      </c>
      <c r="G53" s="64">
        <f>Input!$GC$11</f>
        <v>0</v>
      </c>
      <c r="H53" s="64">
        <f>Input!$GD$11</f>
        <v>455673</v>
      </c>
      <c r="I53" s="64">
        <f>Input!$GE$11</f>
        <v>169425</v>
      </c>
      <c r="J53" s="64">
        <f>Input!$GF$11</f>
        <v>259175</v>
      </c>
      <c r="K53" s="64">
        <f>Input!$GG$11</f>
        <v>127331</v>
      </c>
      <c r="L53" s="65">
        <f t="shared" si="3"/>
        <v>21426600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ht="15.75" customHeight="1">
      <c r="A54" s="76"/>
      <c r="B54" s="102" t="s">
        <v>554</v>
      </c>
      <c r="C54" s="78"/>
      <c r="D54" s="78"/>
      <c r="E54" s="20"/>
      <c r="F54" s="64">
        <f>Input!$GH$11</f>
        <v>384874</v>
      </c>
      <c r="G54" s="64">
        <f>Input!$GI$11</f>
        <v>0</v>
      </c>
      <c r="H54" s="64">
        <f>Input!$GJ$11</f>
        <v>0</v>
      </c>
      <c r="I54" s="64">
        <f>Input!$GK$11</f>
        <v>0</v>
      </c>
      <c r="J54" s="64">
        <f>Input!$GL$11</f>
        <v>0</v>
      </c>
      <c r="K54" s="64">
        <f>Input!$GM$11</f>
        <v>96577</v>
      </c>
      <c r="L54" s="65">
        <f t="shared" si="3"/>
        <v>481451</v>
      </c>
      <c r="N54" s="97"/>
      <c r="P54" s="98"/>
      <c r="Q54" s="93"/>
      <c r="R54" s="93"/>
      <c r="S54" s="93"/>
      <c r="T54" s="94"/>
      <c r="U54" s="95"/>
      <c r="V54" s="99"/>
      <c r="W54" s="93"/>
      <c r="X54" s="101"/>
      <c r="Y54" s="92"/>
      <c r="Z54" s="100"/>
      <c r="AB54" s="24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Input!$GN$11</f>
        <v>0</v>
      </c>
      <c r="G55" s="64">
        <f>Input!$GO$11</f>
        <v>0</v>
      </c>
      <c r="H55" s="64">
        <f>Input!$GP$11</f>
        <v>0</v>
      </c>
      <c r="I55" s="64">
        <f>Input!$GQ$11</f>
        <v>0</v>
      </c>
      <c r="J55" s="64">
        <f>Input!$GR$11</f>
        <v>0</v>
      </c>
      <c r="K55" s="64">
        <f>Input!$GS$11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Input!$GT$11</f>
        <v>0</v>
      </c>
      <c r="G56" s="64">
        <f>Input!$GU$11</f>
        <v>0</v>
      </c>
      <c r="H56" s="64">
        <f>Input!$GV$11</f>
        <v>0</v>
      </c>
      <c r="I56" s="64">
        <f>Input!$GW$11</f>
        <v>0</v>
      </c>
      <c r="J56" s="64">
        <f>Input!$GX$11</f>
        <v>0</v>
      </c>
      <c r="K56" s="64">
        <f>Input!$GY$11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Input!$GZ$11</f>
        <v>0</v>
      </c>
      <c r="G57" s="64">
        <f>Input!$HA$11</f>
        <v>0</v>
      </c>
      <c r="H57" s="64">
        <f>Input!$HB$11</f>
        <v>0</v>
      </c>
      <c r="I57" s="64">
        <f>Input!$HC$11</f>
        <v>0</v>
      </c>
      <c r="J57" s="64">
        <f>Input!$HD$11</f>
        <v>0</v>
      </c>
      <c r="K57" s="64">
        <f>Input!$HE$11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Input!$HF$11</f>
        <v>0</v>
      </c>
      <c r="G58" s="64">
        <f>Input!$HG$11</f>
        <v>0</v>
      </c>
      <c r="H58" s="64">
        <f>Input!$HH$11</f>
        <v>0</v>
      </c>
      <c r="I58" s="64">
        <f>Input!$HI$11</f>
        <v>0</v>
      </c>
      <c r="J58" s="64">
        <f>Input!$HJ$11</f>
        <v>0</v>
      </c>
      <c r="K58" s="64">
        <f>Input!$HK$11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s="79" customFormat="1" ht="15.75" customHeight="1">
      <c r="A59" s="76"/>
      <c r="B59" s="43" t="s">
        <v>58</v>
      </c>
      <c r="C59" s="44"/>
      <c r="D59" s="44"/>
      <c r="E59" s="44"/>
      <c r="F59" s="86">
        <f>SUM(F46:F58)</f>
        <v>79430344</v>
      </c>
      <c r="G59" s="86">
        <f t="shared" ref="G59:L59" si="4">SUM(G46:G58)</f>
        <v>3901381</v>
      </c>
      <c r="H59" s="86">
        <f t="shared" si="4"/>
        <v>11465191</v>
      </c>
      <c r="I59" s="86">
        <f t="shared" si="4"/>
        <v>9315011</v>
      </c>
      <c r="J59" s="86">
        <f t="shared" si="4"/>
        <v>5378340</v>
      </c>
      <c r="K59" s="86">
        <f t="shared" si="4"/>
        <v>20648672</v>
      </c>
      <c r="L59" s="86">
        <f t="shared" si="4"/>
        <v>130138939</v>
      </c>
      <c r="N59" s="103"/>
      <c r="P59" s="104"/>
      <c r="Q59" s="105"/>
      <c r="R59" s="105"/>
      <c r="S59" s="105"/>
      <c r="T59" s="106"/>
      <c r="U59" s="107"/>
      <c r="V59" s="108"/>
      <c r="W59" s="105"/>
      <c r="X59" s="109"/>
      <c r="Y59" s="110"/>
      <c r="Z59" s="111"/>
      <c r="AB59" s="83"/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50">
        <f>L59-INT(L59)</f>
        <v>0</v>
      </c>
      <c r="T60" s="94"/>
      <c r="U60" s="95"/>
      <c r="V60" s="99"/>
      <c r="W60" s="99"/>
      <c r="X60" s="99"/>
      <c r="Y60" s="95"/>
      <c r="Z60" s="95"/>
      <c r="AB60" s="44">
        <f>SUM(AB47:AB54)</f>
        <v>22396238</v>
      </c>
    </row>
    <row r="61" spans="1:28" ht="15.75" customHeight="1">
      <c r="A61" s="76"/>
      <c r="L61" s="6" t="s">
        <v>59</v>
      </c>
      <c r="N61" s="97"/>
      <c r="P61" s="98"/>
      <c r="Q61" s="98"/>
      <c r="R61" s="98"/>
      <c r="S61" s="98"/>
      <c r="T61" s="94"/>
      <c r="U61" s="95"/>
      <c r="V61" s="99"/>
      <c r="W61" s="99"/>
      <c r="X61" s="99"/>
      <c r="Y61" s="95"/>
      <c r="Z61" s="95"/>
    </row>
    <row r="62" spans="1:28" ht="15.75" customHeight="1">
      <c r="A62" s="76"/>
      <c r="N62" s="112"/>
      <c r="Q62" s="113"/>
      <c r="R62" s="113"/>
      <c r="S62" s="113"/>
      <c r="W62" s="113"/>
      <c r="X62" s="113"/>
      <c r="Y62" s="113"/>
      <c r="Z62" s="113"/>
    </row>
    <row r="63" spans="1:28" ht="15.75" customHeight="1">
      <c r="A63" s="76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N63" s="114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113" customFormat="1" ht="15.75" customHeight="1">
      <c r="A66" s="76"/>
      <c r="B66" s="20"/>
      <c r="C66" s="20"/>
      <c r="D66" s="20"/>
      <c r="E66" s="20"/>
      <c r="F66" s="115">
        <f t="shared" ref="F66:L66" si="5">F59+F43</f>
        <v>477741341</v>
      </c>
      <c r="G66" s="115">
        <f t="shared" si="5"/>
        <v>25275131</v>
      </c>
      <c r="H66" s="115">
        <f t="shared" si="5"/>
        <v>37499869</v>
      </c>
      <c r="I66" s="115">
        <f t="shared" si="5"/>
        <v>80011886</v>
      </c>
      <c r="J66" s="115">
        <f t="shared" si="5"/>
        <v>71950341</v>
      </c>
      <c r="K66" s="115">
        <f t="shared" si="5"/>
        <v>55256040</v>
      </c>
      <c r="L66" s="115">
        <f t="shared" si="5"/>
        <v>747734608</v>
      </c>
      <c r="N66" s="114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636592933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Input!HL11+Input!HM11+Input!HN11+SUM(Input!$HT$11:'Input'!$IC$11)</f>
        <v>3430860331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-1422</v>
      </c>
      <c r="H69" s="390">
        <f>H28+H23</f>
        <v>5328565</v>
      </c>
      <c r="I69" s="20"/>
      <c r="J69" s="20"/>
      <c r="K69" s="20"/>
      <c r="L69" s="115">
        <f>SUM(L66:L68)</f>
        <v>4815187872</v>
      </c>
      <c r="N69" s="20"/>
    </row>
    <row r="70" spans="1:26" s="79" customFormat="1" ht="15.75" customHeight="1">
      <c r="A70" s="76"/>
      <c r="B70" s="6"/>
      <c r="C70" s="6"/>
      <c r="D70" s="6"/>
      <c r="E70" s="6"/>
      <c r="F70" s="6"/>
      <c r="G70" s="6"/>
      <c r="H70" s="390">
        <f>H69+G69</f>
        <v>5327143</v>
      </c>
      <c r="I70" s="6"/>
      <c r="J70" s="6"/>
      <c r="K70" s="6"/>
      <c r="L70" s="3" t="str">
        <f>IF($L$69&lt;&gt;(Input!$D$11-Input!$E$11),"Error","Balanced")</f>
        <v>Balanced</v>
      </c>
      <c r="N70" s="20"/>
    </row>
    <row r="72" spans="1:26" ht="15.75" customHeight="1">
      <c r="L72" s="604"/>
    </row>
    <row r="73" spans="1:26" ht="15.75" customHeight="1">
      <c r="L73" s="604"/>
    </row>
    <row r="74" spans="1:26" ht="15.75" customHeight="1">
      <c r="L74" s="604"/>
    </row>
    <row r="76" spans="1:26" ht="15.75" customHeight="1">
      <c r="L76" s="179"/>
    </row>
  </sheetData>
  <mergeCells count="3">
    <mergeCell ref="B6:L6"/>
    <mergeCell ref="H10:J10"/>
    <mergeCell ref="F20:J20"/>
  </mergeCells>
  <conditionalFormatting sqref="O27:O28">
    <cfRule type="expression" dxfId="196" priority="3">
      <formula>$O$28&lt;&gt;0</formula>
    </cfRule>
  </conditionalFormatting>
  <conditionalFormatting sqref="F20:J20">
    <cfRule type="expression" dxfId="195" priority="2">
      <formula>OR($S$17&lt;&gt;0,$S$43&lt;&gt;0,$S$60&lt;&gt;0)</formula>
    </cfRule>
  </conditionalFormatting>
  <conditionalFormatting sqref="H10:J10">
    <cfRule type="expression" dxfId="19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182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94549599</v>
      </c>
      <c r="L8" s="23">
        <f>Input!$I$12</f>
        <v>94549599</v>
      </c>
      <c r="N8" s="116"/>
      <c r="O8" s="117"/>
      <c r="P8" s="19"/>
      <c r="Q8" s="19"/>
      <c r="R8" s="19"/>
      <c r="S8" s="19"/>
      <c r="T8" s="19"/>
      <c r="AB8" s="24">
        <f>SUM(C8:L8)</f>
        <v>189099198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94549599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94549599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14082980</v>
      </c>
      <c r="L13" s="36">
        <f>Input!$J$12</f>
        <v>14082980</v>
      </c>
      <c r="N13" s="37"/>
      <c r="O13" s="120"/>
      <c r="AB13" s="24">
        <f>SUM(C13:L13)</f>
        <v>28165960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4682854</v>
      </c>
      <c r="L14" s="36">
        <f>Input!$K$12</f>
        <v>4682854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9365708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113315433</v>
      </c>
      <c r="L17" s="46">
        <f>SUM(L8:L16)</f>
        <v>113315433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Input!$N$12</f>
        <v>3269929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Input!$O$12</f>
        <v>603866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Input!$P$12</f>
        <v>0</v>
      </c>
      <c r="G22" s="56">
        <f>Input!$Q$12</f>
        <v>0</v>
      </c>
      <c r="H22" s="56">
        <f>Input!$R$12</f>
        <v>0</v>
      </c>
      <c r="I22" s="56">
        <f>Input!$S$12</f>
        <v>0</v>
      </c>
      <c r="J22" s="56">
        <f>Input!$T$12</f>
        <v>0</v>
      </c>
      <c r="K22" s="56">
        <f>Input!$U$12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Input!$V$12</f>
        <v>2236803</v>
      </c>
      <c r="G23" s="64">
        <f>Input!$W$12</f>
        <v>323483</v>
      </c>
      <c r="H23" s="64">
        <f>Input!$X$12</f>
        <v>343167</v>
      </c>
      <c r="I23" s="64">
        <f>Input!$Y$12</f>
        <v>2760377</v>
      </c>
      <c r="J23" s="64">
        <f>Input!$Z$12</f>
        <v>17363</v>
      </c>
      <c r="K23" s="64">
        <f>Input!$AA$12</f>
        <v>537543</v>
      </c>
      <c r="L23" s="65">
        <f t="shared" ref="L23:L42" si="1">SUM(F23:K23)</f>
        <v>6218736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12437472</v>
      </c>
    </row>
    <row r="24" spans="1:28" ht="15.75" customHeight="1">
      <c r="B24" s="55" t="s">
        <v>24</v>
      </c>
      <c r="C24" s="21"/>
      <c r="D24" s="21"/>
      <c r="F24" s="64">
        <f>Input!$AB$12</f>
        <v>4596486</v>
      </c>
      <c r="G24" s="64">
        <f>Input!$AC$12</f>
        <v>22148</v>
      </c>
      <c r="H24" s="64">
        <f>Input!$AD$12</f>
        <v>287758</v>
      </c>
      <c r="I24" s="64">
        <f>Input!$AE$12</f>
        <v>1206637</v>
      </c>
      <c r="J24" s="64">
        <f>Input!$AF$12</f>
        <v>496424</v>
      </c>
      <c r="K24" s="64">
        <f>Input!$AG$12</f>
        <v>998848</v>
      </c>
      <c r="L24" s="65">
        <f t="shared" si="1"/>
        <v>7608301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15216602</v>
      </c>
    </row>
    <row r="25" spans="1:28" ht="15.75" customHeight="1">
      <c r="B25" s="55" t="s">
        <v>25</v>
      </c>
      <c r="C25" s="21"/>
      <c r="D25" s="21"/>
      <c r="F25" s="64">
        <f>Input!$AH$12</f>
        <v>15882856</v>
      </c>
      <c r="G25" s="64">
        <f>Input!$AI$12</f>
        <v>2548754</v>
      </c>
      <c r="H25" s="64">
        <f>Input!$AJ$12</f>
        <v>995878</v>
      </c>
      <c r="I25" s="64">
        <f>Input!$AK$12</f>
        <v>10971400</v>
      </c>
      <c r="J25" s="64">
        <f>Input!$AL$12</f>
        <v>3982883</v>
      </c>
      <c r="K25" s="64">
        <f>Input!$AM$12</f>
        <v>8976860</v>
      </c>
      <c r="L25" s="65">
        <f t="shared" si="1"/>
        <v>43358631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86717262</v>
      </c>
    </row>
    <row r="26" spans="1:28" ht="15.75" customHeight="1">
      <c r="B26" s="55" t="s">
        <v>26</v>
      </c>
      <c r="C26" s="21"/>
      <c r="D26" s="21"/>
      <c r="F26" s="64">
        <f>Input!$AN$12</f>
        <v>144921</v>
      </c>
      <c r="G26" s="64">
        <f>Input!$AO$12</f>
        <v>2861</v>
      </c>
      <c r="H26" s="64">
        <f>Input!$AP$12</f>
        <v>33073</v>
      </c>
      <c r="I26" s="64">
        <f>Input!$AQ$12</f>
        <v>472498</v>
      </c>
      <c r="J26" s="64">
        <f>Input!$AR$12</f>
        <v>115618</v>
      </c>
      <c r="K26" s="64">
        <f>Input!$AS$12</f>
        <v>168328</v>
      </c>
      <c r="L26" s="65">
        <f t="shared" si="1"/>
        <v>937299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1874598</v>
      </c>
    </row>
    <row r="27" spans="1:28" ht="15.75" customHeight="1">
      <c r="B27" s="55" t="s">
        <v>27</v>
      </c>
      <c r="C27" s="21"/>
      <c r="D27" s="21"/>
      <c r="F27" s="64">
        <f>Input!$AT$12</f>
        <v>412519</v>
      </c>
      <c r="G27" s="64">
        <f>Input!$AU$12</f>
        <v>100319</v>
      </c>
      <c r="H27" s="64">
        <f>Input!$AV$12</f>
        <v>11484</v>
      </c>
      <c r="I27" s="64">
        <f>Input!$AW$12</f>
        <v>173276</v>
      </c>
      <c r="J27" s="64">
        <f>Input!$AX$12</f>
        <v>23165</v>
      </c>
      <c r="K27" s="64">
        <f>Input!$AY$12</f>
        <v>145651</v>
      </c>
      <c r="L27" s="65">
        <f t="shared" si="1"/>
        <v>866414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1732828</v>
      </c>
    </row>
    <row r="28" spans="1:28" ht="15.75" customHeight="1">
      <c r="B28" s="55" t="s">
        <v>28</v>
      </c>
      <c r="C28" s="21"/>
      <c r="D28" s="21"/>
      <c r="F28" s="64">
        <f>Input!$AZ$12</f>
        <v>8369729</v>
      </c>
      <c r="G28" s="64">
        <f>Input!$BA$12</f>
        <v>3730656</v>
      </c>
      <c r="H28" s="64">
        <f>Input!$BB$12</f>
        <v>396480</v>
      </c>
      <c r="I28" s="64">
        <f>Input!$BC$12</f>
        <v>7970463</v>
      </c>
      <c r="J28" s="64">
        <f>Input!$BD$12</f>
        <v>148378</v>
      </c>
      <c r="K28" s="64">
        <f>Input!$BE$12</f>
        <v>5038775</v>
      </c>
      <c r="L28" s="65">
        <f t="shared" si="1"/>
        <v>25654481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Input!$BF$12</f>
        <v>6186068</v>
      </c>
      <c r="G29" s="64">
        <f>Input!$BG$12</f>
        <v>1429225</v>
      </c>
      <c r="H29" s="64">
        <f>Input!$BH$12</f>
        <v>731738</v>
      </c>
      <c r="I29" s="64">
        <f>Input!$BI$12</f>
        <v>2649487</v>
      </c>
      <c r="J29" s="64">
        <f>Input!$BJ$12</f>
        <v>171543</v>
      </c>
      <c r="K29" s="64">
        <f>Input!$BK$12</f>
        <v>1265207</v>
      </c>
      <c r="L29" s="65">
        <f t="shared" si="1"/>
        <v>12433268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Input!$BL$12</f>
        <v>269783</v>
      </c>
      <c r="G30" s="64">
        <f>Input!$BM$12</f>
        <v>506331</v>
      </c>
      <c r="H30" s="64">
        <f>Input!$BN$12</f>
        <v>11901</v>
      </c>
      <c r="I30" s="64">
        <f>Input!$BO$12</f>
        <v>87874</v>
      </c>
      <c r="J30" s="64">
        <f>Input!$BP$12</f>
        <v>0</v>
      </c>
      <c r="K30" s="64">
        <f>Input!$BQ$12</f>
        <v>22033</v>
      </c>
      <c r="L30" s="65">
        <f t="shared" si="1"/>
        <v>897922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Input!$BR$12</f>
        <v>884579</v>
      </c>
      <c r="G31" s="64">
        <f>Input!$BS$12</f>
        <v>386232</v>
      </c>
      <c r="H31" s="64">
        <f>Input!$BT$12</f>
        <v>39891</v>
      </c>
      <c r="I31" s="64">
        <f>Input!$BU$12</f>
        <v>726975</v>
      </c>
      <c r="J31" s="64">
        <f>Input!$BV$12</f>
        <v>45232</v>
      </c>
      <c r="K31" s="64">
        <f>Input!$BW$12</f>
        <v>858222</v>
      </c>
      <c r="L31" s="65">
        <f t="shared" si="1"/>
        <v>2941131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Input!$BX$12</f>
        <v>25674</v>
      </c>
      <c r="G32" s="64">
        <f>Input!$BY$12</f>
        <v>99</v>
      </c>
      <c r="H32" s="64">
        <f>Input!$BZ$12</f>
        <v>796</v>
      </c>
      <c r="I32" s="64">
        <f>Input!$CA$12</f>
        <v>7036</v>
      </c>
      <c r="J32" s="64">
        <f>Input!$CB$12</f>
        <v>0</v>
      </c>
      <c r="K32" s="64">
        <f>Input!$CC$12</f>
        <v>453</v>
      </c>
      <c r="L32" s="65">
        <f t="shared" si="1"/>
        <v>34058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Input!$CD$12</f>
        <v>565219</v>
      </c>
      <c r="G33" s="64">
        <f>Input!$CE$12</f>
        <v>9500</v>
      </c>
      <c r="H33" s="64">
        <f>Input!$CF$12</f>
        <v>183449</v>
      </c>
      <c r="I33" s="64">
        <f>Input!$CG$12</f>
        <v>554249</v>
      </c>
      <c r="J33" s="64">
        <f>Input!$CH$12</f>
        <v>0</v>
      </c>
      <c r="K33" s="64">
        <f>Input!$CI$12</f>
        <v>1951061</v>
      </c>
      <c r="L33" s="65">
        <f t="shared" si="1"/>
        <v>3263478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Input!$CJ$12</f>
        <v>222020</v>
      </c>
      <c r="G34" s="64">
        <f>Input!$CK$12</f>
        <v>23719</v>
      </c>
      <c r="H34" s="64">
        <f>Input!$CL$12</f>
        <v>107997</v>
      </c>
      <c r="I34" s="64">
        <f>Input!$CM$12</f>
        <v>5699381</v>
      </c>
      <c r="J34" s="64">
        <f>Input!$CN$12</f>
        <v>333471</v>
      </c>
      <c r="K34" s="64">
        <f>Input!$CO$12</f>
        <v>1761388</v>
      </c>
      <c r="L34" s="65">
        <f t="shared" si="1"/>
        <v>8147976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Input!$CP$12</f>
        <v>249135</v>
      </c>
      <c r="G35" s="64">
        <f>Input!$CQ$12</f>
        <v>2776</v>
      </c>
      <c r="H35" s="64">
        <f>Input!$CR$12</f>
        <v>12641</v>
      </c>
      <c r="I35" s="64">
        <f>Input!$CS$12</f>
        <v>59676</v>
      </c>
      <c r="J35" s="64">
        <f>Input!$CT$12</f>
        <v>0</v>
      </c>
      <c r="K35" s="64">
        <f>Input!$CU$12</f>
        <v>629510</v>
      </c>
      <c r="L35" s="65">
        <f t="shared" si="1"/>
        <v>953738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Input!$CV$12</f>
        <v>0</v>
      </c>
      <c r="G36" s="64">
        <f>Input!$CW$12</f>
        <v>0</v>
      </c>
      <c r="H36" s="64">
        <f>Input!$CX$12</f>
        <v>0</v>
      </c>
      <c r="I36" s="64">
        <f>Input!$CY$12</f>
        <v>0</v>
      </c>
      <c r="J36" s="64">
        <f>Input!$CZ$12</f>
        <v>0</v>
      </c>
      <c r="K36" s="64">
        <f>Input!$DA$12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Input!$DB$12</f>
        <v>0</v>
      </c>
      <c r="G37" s="64">
        <f>Input!$DC$12</f>
        <v>0</v>
      </c>
      <c r="H37" s="64">
        <f>Input!$DD$12</f>
        <v>0</v>
      </c>
      <c r="I37" s="64">
        <f>Input!$DE$12</f>
        <v>0</v>
      </c>
      <c r="J37" s="64">
        <f>Input!$DF$12</f>
        <v>0</v>
      </c>
      <c r="K37" s="64">
        <f>Input!$DG$12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Input!$DH$12</f>
        <v>0</v>
      </c>
      <c r="G38" s="64">
        <f>Input!$DI$12</f>
        <v>0</v>
      </c>
      <c r="H38" s="64">
        <f>Input!$DJ$12</f>
        <v>0</v>
      </c>
      <c r="I38" s="64">
        <f>Input!$DK$12</f>
        <v>0</v>
      </c>
      <c r="J38" s="64">
        <f>Input!$DL$12</f>
        <v>0</v>
      </c>
      <c r="K38" s="64">
        <f>Input!$DM$12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Input!$DN$12</f>
        <v>0</v>
      </c>
      <c r="G39" s="64">
        <f>Input!$DO$12</f>
        <v>0</v>
      </c>
      <c r="H39" s="64">
        <f>Input!$DP$12</f>
        <v>0</v>
      </c>
      <c r="I39" s="64">
        <f>Input!$DQ$12</f>
        <v>0</v>
      </c>
      <c r="J39" s="64">
        <f>Input!$DR$12</f>
        <v>0</v>
      </c>
      <c r="K39" s="64">
        <f>Input!$DS$12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Input!$DT$12</f>
        <v>0</v>
      </c>
      <c r="G40" s="64">
        <f>Input!$DU$12</f>
        <v>0</v>
      </c>
      <c r="H40" s="64">
        <f>Input!$DV$12</f>
        <v>0</v>
      </c>
      <c r="I40" s="64">
        <f>Input!$DW$12</f>
        <v>0</v>
      </c>
      <c r="J40" s="64">
        <f>Input!$DX$12</f>
        <v>0</v>
      </c>
      <c r="K40" s="64">
        <f>Input!$DY$12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Input!$DZ$12</f>
        <v>0</v>
      </c>
      <c r="G41" s="64">
        <f>Input!$EA$12</f>
        <v>0</v>
      </c>
      <c r="H41" s="64">
        <f>Input!$EB$12</f>
        <v>0</v>
      </c>
      <c r="I41" s="64">
        <f>Input!$EC$12</f>
        <v>0</v>
      </c>
      <c r="J41" s="64">
        <f>Input!$ED$12</f>
        <v>0</v>
      </c>
      <c r="K41" s="64">
        <f>Input!$EE$12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Input!$EF$12</f>
        <v>0</v>
      </c>
      <c r="G42" s="84">
        <f>Input!$EG$12</f>
        <v>0</v>
      </c>
      <c r="H42" s="84">
        <f>Input!$EH$12</f>
        <v>0</v>
      </c>
      <c r="I42" s="84">
        <f>Input!$EI$12</f>
        <v>0</v>
      </c>
      <c r="J42" s="84">
        <f>Input!$EJ$12</f>
        <v>0</v>
      </c>
      <c r="K42" s="84">
        <f>Input!$EK$12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40045792</v>
      </c>
      <c r="G43" s="86">
        <f t="shared" si="2"/>
        <v>9086103</v>
      </c>
      <c r="H43" s="86">
        <f t="shared" si="2"/>
        <v>3156253</v>
      </c>
      <c r="I43" s="86">
        <f t="shared" si="2"/>
        <v>33339329</v>
      </c>
      <c r="J43" s="86">
        <f t="shared" si="2"/>
        <v>5334077</v>
      </c>
      <c r="K43" s="86">
        <f t="shared" si="2"/>
        <v>22353879</v>
      </c>
      <c r="L43" s="87">
        <f t="shared" si="2"/>
        <v>113315433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117978762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12242356</v>
      </c>
      <c r="I44" s="53"/>
      <c r="J44" s="247" t="s">
        <v>468</v>
      </c>
      <c r="K44" s="248">
        <f>K43+J43</f>
        <v>27687956</v>
      </c>
      <c r="L44" s="247" t="s">
        <v>470</v>
      </c>
      <c r="M44" s="249"/>
      <c r="N44" s="251">
        <f>K44+F43</f>
        <v>67733748</v>
      </c>
      <c r="O44" s="294">
        <f>ROUND((N44/P44)*100,2)</f>
        <v>56.04</v>
      </c>
      <c r="P44" s="93">
        <f>Input!$HL$12</f>
        <v>120860063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Input!$EL$12</f>
        <v>2820600</v>
      </c>
      <c r="G46" s="64">
        <f>Input!$EM$12</f>
        <v>4232</v>
      </c>
      <c r="H46" s="64">
        <f>Input!$EN$12</f>
        <v>0</v>
      </c>
      <c r="I46" s="64">
        <f>Input!$EO$12</f>
        <v>653505</v>
      </c>
      <c r="J46" s="64">
        <f>Input!$EP$12</f>
        <v>0</v>
      </c>
      <c r="K46" s="64">
        <f>Input!$EQ$12</f>
        <v>1839</v>
      </c>
      <c r="L46" s="57">
        <f>SUM(F46:K46)</f>
        <v>3480176</v>
      </c>
      <c r="N46" s="9"/>
      <c r="O46" s="291">
        <f>ROUND(N44/O48,0)</f>
        <v>134249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6960352</v>
      </c>
    </row>
    <row r="47" spans="1:28" ht="15.75" customHeight="1">
      <c r="A47" s="76"/>
      <c r="B47" s="6" t="s">
        <v>46</v>
      </c>
      <c r="C47" s="21"/>
      <c r="D47" s="21"/>
      <c r="F47" s="64">
        <f>Input!$ER$12</f>
        <v>5384941</v>
      </c>
      <c r="G47" s="64">
        <f>Input!$ES$12</f>
        <v>709348</v>
      </c>
      <c r="H47" s="64">
        <f>Input!$ET$12</f>
        <v>0</v>
      </c>
      <c r="I47" s="64">
        <f>Input!$EU$12</f>
        <v>833640</v>
      </c>
      <c r="J47" s="64">
        <f>Input!$EV$12</f>
        <v>21619</v>
      </c>
      <c r="K47" s="64">
        <f>Input!$EW$12</f>
        <v>652788</v>
      </c>
      <c r="L47" s="65">
        <f t="shared" ref="L47:L58" si="3">SUM(F47:K47)</f>
        <v>7602336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Input!$EX$12</f>
        <v>0</v>
      </c>
      <c r="G48" s="64">
        <f>Input!$EY$12</f>
        <v>0</v>
      </c>
      <c r="H48" s="64">
        <f>Input!$EZ$12</f>
        <v>1426436</v>
      </c>
      <c r="I48" s="64">
        <f>Input!$FA$12</f>
        <v>0</v>
      </c>
      <c r="J48" s="64">
        <f>Input!$FB$12</f>
        <v>0</v>
      </c>
      <c r="K48" s="64">
        <f>Input!$FC$12</f>
        <v>64511</v>
      </c>
      <c r="L48" s="65">
        <f t="shared" si="3"/>
        <v>1490947</v>
      </c>
      <c r="N48" s="97"/>
      <c r="O48" s="293">
        <f>VLOOKUP($B$1,LUTTFTE,16,FALSE)</f>
        <v>504.54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Input!$FD$12</f>
        <v>487</v>
      </c>
      <c r="G49" s="64">
        <f>Input!$FE$12</f>
        <v>0</v>
      </c>
      <c r="H49" s="64">
        <f>Input!$FF$12</f>
        <v>0</v>
      </c>
      <c r="I49" s="64">
        <f>Input!$FG$12</f>
        <v>14218</v>
      </c>
      <c r="J49" s="64">
        <f>Input!$FH$12</f>
        <v>0</v>
      </c>
      <c r="K49" s="64">
        <f>Input!$FI$12</f>
        <v>156926</v>
      </c>
      <c r="L49" s="65">
        <f t="shared" si="3"/>
        <v>171631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Input!$FJ$12</f>
        <v>80981</v>
      </c>
      <c r="G50" s="64">
        <f>Input!$FK$12</f>
        <v>0</v>
      </c>
      <c r="H50" s="64">
        <f>Input!$FL$12</f>
        <v>0</v>
      </c>
      <c r="I50" s="64">
        <f>Input!$FM$12</f>
        <v>0</v>
      </c>
      <c r="J50" s="64">
        <f>Input!$FN$12</f>
        <v>0</v>
      </c>
      <c r="K50" s="64">
        <f>Input!$FO$12</f>
        <v>0</v>
      </c>
      <c r="L50" s="65">
        <f t="shared" si="3"/>
        <v>80981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Input!$FP$12</f>
        <v>1325549</v>
      </c>
      <c r="G51" s="64">
        <f>Input!$FQ$12</f>
        <v>955056</v>
      </c>
      <c r="H51" s="64">
        <f>Input!$FR$12</f>
        <v>0</v>
      </c>
      <c r="I51" s="64">
        <f>Input!$FS$12</f>
        <v>656248</v>
      </c>
      <c r="J51" s="64">
        <f>Input!$FT$12</f>
        <v>1454329</v>
      </c>
      <c r="K51" s="64">
        <f>Input!$FU$12</f>
        <v>656177</v>
      </c>
      <c r="L51" s="65">
        <f t="shared" si="3"/>
        <v>5047359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Input!$FV$12</f>
        <v>6483807</v>
      </c>
      <c r="G52" s="64">
        <f>Input!$FW$12</f>
        <v>280453</v>
      </c>
      <c r="H52" s="64">
        <f>Input!$FX$12</f>
        <v>0</v>
      </c>
      <c r="I52" s="64">
        <f>Input!$FY$12</f>
        <v>7318639</v>
      </c>
      <c r="J52" s="64">
        <f>Input!$FZ$12</f>
        <v>920627</v>
      </c>
      <c r="K52" s="64">
        <f>Input!$GA$12</f>
        <v>1583833</v>
      </c>
      <c r="L52" s="65">
        <f t="shared" si="3"/>
        <v>16587359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Input!$GB$12</f>
        <v>0</v>
      </c>
      <c r="G53" s="64">
        <f>Input!$GC$12</f>
        <v>0</v>
      </c>
      <c r="H53" s="64">
        <f>Input!$GD$12</f>
        <v>0</v>
      </c>
      <c r="I53" s="64">
        <f>Input!$GE$12</f>
        <v>0</v>
      </c>
      <c r="J53" s="64">
        <f>Input!$GF$12</f>
        <v>0</v>
      </c>
      <c r="K53" s="64">
        <f>Input!$GG$12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Input!$GH$12</f>
        <v>0</v>
      </c>
      <c r="G54" s="64">
        <f>Input!$GI$12</f>
        <v>0</v>
      </c>
      <c r="H54" s="64">
        <f>Input!$GJ$12</f>
        <v>0</v>
      </c>
      <c r="I54" s="64">
        <f>Input!$GK$12</f>
        <v>0</v>
      </c>
      <c r="J54" s="64">
        <f>Input!$GL$12</f>
        <v>0</v>
      </c>
      <c r="K54" s="64">
        <f>Input!$GM$12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Input!$GN$12</f>
        <v>0</v>
      </c>
      <c r="G55" s="64">
        <f>Input!$GO$12</f>
        <v>0</v>
      </c>
      <c r="H55" s="64">
        <f>Input!$GP$12</f>
        <v>0</v>
      </c>
      <c r="I55" s="64">
        <f>Input!$GQ$12</f>
        <v>0</v>
      </c>
      <c r="J55" s="64">
        <f>Input!$GR$12</f>
        <v>0</v>
      </c>
      <c r="K55" s="64">
        <f>Input!$GS$12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Input!$GT$12</f>
        <v>0</v>
      </c>
      <c r="G56" s="64">
        <f>Input!$GU$12</f>
        <v>0</v>
      </c>
      <c r="H56" s="64">
        <f>Input!$GV$12</f>
        <v>0</v>
      </c>
      <c r="I56" s="64">
        <f>Input!$GW$12</f>
        <v>0</v>
      </c>
      <c r="J56" s="64">
        <f>Input!$GX$12</f>
        <v>0</v>
      </c>
      <c r="K56" s="64">
        <f>Input!$GY$12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Input!$GZ$12</f>
        <v>0</v>
      </c>
      <c r="G57" s="64">
        <f>Input!$HA$12</f>
        <v>0</v>
      </c>
      <c r="H57" s="64">
        <f>Input!$HB$12</f>
        <v>0</v>
      </c>
      <c r="I57" s="64">
        <f>Input!$HC$12</f>
        <v>0</v>
      </c>
      <c r="J57" s="64">
        <f>Input!$HD$12</f>
        <v>0</v>
      </c>
      <c r="K57" s="64">
        <f>Input!$HE$12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Input!$HF$12</f>
        <v>0</v>
      </c>
      <c r="G58" s="64">
        <f>Input!$HG$12</f>
        <v>0</v>
      </c>
      <c r="H58" s="64">
        <f>Input!$HH$12</f>
        <v>0</v>
      </c>
      <c r="I58" s="64">
        <f>Input!$HI$12</f>
        <v>0</v>
      </c>
      <c r="J58" s="64">
        <f>Input!$HJ$12</f>
        <v>0</v>
      </c>
      <c r="K58" s="64">
        <f>Input!$HK$12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16096365</v>
      </c>
      <c r="G59" s="86">
        <f t="shared" ref="G59:L59" si="4">SUM(G46:G58)</f>
        <v>1949089</v>
      </c>
      <c r="H59" s="86">
        <f t="shared" si="4"/>
        <v>1426436</v>
      </c>
      <c r="I59" s="86">
        <f t="shared" si="4"/>
        <v>9476250</v>
      </c>
      <c r="J59" s="86">
        <f t="shared" si="4"/>
        <v>2396575</v>
      </c>
      <c r="K59" s="86">
        <f t="shared" si="4"/>
        <v>3116074</v>
      </c>
      <c r="L59" s="86">
        <f t="shared" si="4"/>
        <v>34460789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6960352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56142157</v>
      </c>
      <c r="G66" s="115">
        <f t="shared" ref="G66:L66" si="5">G59+G43</f>
        <v>11035192</v>
      </c>
      <c r="H66" s="115">
        <f t="shared" si="5"/>
        <v>4582689</v>
      </c>
      <c r="I66" s="115">
        <f t="shared" si="5"/>
        <v>42815579</v>
      </c>
      <c r="J66" s="115">
        <f t="shared" si="5"/>
        <v>7730652</v>
      </c>
      <c r="K66" s="115">
        <f t="shared" si="5"/>
        <v>25469953</v>
      </c>
      <c r="L66" s="115">
        <f t="shared" si="5"/>
        <v>147776222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117189228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Input!HL12+Input!HM12+Input!HN12+SUM(Input!$HT$12:'Input'!$IC$12)</f>
        <v>793319755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4054139</v>
      </c>
      <c r="H69" s="390">
        <f>H28+H23</f>
        <v>739647</v>
      </c>
      <c r="I69" s="20"/>
      <c r="J69" s="20"/>
      <c r="K69" s="20"/>
      <c r="L69" s="115">
        <f>SUM(L66:L68)</f>
        <v>1058285205</v>
      </c>
      <c r="N69" s="20"/>
    </row>
    <row r="70" spans="1:26" ht="15.75" customHeight="1">
      <c r="H70" s="390">
        <f>H69+G69</f>
        <v>4793786</v>
      </c>
      <c r="L70" s="3" t="str">
        <f>IF($L$69&lt;&gt;(Input!$D$12-Input!$E$12),"Error","Balanced")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3" priority="3">
      <formula>$O$28&lt;&gt;0</formula>
    </cfRule>
  </conditionalFormatting>
  <conditionalFormatting sqref="F20:J20">
    <cfRule type="expression" dxfId="192" priority="2">
      <formula>OR($S$17&lt;&gt;0,$S$43&lt;&gt;0,$S$59&lt;&gt;0)</formula>
    </cfRule>
  </conditionalFormatting>
  <conditionalFormatting sqref="H10:J10">
    <cfRule type="expression" dxfId="191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4.5703125" style="545" customWidth="1"/>
    <col min="13" max="16384" width="9.140625" style="545"/>
  </cols>
  <sheetData>
    <row r="1" spans="2:15" ht="13.5" thickBot="1">
      <c r="B1" s="546" t="str">
        <f>DAL!$B$1</f>
        <v>The University of Texas at Dallas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Input!$HT$12</f>
        <v>94549599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Input!$HU$12</f>
        <v>-42227819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Input!$HV$12</f>
        <v>1874281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54196061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Input!$HW$12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Input!$HX$12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Input!$HY$12</f>
        <v>-47941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Input!$HZ$12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Input!$ID$12</f>
        <v>Remove business meals per NRUF audit</v>
      </c>
      <c r="F21" s="1078"/>
      <c r="G21" s="1078"/>
      <c r="H21" s="1078"/>
      <c r="I21" s="1078"/>
      <c r="J21" s="1079"/>
      <c r="K21" s="571">
        <f>Input!$IA$12</f>
        <v>-325213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Input!$IE$12</f>
        <v>0</v>
      </c>
      <c r="F22" s="1078"/>
      <c r="G22" s="1078"/>
      <c r="H22" s="1078"/>
      <c r="I22" s="1078"/>
      <c r="J22" s="1079"/>
      <c r="K22" s="571">
        <f>Input!$IB$12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Input!$IF$12</f>
        <v>0</v>
      </c>
      <c r="F23" s="1067"/>
      <c r="G23" s="1067"/>
      <c r="H23" s="1067"/>
      <c r="I23" s="1067"/>
      <c r="J23" s="1068"/>
      <c r="K23" s="584">
        <f>Input!$IC$12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53822907</v>
      </c>
    </row>
    <row r="49" spans="2:11">
      <c r="F49" s="545">
        <f>SUM(F50:F59)</f>
        <v>0</v>
      </c>
      <c r="K49" s="480">
        <f>K7+K8+K9+K12+K14+K17+K18+K21+K22+K23</f>
        <v>53822907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SUM(Input!HT12:IC12)</f>
        <v>53822907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190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184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70209305</v>
      </c>
      <c r="L8" s="23">
        <f>Input!$I$13</f>
        <v>70209305</v>
      </c>
      <c r="N8" s="116"/>
      <c r="O8" s="117"/>
      <c r="P8" s="19"/>
      <c r="Q8" s="19"/>
      <c r="R8" s="19"/>
      <c r="S8" s="19"/>
      <c r="T8" s="19"/>
      <c r="AB8" s="24">
        <f>SUM(C8:L8)</f>
        <v>140418610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Input!$G$13</f>
        <v>15559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15559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70224864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70224864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9561191</v>
      </c>
      <c r="L13" s="36">
        <f>Input!$J$13</f>
        <v>9561191</v>
      </c>
      <c r="N13" s="37"/>
      <c r="O13" s="120"/>
      <c r="AB13" s="24">
        <f>SUM(C13:L13)</f>
        <v>19122382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4067279</v>
      </c>
      <c r="L14" s="36">
        <f>Input!$K$13</f>
        <v>4067279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8134558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83853334</v>
      </c>
      <c r="L17" s="46">
        <f>SUM(L8:L16)</f>
        <v>83837775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Input!$N$13</f>
        <v>672201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Input!$O$13</f>
        <v>1341337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Input!$P$13</f>
        <v>0</v>
      </c>
      <c r="G22" s="56">
        <f>Input!$Q$13</f>
        <v>0</v>
      </c>
      <c r="H22" s="56">
        <f>Input!$R$13</f>
        <v>0</v>
      </c>
      <c r="I22" s="56">
        <f>Input!$S$13</f>
        <v>0</v>
      </c>
      <c r="J22" s="56">
        <f>Input!$T$13</f>
        <v>0</v>
      </c>
      <c r="K22" s="56">
        <f>Input!$U$13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Input!$V$13</f>
        <v>9516338</v>
      </c>
      <c r="G23" s="64">
        <f>Input!$W$13</f>
        <v>2500229</v>
      </c>
      <c r="H23" s="64">
        <f>Input!$X$13</f>
        <v>1213593</v>
      </c>
      <c r="I23" s="64">
        <f>Input!$Y$13</f>
        <v>2546142</v>
      </c>
      <c r="J23" s="64">
        <f>Input!$Z$13</f>
        <v>19744</v>
      </c>
      <c r="K23" s="64">
        <f>Input!$AA$13</f>
        <v>1555337</v>
      </c>
      <c r="L23" s="65">
        <f t="shared" ref="L23:L42" si="1">SUM(F23:K23)</f>
        <v>17351383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34702766</v>
      </c>
    </row>
    <row r="24" spans="1:28" ht="15.75" customHeight="1">
      <c r="B24" s="55" t="s">
        <v>24</v>
      </c>
      <c r="C24" s="21"/>
      <c r="D24" s="21"/>
      <c r="F24" s="64">
        <f>Input!$AB$13</f>
        <v>4914000</v>
      </c>
      <c r="G24" s="64">
        <f>Input!$AC$13</f>
        <v>4013</v>
      </c>
      <c r="H24" s="64">
        <f>Input!$AD$13</f>
        <v>35344</v>
      </c>
      <c r="I24" s="64">
        <f>Input!$AE$13</f>
        <v>125713</v>
      </c>
      <c r="J24" s="64">
        <f>Input!$AF$13</f>
        <v>64624</v>
      </c>
      <c r="K24" s="64">
        <f>Input!$AG$13</f>
        <v>129827</v>
      </c>
      <c r="L24" s="65">
        <f t="shared" si="1"/>
        <v>5273521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10547042</v>
      </c>
    </row>
    <row r="25" spans="1:28" ht="15.75" customHeight="1">
      <c r="B25" s="55" t="s">
        <v>25</v>
      </c>
      <c r="C25" s="21"/>
      <c r="D25" s="21"/>
      <c r="F25" s="64">
        <f>Input!$AH$13</f>
        <v>15246137</v>
      </c>
      <c r="G25" s="64">
        <f>Input!$AI$13</f>
        <v>2429720</v>
      </c>
      <c r="H25" s="64">
        <f>Input!$AJ$13</f>
        <v>884886</v>
      </c>
      <c r="I25" s="64">
        <f>Input!$AK$13</f>
        <v>2272328</v>
      </c>
      <c r="J25" s="64">
        <f>Input!$AL$13</f>
        <v>431513</v>
      </c>
      <c r="K25" s="64">
        <f>Input!$AM$13</f>
        <v>2873762</v>
      </c>
      <c r="L25" s="65">
        <f t="shared" si="1"/>
        <v>24138346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48276692</v>
      </c>
    </row>
    <row r="26" spans="1:28" ht="15.75" customHeight="1">
      <c r="B26" s="55" t="s">
        <v>26</v>
      </c>
      <c r="C26" s="21"/>
      <c r="D26" s="21"/>
      <c r="F26" s="64">
        <f>Input!$AN$13</f>
        <v>2787286</v>
      </c>
      <c r="G26" s="64">
        <f>Input!$AO$13</f>
        <v>853406</v>
      </c>
      <c r="H26" s="64">
        <f>Input!$AP$13</f>
        <v>34285</v>
      </c>
      <c r="I26" s="64">
        <f>Input!$AQ$13</f>
        <v>162345</v>
      </c>
      <c r="J26" s="64">
        <f>Input!$AR$13</f>
        <v>368683</v>
      </c>
      <c r="K26" s="64">
        <f>Input!$AS$13</f>
        <v>276722</v>
      </c>
      <c r="L26" s="65">
        <f t="shared" si="1"/>
        <v>4482727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8965454</v>
      </c>
    </row>
    <row r="27" spans="1:28" ht="15.75" customHeight="1">
      <c r="B27" s="55" t="s">
        <v>27</v>
      </c>
      <c r="C27" s="21"/>
      <c r="D27" s="21"/>
      <c r="F27" s="64">
        <f>Input!$AT$13</f>
        <v>195551</v>
      </c>
      <c r="G27" s="64">
        <f>Input!$AU$13</f>
        <v>40017</v>
      </c>
      <c r="H27" s="64">
        <f>Input!$AV$13</f>
        <v>1552</v>
      </c>
      <c r="I27" s="64">
        <f>Input!$AW$13</f>
        <v>11393</v>
      </c>
      <c r="J27" s="64">
        <f>Input!$AX$13</f>
        <v>0</v>
      </c>
      <c r="K27" s="64">
        <f>Input!$AY$13</f>
        <v>119214</v>
      </c>
      <c r="L27" s="65">
        <f t="shared" si="1"/>
        <v>367727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735454</v>
      </c>
    </row>
    <row r="28" spans="1:28" ht="15.75" customHeight="1">
      <c r="B28" s="55" t="s">
        <v>28</v>
      </c>
      <c r="C28" s="21"/>
      <c r="D28" s="21"/>
      <c r="F28" s="64">
        <f>Input!$AZ$13</f>
        <v>1411940</v>
      </c>
      <c r="G28" s="64">
        <f>Input!$BA$13</f>
        <v>1080165</v>
      </c>
      <c r="H28" s="64">
        <f>Input!$BB$13</f>
        <v>100018</v>
      </c>
      <c r="I28" s="64">
        <f>Input!$BC$13</f>
        <v>827866</v>
      </c>
      <c r="J28" s="64">
        <f>Input!$BD$13</f>
        <v>12761</v>
      </c>
      <c r="K28" s="64">
        <f>Input!$BE$13</f>
        <v>2641554</v>
      </c>
      <c r="L28" s="65">
        <f t="shared" si="1"/>
        <v>6074304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Input!$BF$13</f>
        <v>4758990</v>
      </c>
      <c r="G29" s="64">
        <f>Input!$BG$13</f>
        <v>1090230</v>
      </c>
      <c r="H29" s="64">
        <f>Input!$BH$13</f>
        <v>51315</v>
      </c>
      <c r="I29" s="64">
        <f>Input!$BI$13</f>
        <v>678668</v>
      </c>
      <c r="J29" s="64">
        <f>Input!$BJ$13</f>
        <v>0</v>
      </c>
      <c r="K29" s="64">
        <f>Input!$BK$13</f>
        <v>781040</v>
      </c>
      <c r="L29" s="65">
        <f t="shared" si="1"/>
        <v>7360243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Input!$BL$13</f>
        <v>1256854</v>
      </c>
      <c r="G30" s="64">
        <f>Input!$BM$13</f>
        <v>1021818</v>
      </c>
      <c r="H30" s="64">
        <f>Input!$BN$13</f>
        <v>49284</v>
      </c>
      <c r="I30" s="64">
        <f>Input!$BO$13</f>
        <v>718554</v>
      </c>
      <c r="J30" s="64">
        <f>Input!$BP$13</f>
        <v>0</v>
      </c>
      <c r="K30" s="64">
        <f>Input!$BQ$13</f>
        <v>654203</v>
      </c>
      <c r="L30" s="65">
        <f t="shared" si="1"/>
        <v>3700713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Input!$BR$13</f>
        <v>2406216</v>
      </c>
      <c r="G31" s="64">
        <f>Input!$BS$13</f>
        <v>407568</v>
      </c>
      <c r="H31" s="64">
        <f>Input!$BT$13</f>
        <v>318365</v>
      </c>
      <c r="I31" s="64">
        <f>Input!$BU$13</f>
        <v>405214</v>
      </c>
      <c r="J31" s="64">
        <f>Input!$BV$13</f>
        <v>22653</v>
      </c>
      <c r="K31" s="64">
        <f>Input!$BW$13</f>
        <v>211389</v>
      </c>
      <c r="L31" s="65">
        <f t="shared" si="1"/>
        <v>3771405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Input!$BX$13</f>
        <v>722853</v>
      </c>
      <c r="G32" s="64">
        <f>Input!$BY$13</f>
        <v>0</v>
      </c>
      <c r="H32" s="64">
        <f>Input!$BZ$13</f>
        <v>68289</v>
      </c>
      <c r="I32" s="64">
        <f>Input!$CA$13</f>
        <v>562683</v>
      </c>
      <c r="J32" s="64">
        <f>Input!$CB$13</f>
        <v>0</v>
      </c>
      <c r="K32" s="64">
        <f>Input!$CC$13</f>
        <v>139631</v>
      </c>
      <c r="L32" s="65">
        <f t="shared" si="1"/>
        <v>1493456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Input!$CD$13</f>
        <v>41534</v>
      </c>
      <c r="G33" s="64">
        <f>Input!$CE$13</f>
        <v>223417</v>
      </c>
      <c r="H33" s="64">
        <f>Input!$CF$13</f>
        <v>1699</v>
      </c>
      <c r="I33" s="64">
        <f>Input!$CG$13</f>
        <v>24784</v>
      </c>
      <c r="J33" s="64">
        <f>Input!$CH$13</f>
        <v>0</v>
      </c>
      <c r="K33" s="64">
        <f>Input!$CI$13</f>
        <v>542055</v>
      </c>
      <c r="L33" s="65">
        <f t="shared" si="1"/>
        <v>833489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Input!$CJ$13</f>
        <v>0</v>
      </c>
      <c r="G34" s="64">
        <f>Input!$CK$13</f>
        <v>393378</v>
      </c>
      <c r="H34" s="64">
        <f>Input!$CL$13</f>
        <v>2573</v>
      </c>
      <c r="I34" s="64">
        <f>Input!$CM$13</f>
        <v>6629</v>
      </c>
      <c r="J34" s="64">
        <f>Input!$CN$13</f>
        <v>0</v>
      </c>
      <c r="K34" s="64">
        <f>Input!$CO$13</f>
        <v>1983975</v>
      </c>
      <c r="L34" s="65">
        <f t="shared" si="1"/>
        <v>2386555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Input!$CP$13</f>
        <v>636859</v>
      </c>
      <c r="G35" s="64">
        <f>Input!$CQ$13</f>
        <v>300405</v>
      </c>
      <c r="H35" s="64">
        <f>Input!$CR$13</f>
        <v>6137</v>
      </c>
      <c r="I35" s="64">
        <f>Input!$CS$13</f>
        <v>56181</v>
      </c>
      <c r="J35" s="64">
        <f>Input!$CT$13</f>
        <v>13903</v>
      </c>
      <c r="K35" s="64">
        <f>Input!$CU$13</f>
        <v>198534</v>
      </c>
      <c r="L35" s="65">
        <f t="shared" si="1"/>
        <v>1212019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Input!$CV$13</f>
        <v>0</v>
      </c>
      <c r="G36" s="64">
        <f>Input!$CW$13</f>
        <v>60767</v>
      </c>
      <c r="H36" s="64">
        <f>Input!$CX$13</f>
        <v>0</v>
      </c>
      <c r="I36" s="64">
        <f>Input!$CY$13</f>
        <v>208542</v>
      </c>
      <c r="J36" s="64">
        <f>Input!$CZ$13</f>
        <v>0</v>
      </c>
      <c r="K36" s="64">
        <f>Input!$DA$13</f>
        <v>0</v>
      </c>
      <c r="L36" s="65">
        <f t="shared" si="1"/>
        <v>269309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Input!$DB$13</f>
        <v>0</v>
      </c>
      <c r="G37" s="64">
        <f>Input!$DC$13</f>
        <v>0</v>
      </c>
      <c r="H37" s="64">
        <f>Input!$DD$13</f>
        <v>0</v>
      </c>
      <c r="I37" s="64">
        <f>Input!$DE$13</f>
        <v>0</v>
      </c>
      <c r="J37" s="64">
        <f>Input!$DF$13</f>
        <v>0</v>
      </c>
      <c r="K37" s="64">
        <f>Input!$DG$13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Input!$DH$13</f>
        <v>0</v>
      </c>
      <c r="G38" s="64">
        <f>Input!$DI$13</f>
        <v>0</v>
      </c>
      <c r="H38" s="64">
        <f>Input!$DJ$13</f>
        <v>0</v>
      </c>
      <c r="I38" s="64">
        <f>Input!$DK$13</f>
        <v>0</v>
      </c>
      <c r="J38" s="64">
        <f>Input!$DL$13</f>
        <v>0</v>
      </c>
      <c r="K38" s="64">
        <f>Input!$DM$13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Input!$DN$13</f>
        <v>0</v>
      </c>
      <c r="G39" s="64">
        <f>Input!$DO$13</f>
        <v>0</v>
      </c>
      <c r="H39" s="64">
        <f>Input!$DP$13</f>
        <v>0</v>
      </c>
      <c r="I39" s="64">
        <f>Input!$DQ$13</f>
        <v>0</v>
      </c>
      <c r="J39" s="64">
        <f>Input!$DR$13</f>
        <v>0</v>
      </c>
      <c r="K39" s="64">
        <f>Input!$DS$13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Input!$DT$13</f>
        <v>0</v>
      </c>
      <c r="G40" s="64">
        <f>Input!$DU$13</f>
        <v>0</v>
      </c>
      <c r="H40" s="64">
        <f>Input!$DV$13</f>
        <v>0</v>
      </c>
      <c r="I40" s="64">
        <f>Input!$DW$13</f>
        <v>0</v>
      </c>
      <c r="J40" s="64">
        <f>Input!$DX$13</f>
        <v>0</v>
      </c>
      <c r="K40" s="64">
        <f>Input!$DY$13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Input!$DZ$13</f>
        <v>0</v>
      </c>
      <c r="G41" s="64">
        <f>Input!$EA$13</f>
        <v>0</v>
      </c>
      <c r="H41" s="64">
        <f>Input!$EB$13</f>
        <v>0</v>
      </c>
      <c r="I41" s="64">
        <f>Input!$EC$13</f>
        <v>0</v>
      </c>
      <c r="J41" s="64">
        <f>Input!$ED$13</f>
        <v>0</v>
      </c>
      <c r="K41" s="64">
        <f>Input!$EE$13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Input!$EF$13</f>
        <v>458165</v>
      </c>
      <c r="G42" s="84">
        <f>Input!$EG$13</f>
        <v>2632506</v>
      </c>
      <c r="H42" s="84">
        <f>Input!$EH$13</f>
        <v>113073</v>
      </c>
      <c r="I42" s="84">
        <f>Input!$EI$13</f>
        <v>1174157</v>
      </c>
      <c r="J42" s="84">
        <f>Input!$EJ$13</f>
        <v>0</v>
      </c>
      <c r="K42" s="84">
        <f>Input!$EK$13</f>
        <v>744677</v>
      </c>
      <c r="L42" s="65">
        <f t="shared" si="1"/>
        <v>5122578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10245156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44352723</v>
      </c>
      <c r="G43" s="86">
        <f t="shared" si="2"/>
        <v>13037639</v>
      </c>
      <c r="H43" s="86">
        <f t="shared" si="2"/>
        <v>2880413</v>
      </c>
      <c r="I43" s="86">
        <f t="shared" si="2"/>
        <v>9781199</v>
      </c>
      <c r="J43" s="86">
        <f t="shared" si="2"/>
        <v>933881</v>
      </c>
      <c r="K43" s="86">
        <f t="shared" si="2"/>
        <v>12851920</v>
      </c>
      <c r="L43" s="87">
        <f t="shared" si="2"/>
        <v>83837775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113472564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15918052</v>
      </c>
      <c r="I44" s="53"/>
      <c r="J44" s="247" t="s">
        <v>468</v>
      </c>
      <c r="K44" s="248">
        <f>K43+J43</f>
        <v>13785801</v>
      </c>
      <c r="L44" s="247" t="s">
        <v>470</v>
      </c>
      <c r="M44" s="249"/>
      <c r="N44" s="251">
        <f>K44+F43</f>
        <v>58138524</v>
      </c>
      <c r="O44" s="294">
        <f>ROUND((N44/P44)*100,2)</f>
        <v>44.44</v>
      </c>
      <c r="P44" s="93">
        <f>Input!$HL$13</f>
        <v>130825289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Input!$EL$13</f>
        <v>2195994</v>
      </c>
      <c r="G46" s="64">
        <f>Input!$EM$13</f>
        <v>164658</v>
      </c>
      <c r="H46" s="64">
        <f>Input!$EN$13</f>
        <v>0</v>
      </c>
      <c r="I46" s="64">
        <f>Input!$EO$13</f>
        <v>231608</v>
      </c>
      <c r="J46" s="64">
        <f>Input!$EP$13</f>
        <v>0</v>
      </c>
      <c r="K46" s="64">
        <f>Input!$EQ$13</f>
        <v>557464</v>
      </c>
      <c r="L46" s="57">
        <f>SUM(F46:K46)</f>
        <v>3149724</v>
      </c>
      <c r="N46" s="9"/>
      <c r="O46" s="291">
        <f>ROUND(N44/O48,0)</f>
        <v>120444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6299448</v>
      </c>
    </row>
    <row r="47" spans="1:28" ht="15.75" customHeight="1">
      <c r="A47" s="76"/>
      <c r="B47" s="6" t="s">
        <v>46</v>
      </c>
      <c r="C47" s="21"/>
      <c r="D47" s="21"/>
      <c r="F47" s="64">
        <f>Input!$ER$13</f>
        <v>2479000</v>
      </c>
      <c r="G47" s="64">
        <f>Input!$ES$13</f>
        <v>0</v>
      </c>
      <c r="H47" s="64">
        <f>Input!$ET$13</f>
        <v>0</v>
      </c>
      <c r="I47" s="64">
        <f>Input!$EU$13</f>
        <v>8024</v>
      </c>
      <c r="J47" s="64">
        <f>Input!$EV$13</f>
        <v>0</v>
      </c>
      <c r="K47" s="64">
        <f>Input!$EW$13</f>
        <v>21868</v>
      </c>
      <c r="L47" s="65">
        <f t="shared" ref="L47:L58" si="3">SUM(F47:K47)</f>
        <v>2508892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Input!$EX$13</f>
        <v>314379</v>
      </c>
      <c r="G48" s="64">
        <f>Input!$EY$13</f>
        <v>0</v>
      </c>
      <c r="H48" s="64">
        <f>Input!$EZ$13</f>
        <v>0</v>
      </c>
      <c r="I48" s="64">
        <f>Input!$FA$13</f>
        <v>0</v>
      </c>
      <c r="J48" s="64">
        <f>Input!$FB$13</f>
        <v>0</v>
      </c>
      <c r="K48" s="64">
        <f>Input!$FC$13</f>
        <v>10904</v>
      </c>
      <c r="L48" s="65">
        <f t="shared" si="3"/>
        <v>325283</v>
      </c>
      <c r="N48" s="97"/>
      <c r="O48" s="293">
        <f>VLOOKUP($B$1,LUTTFTE,16,FALSE)</f>
        <v>482.7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Input!$FD$13</f>
        <v>1100114</v>
      </c>
      <c r="G49" s="64">
        <f>Input!$FE$13</f>
        <v>0</v>
      </c>
      <c r="H49" s="64">
        <f>Input!$FF$13</f>
        <v>2034</v>
      </c>
      <c r="I49" s="64">
        <f>Input!$FG$13</f>
        <v>0</v>
      </c>
      <c r="J49" s="64">
        <f>Input!$FH$13</f>
        <v>0</v>
      </c>
      <c r="K49" s="64">
        <f>Input!$FI$13</f>
        <v>9853</v>
      </c>
      <c r="L49" s="65">
        <f t="shared" si="3"/>
        <v>1112001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Input!$FJ$13</f>
        <v>2322935</v>
      </c>
      <c r="G50" s="64">
        <f>Input!$FK$13</f>
        <v>362883</v>
      </c>
      <c r="H50" s="64">
        <f>Input!$FL$13</f>
        <v>23759</v>
      </c>
      <c r="I50" s="64">
        <f>Input!$FM$13</f>
        <v>942542</v>
      </c>
      <c r="J50" s="64">
        <f>Input!$FN$13</f>
        <v>141285</v>
      </c>
      <c r="K50" s="64">
        <f>Input!$FO$13</f>
        <v>234632</v>
      </c>
      <c r="L50" s="65">
        <f t="shared" si="3"/>
        <v>4028036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Input!$FP$13</f>
        <v>3167265</v>
      </c>
      <c r="G51" s="64">
        <f>Input!$FQ$13</f>
        <v>2091</v>
      </c>
      <c r="H51" s="64">
        <f>Input!$FR$13</f>
        <v>83234</v>
      </c>
      <c r="I51" s="64">
        <f>Input!$FS$13</f>
        <v>171830</v>
      </c>
      <c r="J51" s="64">
        <f>Input!$FT$13</f>
        <v>160186</v>
      </c>
      <c r="K51" s="64">
        <f>Input!$FU$13</f>
        <v>734241</v>
      </c>
      <c r="L51" s="65">
        <f t="shared" si="3"/>
        <v>4318847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Input!$FV$13</f>
        <v>2149925</v>
      </c>
      <c r="G52" s="64">
        <f>Input!$FW$13</f>
        <v>0</v>
      </c>
      <c r="H52" s="64">
        <f>Input!$FX$13</f>
        <v>0</v>
      </c>
      <c r="I52" s="64">
        <f>Input!$FY$13</f>
        <v>125260</v>
      </c>
      <c r="J52" s="64">
        <f>Input!$FZ$13</f>
        <v>64624</v>
      </c>
      <c r="K52" s="64">
        <f>Input!$GA$13</f>
        <v>372004</v>
      </c>
      <c r="L52" s="65">
        <f t="shared" si="3"/>
        <v>2711813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Input!$GB$13</f>
        <v>1437033</v>
      </c>
      <c r="G53" s="64">
        <f>Input!$GC$13</f>
        <v>627079</v>
      </c>
      <c r="H53" s="64">
        <f>Input!$GD$13</f>
        <v>87891</v>
      </c>
      <c r="I53" s="64">
        <f>Input!$GE$13</f>
        <v>46828</v>
      </c>
      <c r="J53" s="64">
        <f>Input!$GF$13</f>
        <v>38367</v>
      </c>
      <c r="K53" s="64">
        <f>Input!$GG$13</f>
        <v>50860</v>
      </c>
      <c r="L53" s="65">
        <f t="shared" si="3"/>
        <v>2288058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Input!$GH$13</f>
        <v>0</v>
      </c>
      <c r="G54" s="64">
        <f>Input!$GI$13</f>
        <v>0</v>
      </c>
      <c r="H54" s="64">
        <f>Input!$GJ$13</f>
        <v>0</v>
      </c>
      <c r="I54" s="64">
        <f>Input!$GK$13</f>
        <v>0</v>
      </c>
      <c r="J54" s="64">
        <f>Input!$GL$13</f>
        <v>0</v>
      </c>
      <c r="K54" s="64">
        <f>Input!$GM$13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Input!$GN$13</f>
        <v>0</v>
      </c>
      <c r="G55" s="64">
        <f>Input!$GO$13</f>
        <v>0</v>
      </c>
      <c r="H55" s="64">
        <f>Input!$GP$13</f>
        <v>0</v>
      </c>
      <c r="I55" s="64">
        <f>Input!$GQ$13</f>
        <v>0</v>
      </c>
      <c r="J55" s="64">
        <f>Input!$GR$13</f>
        <v>0</v>
      </c>
      <c r="K55" s="64">
        <f>Input!$GS$13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Input!$GT$13</f>
        <v>0</v>
      </c>
      <c r="G56" s="64">
        <f>Input!$GU$13</f>
        <v>0</v>
      </c>
      <c r="H56" s="64">
        <f>Input!$GV$13</f>
        <v>0</v>
      </c>
      <c r="I56" s="64">
        <f>Input!$GW$13</f>
        <v>0</v>
      </c>
      <c r="J56" s="64">
        <f>Input!$GX$13</f>
        <v>0</v>
      </c>
      <c r="K56" s="64">
        <f>Input!$GY$13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Input!$GZ$13</f>
        <v>0</v>
      </c>
      <c r="G57" s="64">
        <f>Input!$HA$13</f>
        <v>0</v>
      </c>
      <c r="H57" s="64">
        <f>Input!$HB$13</f>
        <v>0</v>
      </c>
      <c r="I57" s="64">
        <f>Input!$HC$13</f>
        <v>0</v>
      </c>
      <c r="J57" s="64">
        <f>Input!$HD$13</f>
        <v>0</v>
      </c>
      <c r="K57" s="64">
        <f>Input!$HE$13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Input!$HF$13</f>
        <v>0</v>
      </c>
      <c r="G58" s="64">
        <f>Input!$HG$13</f>
        <v>0</v>
      </c>
      <c r="H58" s="64">
        <f>Input!$HH$13</f>
        <v>0</v>
      </c>
      <c r="I58" s="64">
        <f>Input!$HI$13</f>
        <v>0</v>
      </c>
      <c r="J58" s="64">
        <f>Input!$HJ$13</f>
        <v>0</v>
      </c>
      <c r="K58" s="64">
        <f>Input!$HK$13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15166645</v>
      </c>
      <c r="G59" s="86">
        <f t="shared" ref="G59:L59" si="4">SUM(G46:G58)</f>
        <v>1156711</v>
      </c>
      <c r="H59" s="86">
        <f t="shared" si="4"/>
        <v>196918</v>
      </c>
      <c r="I59" s="86">
        <f t="shared" si="4"/>
        <v>1526092</v>
      </c>
      <c r="J59" s="86">
        <f t="shared" si="4"/>
        <v>404462</v>
      </c>
      <c r="K59" s="86">
        <f t="shared" si="4"/>
        <v>1991826</v>
      </c>
      <c r="L59" s="86">
        <f t="shared" si="4"/>
        <v>20442654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6299448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59519368</v>
      </c>
      <c r="G66" s="115">
        <f t="shared" ref="G66:L66" si="5">G59+G43</f>
        <v>14194350</v>
      </c>
      <c r="H66" s="115">
        <f t="shared" si="5"/>
        <v>3077331</v>
      </c>
      <c r="I66" s="115">
        <f t="shared" si="5"/>
        <v>11307291</v>
      </c>
      <c r="J66" s="115">
        <f t="shared" si="5"/>
        <v>1338343</v>
      </c>
      <c r="K66" s="115">
        <f t="shared" si="5"/>
        <v>14843746</v>
      </c>
      <c r="L66" s="115">
        <f t="shared" si="5"/>
        <v>104280429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85866872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Input!HL13+Input!HM13+Input!HN13+SUM(Input!$HT$13:'Input'!$IC$13)</f>
        <v>615066393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3580394</v>
      </c>
      <c r="H69" s="390">
        <f>H28+H23</f>
        <v>1313611</v>
      </c>
      <c r="I69" s="20"/>
      <c r="J69" s="20"/>
      <c r="K69" s="20"/>
      <c r="L69" s="115">
        <f>SUM(L66:L68)</f>
        <v>805213694</v>
      </c>
      <c r="N69" s="20"/>
    </row>
    <row r="70" spans="1:26" ht="15.75" customHeight="1">
      <c r="H70" s="390">
        <f>H69+G69</f>
        <v>4894005</v>
      </c>
      <c r="L70" s="3" t="str">
        <f>IF($L$69&lt;&gt;(Input!$D$13-Input!$E$13),"Error","Balanced")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9" priority="3">
      <formula>$O$28&lt;&gt;0</formula>
    </cfRule>
  </conditionalFormatting>
  <conditionalFormatting sqref="F20:J20">
    <cfRule type="expression" dxfId="188" priority="2">
      <formula>OR($S$17&lt;&gt;0,$S$43&lt;&gt;0,$S$59&lt;&gt;0)</formula>
    </cfRule>
  </conditionalFormatting>
  <conditionalFormatting sqref="H10:J10">
    <cfRule type="expression" dxfId="187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'E-P'!$B$1</f>
        <v>The University of Texas at El Paso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Input!$HT$13</f>
        <v>70224864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Input!$HU$13</f>
        <v>-20022764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Input!$HV$13</f>
        <v>1271206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51473306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Input!$HW$13</f>
        <v>-15559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Input!$HX$13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Input!$HY$13</f>
        <v>-889730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Input!$HZ$13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Input!$ID$13</f>
        <v>0</v>
      </c>
      <c r="F21" s="1078"/>
      <c r="G21" s="1078"/>
      <c r="H21" s="1078"/>
      <c r="I21" s="1078"/>
      <c r="J21" s="1079"/>
      <c r="K21" s="571">
        <f>Input!$IA$13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Input!$IE$13</f>
        <v>0</v>
      </c>
      <c r="F22" s="1078"/>
      <c r="G22" s="1078"/>
      <c r="H22" s="1078"/>
      <c r="I22" s="1078"/>
      <c r="J22" s="1079"/>
      <c r="K22" s="571">
        <f>Input!$IB$13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Input!$IF$13</f>
        <v>0</v>
      </c>
      <c r="F23" s="1067"/>
      <c r="G23" s="1067"/>
      <c r="H23" s="1067"/>
      <c r="I23" s="1067"/>
      <c r="J23" s="1068"/>
      <c r="K23" s="584">
        <f>Input!$IC$13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50568017</v>
      </c>
    </row>
    <row r="49" spans="2:11">
      <c r="F49" s="545">
        <f>SUM(F50:F59)</f>
        <v>0</v>
      </c>
      <c r="K49" s="480">
        <f>K7+K8+K9+K12+K14+K17+K18+K21+K22+K23</f>
        <v>50568017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SUM(Input!HT13:IC13)</f>
        <v>50568017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186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12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689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11940929</v>
      </c>
      <c r="L8" s="23">
        <f>Input!$I$14</f>
        <v>11940929</v>
      </c>
      <c r="N8" s="116"/>
      <c r="O8" s="117"/>
      <c r="P8" s="19"/>
      <c r="Q8" s="19"/>
      <c r="R8" s="19"/>
      <c r="S8" s="19"/>
      <c r="T8" s="19"/>
      <c r="AB8" s="24">
        <f>SUM(C8:L8)</f>
        <v>23881858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Input!$G$14</f>
        <v>978</v>
      </c>
      <c r="L9" s="26"/>
      <c r="N9" s="116"/>
      <c r="O9" s="28"/>
      <c r="P9" s="19"/>
      <c r="Q9" s="19"/>
      <c r="R9" s="19"/>
      <c r="S9" s="19"/>
      <c r="T9" s="19"/>
      <c r="AB9" s="24">
        <f>SUM(C9:L9)</f>
        <v>978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11941907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11941907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1561161</v>
      </c>
      <c r="L13" s="36">
        <f>Input!$J$14</f>
        <v>1561161</v>
      </c>
      <c r="N13" s="37"/>
      <c r="O13" s="120"/>
      <c r="AB13" s="24">
        <f>SUM(C13:L13)</f>
        <v>3122322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1755231</v>
      </c>
      <c r="L14" s="36">
        <f>Input!$K$14</f>
        <v>1755231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3510462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15258299</v>
      </c>
      <c r="L17" s="46">
        <f>SUM(L8:L16)</f>
        <v>15257321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Input!$N$14</f>
        <v>-209026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Input!$O$14</f>
        <v>252195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Input!$P$14</f>
        <v>709306</v>
      </c>
      <c r="G22" s="56">
        <f>Input!$Q$14</f>
        <v>0</v>
      </c>
      <c r="H22" s="56">
        <f>Input!$R$14</f>
        <v>0</v>
      </c>
      <c r="I22" s="56">
        <f>Input!$S$14</f>
        <v>0</v>
      </c>
      <c r="J22" s="56">
        <f>Input!$T$14</f>
        <v>0</v>
      </c>
      <c r="K22" s="56">
        <f>Input!$U$14</f>
        <v>0</v>
      </c>
      <c r="L22" s="57">
        <f>SUM(F22:K22)</f>
        <v>709306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1418612</v>
      </c>
    </row>
    <row r="23" spans="1:28" ht="15.75" customHeight="1">
      <c r="B23" s="63" t="s">
        <v>23</v>
      </c>
      <c r="C23" s="21"/>
      <c r="D23" s="21"/>
      <c r="F23" s="64">
        <f>Input!$V$14</f>
        <v>2113696</v>
      </c>
      <c r="G23" s="64">
        <f>Input!$W$14</f>
        <v>525734</v>
      </c>
      <c r="H23" s="64">
        <f>Input!$X$14</f>
        <v>12158</v>
      </c>
      <c r="I23" s="64">
        <f>Input!$Y$14</f>
        <v>351992</v>
      </c>
      <c r="J23" s="64">
        <f>Input!$Z$14</f>
        <v>29584</v>
      </c>
      <c r="K23" s="64">
        <f>Input!$AA$14</f>
        <v>10076</v>
      </c>
      <c r="L23" s="65">
        <f t="shared" ref="L23:L42" si="1">SUM(F23:K23)</f>
        <v>3043240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6086480</v>
      </c>
    </row>
    <row r="24" spans="1:28" ht="15.75" customHeight="1">
      <c r="B24" s="55" t="s">
        <v>24</v>
      </c>
      <c r="C24" s="21"/>
      <c r="D24" s="21"/>
      <c r="F24" s="64">
        <f>Input!$AB$14</f>
        <v>76335</v>
      </c>
      <c r="G24" s="64">
        <f>Input!$AC$14</f>
        <v>44546</v>
      </c>
      <c r="H24" s="64">
        <f>Input!$AD$14</f>
        <v>5496</v>
      </c>
      <c r="I24" s="64">
        <f>Input!$AE$14</f>
        <v>10030</v>
      </c>
      <c r="J24" s="64">
        <f>Input!$AF$14</f>
        <v>22862</v>
      </c>
      <c r="K24" s="64">
        <f>Input!$AG$14</f>
        <v>4909</v>
      </c>
      <c r="L24" s="65">
        <f t="shared" si="1"/>
        <v>164178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328356</v>
      </c>
    </row>
    <row r="25" spans="1:28" ht="15.75" customHeight="1">
      <c r="B25" s="55" t="s">
        <v>25</v>
      </c>
      <c r="C25" s="21"/>
      <c r="D25" s="21"/>
      <c r="F25" s="64">
        <f>Input!$AH$14</f>
        <v>2811906</v>
      </c>
      <c r="G25" s="64">
        <f>Input!$AI$14</f>
        <v>308668</v>
      </c>
      <c r="H25" s="64">
        <f>Input!$AJ$14</f>
        <v>192507</v>
      </c>
      <c r="I25" s="64">
        <f>Input!$AK$14</f>
        <v>569066</v>
      </c>
      <c r="J25" s="64">
        <f>Input!$AL$14</f>
        <v>112680</v>
      </c>
      <c r="K25" s="64">
        <f>Input!$AM$14</f>
        <v>388</v>
      </c>
      <c r="L25" s="65">
        <f t="shared" si="1"/>
        <v>3995215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7990430</v>
      </c>
    </row>
    <row r="26" spans="1:28" ht="15.75" customHeight="1">
      <c r="B26" s="55" t="s">
        <v>26</v>
      </c>
      <c r="C26" s="21"/>
      <c r="D26" s="21"/>
      <c r="F26" s="64">
        <f>Input!$AN$14</f>
        <v>926149</v>
      </c>
      <c r="G26" s="64">
        <f>Input!$AO$14</f>
        <v>179410</v>
      </c>
      <c r="H26" s="64">
        <f>Input!$AP$14</f>
        <v>0</v>
      </c>
      <c r="I26" s="64">
        <f>Input!$AQ$14</f>
        <v>88486</v>
      </c>
      <c r="J26" s="64">
        <f>Input!$AR$14</f>
        <v>12232</v>
      </c>
      <c r="K26" s="64">
        <f>Input!$AS$14</f>
        <v>79367</v>
      </c>
      <c r="L26" s="65">
        <f t="shared" si="1"/>
        <v>1285644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2571288</v>
      </c>
    </row>
    <row r="27" spans="1:28" ht="15.75" customHeight="1">
      <c r="B27" s="55" t="s">
        <v>27</v>
      </c>
      <c r="C27" s="21"/>
      <c r="D27" s="21"/>
      <c r="F27" s="64">
        <f>Input!$AT$14</f>
        <v>127692</v>
      </c>
      <c r="G27" s="64">
        <f>Input!$AU$14</f>
        <v>51808</v>
      </c>
      <c r="H27" s="64">
        <f>Input!$AV$14</f>
        <v>3055</v>
      </c>
      <c r="I27" s="64">
        <f>Input!$AW$14</f>
        <v>60946</v>
      </c>
      <c r="J27" s="64">
        <f>Input!$AX$14</f>
        <v>0</v>
      </c>
      <c r="K27" s="64">
        <f>Input!$AY$14</f>
        <v>23015</v>
      </c>
      <c r="L27" s="65">
        <f t="shared" si="1"/>
        <v>266516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533032</v>
      </c>
    </row>
    <row r="28" spans="1:28" ht="15.75" customHeight="1">
      <c r="B28" s="55" t="s">
        <v>28</v>
      </c>
      <c r="C28" s="21"/>
      <c r="D28" s="21"/>
      <c r="F28" s="64">
        <f>Input!$AZ$14</f>
        <v>0</v>
      </c>
      <c r="G28" s="64">
        <f>Input!$BA$14</f>
        <v>0</v>
      </c>
      <c r="H28" s="64">
        <f>Input!$BB$14</f>
        <v>0</v>
      </c>
      <c r="I28" s="64">
        <f>Input!$BC$14</f>
        <v>0</v>
      </c>
      <c r="J28" s="64">
        <f>Input!$BD$14</f>
        <v>0</v>
      </c>
      <c r="K28" s="64">
        <f>Input!$BE$14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Input!$BF$14</f>
        <v>1827534</v>
      </c>
      <c r="G29" s="64">
        <f>Input!$BG$14</f>
        <v>1036122</v>
      </c>
      <c r="H29" s="64">
        <f>Input!$BH$14</f>
        <v>0</v>
      </c>
      <c r="I29" s="64">
        <f>Input!$BI$14</f>
        <v>403830</v>
      </c>
      <c r="J29" s="64">
        <f>Input!$BJ$14</f>
        <v>0</v>
      </c>
      <c r="K29" s="64">
        <f>Input!$BK$14</f>
        <v>60909</v>
      </c>
      <c r="L29" s="65">
        <f t="shared" si="1"/>
        <v>3328395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Input!$BL$14</f>
        <v>285176</v>
      </c>
      <c r="G30" s="64">
        <f>Input!$BM$14</f>
        <v>0</v>
      </c>
      <c r="H30" s="64">
        <f>Input!$BN$14</f>
        <v>0</v>
      </c>
      <c r="I30" s="64">
        <f>Input!$BO$14</f>
        <v>0</v>
      </c>
      <c r="J30" s="64">
        <f>Input!$BP$14</f>
        <v>0</v>
      </c>
      <c r="K30" s="64">
        <f>Input!$BQ$14</f>
        <v>284</v>
      </c>
      <c r="L30" s="65">
        <f t="shared" si="1"/>
        <v>285460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Input!$BR$14</f>
        <v>180176</v>
      </c>
      <c r="G31" s="64">
        <f>Input!$BS$14</f>
        <v>1648</v>
      </c>
      <c r="H31" s="64">
        <f>Input!$BT$14</f>
        <v>0</v>
      </c>
      <c r="I31" s="64">
        <f>Input!$BU$14</f>
        <v>159521</v>
      </c>
      <c r="J31" s="64">
        <f>Input!$BV$14</f>
        <v>63298</v>
      </c>
      <c r="K31" s="64">
        <f>Input!$BW$14</f>
        <v>29334</v>
      </c>
      <c r="L31" s="65">
        <f t="shared" si="1"/>
        <v>433977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Input!$BX$14</f>
        <v>50270</v>
      </c>
      <c r="G32" s="64">
        <f>Input!$BY$14</f>
        <v>400736</v>
      </c>
      <c r="H32" s="64">
        <f>Input!$BZ$14</f>
        <v>414180</v>
      </c>
      <c r="I32" s="64">
        <f>Input!$CA$14</f>
        <v>860062</v>
      </c>
      <c r="J32" s="64">
        <f>Input!$CB$14</f>
        <v>0</v>
      </c>
      <c r="K32" s="64">
        <f>Input!$CC$14</f>
        <v>20142</v>
      </c>
      <c r="L32" s="65">
        <f t="shared" si="1"/>
        <v>1745390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Input!$CD$14</f>
        <v>0</v>
      </c>
      <c r="G33" s="64">
        <f>Input!$CE$14</f>
        <v>0</v>
      </c>
      <c r="H33" s="64">
        <f>Input!$CF$14</f>
        <v>0</v>
      </c>
      <c r="I33" s="64">
        <f>Input!$CG$14</f>
        <v>0</v>
      </c>
      <c r="J33" s="64">
        <f>Input!$CH$14</f>
        <v>0</v>
      </c>
      <c r="K33" s="64">
        <f>Input!$CI$14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Input!$CJ$14</f>
        <v>0</v>
      </c>
      <c r="G34" s="64">
        <f>Input!$CK$14</f>
        <v>0</v>
      </c>
      <c r="H34" s="64">
        <f>Input!$CL$14</f>
        <v>0</v>
      </c>
      <c r="I34" s="64">
        <f>Input!$CM$14</f>
        <v>0</v>
      </c>
      <c r="J34" s="64">
        <f>Input!$CN$14</f>
        <v>0</v>
      </c>
      <c r="K34" s="64">
        <f>Input!$CO$14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Input!$CP$14</f>
        <v>0</v>
      </c>
      <c r="G35" s="64">
        <f>Input!$CQ$14</f>
        <v>0</v>
      </c>
      <c r="H35" s="64">
        <f>Input!$CR$14</f>
        <v>0</v>
      </c>
      <c r="I35" s="64">
        <f>Input!$CS$14</f>
        <v>0</v>
      </c>
      <c r="J35" s="64">
        <f>Input!$CT$14</f>
        <v>0</v>
      </c>
      <c r="K35" s="64">
        <f>Input!$CU$14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Input!$CV$14</f>
        <v>0</v>
      </c>
      <c r="G36" s="64">
        <f>Input!$CW$14</f>
        <v>0</v>
      </c>
      <c r="H36" s="64">
        <f>Input!$CX$14</f>
        <v>0</v>
      </c>
      <c r="I36" s="64">
        <f>Input!$CY$14</f>
        <v>0</v>
      </c>
      <c r="J36" s="64">
        <f>Input!$CZ$14</f>
        <v>0</v>
      </c>
      <c r="K36" s="64">
        <f>Input!$DA$14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Input!$DB$14</f>
        <v>0</v>
      </c>
      <c r="G37" s="64">
        <f>Input!$DC$14</f>
        <v>0</v>
      </c>
      <c r="H37" s="64">
        <f>Input!$DD$14</f>
        <v>0</v>
      </c>
      <c r="I37" s="64">
        <f>Input!$DE$14</f>
        <v>0</v>
      </c>
      <c r="J37" s="64">
        <f>Input!$DF$14</f>
        <v>0</v>
      </c>
      <c r="K37" s="64">
        <f>Input!$DG$14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Input!$DH$14</f>
        <v>0</v>
      </c>
      <c r="G38" s="64">
        <f>Input!$DI$14</f>
        <v>0</v>
      </c>
      <c r="H38" s="64">
        <f>Input!$DJ$14</f>
        <v>0</v>
      </c>
      <c r="I38" s="64">
        <f>Input!$DK$14</f>
        <v>0</v>
      </c>
      <c r="J38" s="64">
        <f>Input!$DL$14</f>
        <v>0</v>
      </c>
      <c r="K38" s="64">
        <f>Input!$DM$14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Input!$DN$14</f>
        <v>0</v>
      </c>
      <c r="G39" s="64">
        <f>Input!$DO$14</f>
        <v>0</v>
      </c>
      <c r="H39" s="64">
        <f>Input!$DP$14</f>
        <v>0</v>
      </c>
      <c r="I39" s="64">
        <f>Input!$DQ$14</f>
        <v>0</v>
      </c>
      <c r="J39" s="64">
        <f>Input!$DR$14</f>
        <v>0</v>
      </c>
      <c r="K39" s="64">
        <f>Input!$DS$14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Input!$DT$14</f>
        <v>0</v>
      </c>
      <c r="G40" s="64">
        <f>Input!$DU$14</f>
        <v>0</v>
      </c>
      <c r="H40" s="64">
        <f>Input!$DV$14</f>
        <v>0</v>
      </c>
      <c r="I40" s="64">
        <f>Input!$DW$14</f>
        <v>0</v>
      </c>
      <c r="J40" s="64">
        <f>Input!$DX$14</f>
        <v>0</v>
      </c>
      <c r="K40" s="64">
        <f>Input!$DY$14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Input!$DZ$14</f>
        <v>0</v>
      </c>
      <c r="G41" s="64">
        <f>Input!$EA$14</f>
        <v>0</v>
      </c>
      <c r="H41" s="64">
        <f>Input!$EB$14</f>
        <v>0</v>
      </c>
      <c r="I41" s="64">
        <f>Input!$EC$14</f>
        <v>0</v>
      </c>
      <c r="J41" s="64">
        <f>Input!$ED$14</f>
        <v>0</v>
      </c>
      <c r="K41" s="64">
        <f>Input!$EE$14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Input!$EF$14</f>
        <v>0</v>
      </c>
      <c r="G42" s="84">
        <f>Input!$EG$14</f>
        <v>0</v>
      </c>
      <c r="H42" s="84">
        <f>Input!$EH$14</f>
        <v>0</v>
      </c>
      <c r="I42" s="84">
        <f>Input!$EI$14</f>
        <v>0</v>
      </c>
      <c r="J42" s="84">
        <f>Input!$EJ$14</f>
        <v>0</v>
      </c>
      <c r="K42" s="84">
        <f>Input!$EK$14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9108240</v>
      </c>
      <c r="G43" s="86">
        <f t="shared" si="2"/>
        <v>2548672</v>
      </c>
      <c r="H43" s="86">
        <f t="shared" si="2"/>
        <v>627396</v>
      </c>
      <c r="I43" s="86">
        <f t="shared" si="2"/>
        <v>2503933</v>
      </c>
      <c r="J43" s="86">
        <f t="shared" si="2"/>
        <v>240656</v>
      </c>
      <c r="K43" s="86">
        <f t="shared" si="2"/>
        <v>228424</v>
      </c>
      <c r="L43" s="87">
        <f t="shared" si="2"/>
        <v>15257321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18928198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3176068</v>
      </c>
      <c r="I44" s="53"/>
      <c r="J44" s="247" t="s">
        <v>468</v>
      </c>
      <c r="K44" s="248">
        <f>K43+J43</f>
        <v>469080</v>
      </c>
      <c r="L44" s="247" t="s">
        <v>470</v>
      </c>
      <c r="M44" s="249"/>
      <c r="N44" s="251">
        <f>K44+F43</f>
        <v>9577320</v>
      </c>
      <c r="O44" s="294">
        <f>ROUND((N44/P44)*100,2)</f>
        <v>6.1</v>
      </c>
      <c r="P44" s="93">
        <f>Input!$HL$14</f>
        <v>156972828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Input!$EL$14</f>
        <v>1267525</v>
      </c>
      <c r="G46" s="64">
        <f>Input!$EM$14</f>
        <v>1074342</v>
      </c>
      <c r="H46" s="64">
        <f>Input!$EN$14</f>
        <v>0</v>
      </c>
      <c r="I46" s="64">
        <f>Input!$EO$14</f>
        <v>0</v>
      </c>
      <c r="J46" s="64">
        <f>Input!$EP$14</f>
        <v>0</v>
      </c>
      <c r="K46" s="64">
        <f>Input!$EQ$14</f>
        <v>51254</v>
      </c>
      <c r="L46" s="57">
        <f>SUM(F46:K46)</f>
        <v>2393121</v>
      </c>
      <c r="N46" s="9"/>
      <c r="O46" s="291">
        <f>ROUND(N44/O48,0)</f>
        <v>23533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4786242</v>
      </c>
    </row>
    <row r="47" spans="1:28" ht="15.75" customHeight="1">
      <c r="A47" s="76"/>
      <c r="B47" s="6" t="s">
        <v>46</v>
      </c>
      <c r="C47" s="21"/>
      <c r="D47" s="21"/>
      <c r="F47" s="64">
        <f>Input!$ER$14</f>
        <v>3984690</v>
      </c>
      <c r="G47" s="64">
        <f>Input!$ES$14</f>
        <v>27245</v>
      </c>
      <c r="H47" s="64">
        <f>Input!$ET$14</f>
        <v>426337</v>
      </c>
      <c r="I47" s="64">
        <f>Input!$EU$14</f>
        <v>303265</v>
      </c>
      <c r="J47" s="64">
        <f>Input!$EV$14</f>
        <v>0</v>
      </c>
      <c r="K47" s="64">
        <f>Input!$EW$14</f>
        <v>12810</v>
      </c>
      <c r="L47" s="65">
        <f t="shared" ref="L47:L58" si="3">SUM(F47:K47)</f>
        <v>4754347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Input!$EX$14</f>
        <v>0</v>
      </c>
      <c r="G48" s="64">
        <f>Input!$EY$14</f>
        <v>0</v>
      </c>
      <c r="H48" s="64">
        <f>Input!$EZ$14</f>
        <v>0</v>
      </c>
      <c r="I48" s="64">
        <f>Input!$FA$14</f>
        <v>-63</v>
      </c>
      <c r="J48" s="64">
        <f>Input!$FB$14</f>
        <v>0</v>
      </c>
      <c r="K48" s="64">
        <f>Input!$FC$14</f>
        <v>2517</v>
      </c>
      <c r="L48" s="65">
        <f t="shared" si="3"/>
        <v>2454</v>
      </c>
      <c r="N48" s="97"/>
      <c r="O48" s="293">
        <f>VLOOKUP($B$1,LUTTFTE,16,FALSE)</f>
        <v>406.98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Input!$FD$14</f>
        <v>0</v>
      </c>
      <c r="G49" s="64">
        <f>Input!$FE$14</f>
        <v>0</v>
      </c>
      <c r="H49" s="64">
        <f>Input!$FF$14</f>
        <v>0</v>
      </c>
      <c r="I49" s="64">
        <f>Input!$FG$14</f>
        <v>0</v>
      </c>
      <c r="J49" s="64">
        <f>Input!$FH$14</f>
        <v>12232</v>
      </c>
      <c r="K49" s="64">
        <f>Input!$FI$14</f>
        <v>0</v>
      </c>
      <c r="L49" s="65">
        <f t="shared" si="3"/>
        <v>12232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Input!$FJ$14</f>
        <v>281074</v>
      </c>
      <c r="G50" s="64">
        <f>Input!$FK$14</f>
        <v>182944</v>
      </c>
      <c r="H50" s="64">
        <f>Input!$FL$14</f>
        <v>0</v>
      </c>
      <c r="I50" s="64">
        <f>Input!$FM$14</f>
        <v>39459</v>
      </c>
      <c r="J50" s="64">
        <f>Input!$FN$14</f>
        <v>386</v>
      </c>
      <c r="K50" s="64">
        <f>Input!$FO$14</f>
        <v>34118</v>
      </c>
      <c r="L50" s="65">
        <f t="shared" si="3"/>
        <v>537981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Input!$FP$14</f>
        <v>27510</v>
      </c>
      <c r="G51" s="64">
        <f>Input!$FQ$14</f>
        <v>1085</v>
      </c>
      <c r="H51" s="64">
        <f>Input!$FR$14</f>
        <v>192507</v>
      </c>
      <c r="I51" s="64">
        <f>Input!$FS$14</f>
        <v>1811</v>
      </c>
      <c r="J51" s="64">
        <f>Input!$FT$14</f>
        <v>2</v>
      </c>
      <c r="K51" s="64">
        <f>Input!$FU$14</f>
        <v>14660</v>
      </c>
      <c r="L51" s="65">
        <f t="shared" si="3"/>
        <v>237575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Input!$FV$14</f>
        <v>1382998</v>
      </c>
      <c r="G52" s="64">
        <f>Input!$FW$14</f>
        <v>45140</v>
      </c>
      <c r="H52" s="64">
        <f>Input!$FX$14</f>
        <v>5496</v>
      </c>
      <c r="I52" s="64">
        <f>Input!$FY$14</f>
        <v>414902</v>
      </c>
      <c r="J52" s="64">
        <f>Input!$FZ$14</f>
        <v>22862</v>
      </c>
      <c r="K52" s="64">
        <f>Input!$GA$14</f>
        <v>4909</v>
      </c>
      <c r="L52" s="65">
        <f t="shared" si="3"/>
        <v>1876307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Input!$GB$14</f>
        <v>24703</v>
      </c>
      <c r="G53" s="64">
        <f>Input!$GC$14</f>
        <v>316247</v>
      </c>
      <c r="H53" s="64">
        <f>Input!$GD$14</f>
        <v>0</v>
      </c>
      <c r="I53" s="64">
        <f>Input!$GE$14</f>
        <v>26476</v>
      </c>
      <c r="J53" s="64">
        <f>Input!$GF$14</f>
        <v>0</v>
      </c>
      <c r="K53" s="64">
        <f>Input!$GG$14</f>
        <v>0</v>
      </c>
      <c r="L53" s="65">
        <f t="shared" si="3"/>
        <v>367426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Input!$GH$14</f>
        <v>0</v>
      </c>
      <c r="G54" s="64">
        <f>Input!$GI$14</f>
        <v>0</v>
      </c>
      <c r="H54" s="64">
        <f>Input!$GJ$14</f>
        <v>0</v>
      </c>
      <c r="I54" s="64">
        <f>Input!$GK$14</f>
        <v>0</v>
      </c>
      <c r="J54" s="64">
        <f>Input!$GL$14</f>
        <v>0</v>
      </c>
      <c r="K54" s="64">
        <f>Input!$GM$14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Input!$GN$14</f>
        <v>0</v>
      </c>
      <c r="G55" s="64">
        <f>Input!$GO$14</f>
        <v>0</v>
      </c>
      <c r="H55" s="64">
        <f>Input!$GP$14</f>
        <v>0</v>
      </c>
      <c r="I55" s="64">
        <f>Input!$GQ$14</f>
        <v>0</v>
      </c>
      <c r="J55" s="64">
        <f>Input!$GR$14</f>
        <v>0</v>
      </c>
      <c r="K55" s="64">
        <f>Input!$GS$14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Input!$GT$14</f>
        <v>0</v>
      </c>
      <c r="G56" s="64">
        <f>Input!$GU$14</f>
        <v>0</v>
      </c>
      <c r="H56" s="64">
        <f>Input!$GV$14</f>
        <v>0</v>
      </c>
      <c r="I56" s="64">
        <f>Input!$GW$14</f>
        <v>0</v>
      </c>
      <c r="J56" s="64">
        <f>Input!$GX$14</f>
        <v>0</v>
      </c>
      <c r="K56" s="64">
        <f>Input!$GY$14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Input!$GZ$14</f>
        <v>0</v>
      </c>
      <c r="G57" s="64">
        <f>Input!$HA$14</f>
        <v>0</v>
      </c>
      <c r="H57" s="64">
        <f>Input!$HB$14</f>
        <v>0</v>
      </c>
      <c r="I57" s="64">
        <f>Input!$HC$14</f>
        <v>0</v>
      </c>
      <c r="J57" s="64">
        <f>Input!$HD$14</f>
        <v>0</v>
      </c>
      <c r="K57" s="64">
        <f>Input!$HE$14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Input!$HF$14</f>
        <v>0</v>
      </c>
      <c r="G58" s="64">
        <f>Input!$HG$14</f>
        <v>0</v>
      </c>
      <c r="H58" s="64">
        <f>Input!$HH$14</f>
        <v>0</v>
      </c>
      <c r="I58" s="64">
        <f>Input!$HI$14</f>
        <v>0</v>
      </c>
      <c r="J58" s="64">
        <f>Input!$HJ$14</f>
        <v>0</v>
      </c>
      <c r="K58" s="64">
        <f>Input!$HK$14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6968500</v>
      </c>
      <c r="G59" s="86">
        <f t="shared" ref="G59:L59" si="4">SUM(G46:G58)</f>
        <v>1647003</v>
      </c>
      <c r="H59" s="86">
        <f t="shared" si="4"/>
        <v>624340</v>
      </c>
      <c r="I59" s="86">
        <f t="shared" si="4"/>
        <v>785850</v>
      </c>
      <c r="J59" s="86">
        <f t="shared" si="4"/>
        <v>35482</v>
      </c>
      <c r="K59" s="86">
        <f t="shared" si="4"/>
        <v>120268</v>
      </c>
      <c r="L59" s="86">
        <f t="shared" si="4"/>
        <v>10181443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4786242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16076740</v>
      </c>
      <c r="G66" s="115">
        <f t="shared" ref="G66:L66" si="5">G59+G43</f>
        <v>4195675</v>
      </c>
      <c r="H66" s="115">
        <f t="shared" si="5"/>
        <v>1251736</v>
      </c>
      <c r="I66" s="115">
        <f t="shared" si="5"/>
        <v>3289783</v>
      </c>
      <c r="J66" s="115">
        <f t="shared" si="5"/>
        <v>276138</v>
      </c>
      <c r="K66" s="115">
        <f t="shared" si="5"/>
        <v>348692</v>
      </c>
      <c r="L66" s="115">
        <f t="shared" si="5"/>
        <v>25438764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15301468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Input!HL14+Input!HM14+Input!HN14+SUM(Input!$HT$14:'Input'!$IC$14)</f>
        <v>521022491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525734</v>
      </c>
      <c r="H69" s="390">
        <f>H28+H23</f>
        <v>12158</v>
      </c>
      <c r="I69" s="20"/>
      <c r="J69" s="20"/>
      <c r="K69" s="20"/>
      <c r="L69" s="115">
        <f>SUM(L66:L68)</f>
        <v>561762723</v>
      </c>
      <c r="N69" s="20"/>
    </row>
    <row r="70" spans="1:26" ht="15.75" customHeight="1">
      <c r="H70" s="390">
        <f>H69+G69</f>
        <v>537892</v>
      </c>
      <c r="L70" s="3" t="str">
        <f>IF($L$69&lt;&gt;(Input!$D$14-Input!$E$14),"Error","Balanced")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5" priority="3">
      <formula>$O$28&lt;&gt;0</formula>
    </cfRule>
  </conditionalFormatting>
  <conditionalFormatting sqref="F20:J20">
    <cfRule type="expression" dxfId="184" priority="2">
      <formula>OR($S$17&lt;&gt;0,$S$43&lt;&gt;0,$S$59&lt;&gt;0)</formula>
    </cfRule>
  </conditionalFormatting>
  <conditionalFormatting sqref="H10:J10">
    <cfRule type="expression" dxfId="183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3" width="20.7109375" style="545" customWidth="1"/>
    <col min="4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'RGV1'!$B$1</f>
        <v>The University of Texas RGV - Academic &amp; Health (A+H)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Input!$HT$14</f>
        <v>11941907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Input!$HU$14</f>
        <v>-3447723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Input!$HV$14</f>
        <v>1412128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9906312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Input!$HW$14</f>
        <v>-978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Input!$HX$14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Input!$HY$14</f>
        <v>-170750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Input!$HZ$14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Input!$ID$14</f>
        <v>0</v>
      </c>
      <c r="F21" s="1078"/>
      <c r="G21" s="1078"/>
      <c r="H21" s="1078"/>
      <c r="I21" s="1078"/>
      <c r="J21" s="1079"/>
      <c r="K21" s="571">
        <f>Input!$IA$14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Input!$IE$14</f>
        <v>0</v>
      </c>
      <c r="F22" s="1078"/>
      <c r="G22" s="1078"/>
      <c r="H22" s="1078"/>
      <c r="I22" s="1078"/>
      <c r="J22" s="1079"/>
      <c r="K22" s="571">
        <f>Input!$IB$14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Input!$IF$14</f>
        <v>0</v>
      </c>
      <c r="F23" s="1067"/>
      <c r="G23" s="1067"/>
      <c r="H23" s="1067"/>
      <c r="I23" s="1067"/>
      <c r="J23" s="1068"/>
      <c r="K23" s="584">
        <f>Input!$IC$14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9734584</v>
      </c>
    </row>
    <row r="49" spans="2:11">
      <c r="F49" s="545">
        <f>SUM(F50:F59)</f>
        <v>0</v>
      </c>
      <c r="K49" s="480">
        <f>K7+K8+K9+K12+K14+K17+K18+K21+K22+K23</f>
        <v>9734584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SUM(Input!HT14:IC14)</f>
        <v>9734584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2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74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H1" sqref="H1"/>
    </sheetView>
  </sheetViews>
  <sheetFormatPr defaultRowHeight="12.75"/>
  <cols>
    <col min="1" max="1" width="9.140625" style="339"/>
    <col min="2" max="2" width="7.28515625" style="350" customWidth="1"/>
    <col min="3" max="3" width="54.140625" style="339" customWidth="1"/>
    <col min="4" max="4" width="19.5703125" style="339" customWidth="1"/>
    <col min="5" max="5" width="18.140625" style="339" customWidth="1"/>
    <col min="6" max="6" width="20.85546875" style="339" customWidth="1"/>
    <col min="7" max="7" width="21.85546875" style="339" customWidth="1"/>
    <col min="8" max="8" width="14.7109375" style="339" customWidth="1"/>
    <col min="9" max="9" width="18.140625" style="339" customWidth="1"/>
    <col min="10" max="16384" width="9.140625" style="339"/>
  </cols>
  <sheetData>
    <row r="1" spans="1:9" ht="13.5" thickBot="1">
      <c r="E1" s="354" t="s">
        <v>410</v>
      </c>
      <c r="H1" s="369" t="s">
        <v>441</v>
      </c>
      <c r="I1" s="492"/>
    </row>
    <row r="2" spans="1:9" ht="13.5" customHeight="1">
      <c r="E2" s="354" t="s">
        <v>1508</v>
      </c>
    </row>
    <row r="3" spans="1:9" ht="13.5" customHeight="1">
      <c r="E3" s="354" t="s">
        <v>1694</v>
      </c>
    </row>
    <row r="4" spans="1:9" ht="13.5" customHeight="1">
      <c r="E4" s="354"/>
    </row>
    <row r="5" spans="1:9" ht="30" customHeight="1">
      <c r="A5" s="339" t="s">
        <v>578</v>
      </c>
      <c r="D5" s="1023" t="s">
        <v>579</v>
      </c>
      <c r="E5" s="1024"/>
      <c r="F5" s="1025" t="s">
        <v>580</v>
      </c>
      <c r="G5" s="1026"/>
    </row>
    <row r="6" spans="1:9" s="477" customFormat="1" ht="39.75" customHeight="1">
      <c r="A6" s="475" t="s">
        <v>581</v>
      </c>
      <c r="B6" s="475"/>
      <c r="C6" s="475" t="s">
        <v>582</v>
      </c>
      <c r="D6" s="476" t="s">
        <v>583</v>
      </c>
      <c r="E6" s="476" t="s">
        <v>584</v>
      </c>
      <c r="F6" s="476" t="s">
        <v>504</v>
      </c>
      <c r="G6" s="476" t="s">
        <v>585</v>
      </c>
    </row>
    <row r="7" spans="1:9">
      <c r="A7" s="492">
        <v>3541</v>
      </c>
      <c r="B7" s="478">
        <v>320</v>
      </c>
      <c r="C7" s="479" t="str">
        <f>ASU!$B$1</f>
        <v>Angelo State University</v>
      </c>
      <c r="D7" s="480">
        <f>ASU!$L$15</f>
        <v>0</v>
      </c>
      <c r="E7" s="480">
        <f>ASU!$L$16</f>
        <v>0</v>
      </c>
      <c r="F7" s="480">
        <f>Input!HM50</f>
        <v>802104</v>
      </c>
      <c r="G7" s="480">
        <f>Input!HN50</f>
        <v>102668007</v>
      </c>
      <c r="I7" s="480"/>
    </row>
    <row r="8" spans="1:9" ht="14.25">
      <c r="A8" s="492">
        <v>3565</v>
      </c>
      <c r="B8" s="478">
        <v>210</v>
      </c>
      <c r="C8" s="479" t="str">
        <f>TAMUC!$B$1</f>
        <v>Texas A&amp;M University - Commerce</v>
      </c>
      <c r="D8" s="481">
        <f>TAMUC!$L$15</f>
        <v>0</v>
      </c>
      <c r="E8" s="481">
        <f>TAMUC!$L$16</f>
        <v>3038</v>
      </c>
      <c r="F8" s="482">
        <f>Input!HM26</f>
        <v>2888387</v>
      </c>
      <c r="G8" s="482">
        <f>Input!HN26</f>
        <v>134200673</v>
      </c>
      <c r="I8" s="480"/>
    </row>
    <row r="9" spans="1:9" ht="14.25">
      <c r="A9" s="492">
        <v>3581</v>
      </c>
      <c r="B9" s="478">
        <v>270</v>
      </c>
      <c r="C9" s="479" t="str">
        <f>LU!$B$1</f>
        <v xml:space="preserve">Lamar University </v>
      </c>
      <c r="D9" s="481">
        <f>LU!$L$15</f>
        <v>0</v>
      </c>
      <c r="E9" s="481">
        <f>LU!$L$16</f>
        <v>0</v>
      </c>
      <c r="F9" s="482">
        <f>Input!HM45</f>
        <v>3388595</v>
      </c>
      <c r="G9" s="482">
        <f>Input!HN45</f>
        <v>180251618</v>
      </c>
      <c r="I9" s="480"/>
    </row>
    <row r="10" spans="1:9" ht="14.25">
      <c r="A10" s="492">
        <v>3592</v>
      </c>
      <c r="B10" s="478">
        <v>340</v>
      </c>
      <c r="C10" s="479" t="str">
        <f>MidWST!$B$1</f>
        <v>Midwestern State University</v>
      </c>
      <c r="D10" s="481">
        <f>MidWST!$L$15</f>
        <v>0</v>
      </c>
      <c r="E10" s="481">
        <f>MidWST!$L$16</f>
        <v>0</v>
      </c>
      <c r="F10" s="482">
        <f>Input!HM53</f>
        <v>894705</v>
      </c>
      <c r="G10" s="482">
        <f>Input!HN53</f>
        <v>92334761</v>
      </c>
      <c r="I10" s="480"/>
    </row>
    <row r="11" spans="1:9" ht="14.25">
      <c r="A11" s="492">
        <v>3594</v>
      </c>
      <c r="B11" s="478">
        <v>330</v>
      </c>
      <c r="C11" s="479" t="str">
        <f>UNT!$B$1</f>
        <v>University of North Texas</v>
      </c>
      <c r="D11" s="481">
        <f>UNT!$L$15</f>
        <v>0</v>
      </c>
      <c r="E11" s="481">
        <f>UNT!$L$16</f>
        <v>0</v>
      </c>
      <c r="F11" s="482">
        <f>Input!HM51</f>
        <v>31373778</v>
      </c>
      <c r="G11" s="482">
        <f>Input!HN51</f>
        <v>568812320</v>
      </c>
      <c r="I11" s="480"/>
    </row>
    <row r="12" spans="1:9" ht="14.25">
      <c r="A12" s="492">
        <v>3599</v>
      </c>
      <c r="B12" s="478">
        <v>91</v>
      </c>
      <c r="C12" s="697" t="str">
        <f>'RGV1'!$B$1</f>
        <v>The University of Texas RGV - Academic &amp; Health (A+H)</v>
      </c>
      <c r="D12" s="481">
        <f>'RGV1'!$L$15</f>
        <v>0</v>
      </c>
      <c r="E12" s="481">
        <f>'RGV1'!$L$16</f>
        <v>0</v>
      </c>
      <c r="F12" s="483">
        <f>Input!HM14</f>
        <v>13444943</v>
      </c>
      <c r="G12" s="483">
        <f>Input!HN14</f>
        <v>340870136</v>
      </c>
      <c r="I12" s="480"/>
    </row>
    <row r="13" spans="1:9" ht="14.25">
      <c r="A13" s="492">
        <v>3606</v>
      </c>
      <c r="B13" s="478">
        <v>280</v>
      </c>
      <c r="C13" s="479" t="str">
        <f>SHSU!$B$1</f>
        <v>Sam Houston State University</v>
      </c>
      <c r="D13" s="481">
        <f>SHSU!$L$15</f>
        <v>0</v>
      </c>
      <c r="E13" s="481">
        <f>SHSU!$L$16</f>
        <v>0</v>
      </c>
      <c r="F13" s="482">
        <f>Input!HM46</f>
        <v>7044036</v>
      </c>
      <c r="G13" s="482">
        <f>Input!HN46</f>
        <v>261715635</v>
      </c>
      <c r="I13" s="480"/>
    </row>
    <row r="14" spans="1:9" ht="14.25">
      <c r="A14" s="492">
        <v>3615</v>
      </c>
      <c r="B14" s="478">
        <v>290</v>
      </c>
      <c r="C14" s="479" t="str">
        <f>TXST!$B$1</f>
        <v>Texas State University</v>
      </c>
      <c r="D14" s="481">
        <f>TXST!$L$15</f>
        <v>0</v>
      </c>
      <c r="E14" s="481">
        <f>TXST!$L$16</f>
        <v>0</v>
      </c>
      <c r="F14" s="482">
        <f>Input!HM47</f>
        <v>57913643</v>
      </c>
      <c r="G14" s="482">
        <f>Input!HN47</f>
        <v>483220413</v>
      </c>
      <c r="I14" s="480"/>
    </row>
    <row r="15" spans="1:9" ht="14.25">
      <c r="A15" s="492">
        <v>3624</v>
      </c>
      <c r="B15" s="478">
        <v>350</v>
      </c>
      <c r="C15" s="479" t="str">
        <f>SFA!$B$1</f>
        <v>Stephen F. Austin State University</v>
      </c>
      <c r="D15" s="481">
        <f>SFA!$L$15</f>
        <v>0</v>
      </c>
      <c r="E15" s="481">
        <f>SFA!$L$16</f>
        <v>0</v>
      </c>
      <c r="F15" s="482">
        <f>Input!HM54</f>
        <v>2827779</v>
      </c>
      <c r="G15" s="482">
        <f>Input!HN54</f>
        <v>145144472</v>
      </c>
      <c r="I15" s="480"/>
    </row>
    <row r="16" spans="1:9" ht="14.25">
      <c r="A16" s="492">
        <v>3625</v>
      </c>
      <c r="B16" s="478">
        <v>300</v>
      </c>
      <c r="C16" s="479" t="str">
        <f>SRSU!$B$1</f>
        <v>Sul Ross State University</v>
      </c>
      <c r="D16" s="481">
        <f>SRSU!$L$15</f>
        <v>0</v>
      </c>
      <c r="E16" s="481">
        <f>SRSU!$L$16</f>
        <v>0</v>
      </c>
      <c r="F16" s="482">
        <f>Input!HM48</f>
        <v>2242552</v>
      </c>
      <c r="G16" s="482">
        <f>Input!HN48</f>
        <v>41015744</v>
      </c>
      <c r="I16" s="480"/>
    </row>
    <row r="17" spans="1:9" ht="14.25">
      <c r="A17" s="492">
        <v>3630</v>
      </c>
      <c r="B17" s="478">
        <v>150</v>
      </c>
      <c r="C17" s="479" t="str">
        <f>PVAMU!$B$1</f>
        <v>Prairie View A &amp; M University</v>
      </c>
      <c r="D17" s="481">
        <f>PVAMU!$L$15</f>
        <v>0</v>
      </c>
      <c r="E17" s="481">
        <f>PVAMU!$L$16</f>
        <v>469650</v>
      </c>
      <c r="F17" s="482">
        <f>Input!HM20</f>
        <v>17111737</v>
      </c>
      <c r="G17" s="482">
        <f>Input!HN20</f>
        <v>172804471</v>
      </c>
      <c r="I17" s="480"/>
    </row>
    <row r="18" spans="1:9" ht="14.25">
      <c r="A18" s="492">
        <v>3631</v>
      </c>
      <c r="B18" s="478">
        <v>160</v>
      </c>
      <c r="C18" s="479" t="str">
        <f>TARLST!$B$1</f>
        <v>Tarleton State University</v>
      </c>
      <c r="D18" s="481">
        <f>TARLST!$L$15</f>
        <v>0</v>
      </c>
      <c r="E18" s="481">
        <f>TARLST!$L$16</f>
        <v>28418</v>
      </c>
      <c r="F18" s="482">
        <f>Input!HM21</f>
        <v>10737266</v>
      </c>
      <c r="G18" s="482">
        <f>Input!HN21</f>
        <v>143806813</v>
      </c>
      <c r="I18" s="480"/>
    </row>
    <row r="19" spans="1:9" ht="14.25">
      <c r="A19" s="492">
        <v>3632</v>
      </c>
      <c r="B19" s="478">
        <v>130</v>
      </c>
      <c r="C19" s="479" t="str">
        <f>TAMU!$B$1</f>
        <v>Texas A&amp;M University</v>
      </c>
      <c r="D19" s="481">
        <f>TAMU!$L$15</f>
        <v>57412521</v>
      </c>
      <c r="E19" s="481">
        <f>TAMU!$L$16</f>
        <v>0</v>
      </c>
      <c r="F19" s="482">
        <f>Input!HM18</f>
        <v>210679890</v>
      </c>
      <c r="G19" s="482">
        <f>Input!HN18</f>
        <v>1450944040</v>
      </c>
      <c r="I19" s="698" t="s">
        <v>598</v>
      </c>
    </row>
    <row r="20" spans="1:9" ht="14.25">
      <c r="A20" s="492">
        <v>3639</v>
      </c>
      <c r="B20" s="478">
        <v>180</v>
      </c>
      <c r="C20" s="479" t="str">
        <f>TAMUK!$B$1</f>
        <v>Texas A&amp;M University - Kingsville</v>
      </c>
      <c r="D20" s="481">
        <f>TAMUK!$L$15</f>
        <v>0</v>
      </c>
      <c r="E20" s="481">
        <f>TAMUK!$L$16</f>
        <v>266462</v>
      </c>
      <c r="F20" s="482">
        <f>Input!HM23</f>
        <v>17846455</v>
      </c>
      <c r="G20" s="482">
        <f>Input!HN23</f>
        <v>127251268</v>
      </c>
      <c r="I20" s="480"/>
    </row>
    <row r="21" spans="1:9" ht="14.25">
      <c r="A21" s="492">
        <v>3642</v>
      </c>
      <c r="B21" s="478">
        <v>360</v>
      </c>
      <c r="C21" s="479" t="str">
        <f>TSU!$B$1</f>
        <v>Texas Southern University</v>
      </c>
      <c r="D21" s="481">
        <f>TSU!$L$15</f>
        <v>0</v>
      </c>
      <c r="E21" s="481">
        <f>TSU!$L$16</f>
        <v>0</v>
      </c>
      <c r="F21" s="482">
        <f>Input!HM55</f>
        <v>3842804</v>
      </c>
      <c r="G21" s="482">
        <f>Input!HN55</f>
        <v>165143298</v>
      </c>
      <c r="I21" s="480"/>
    </row>
    <row r="22" spans="1:9" ht="14.25">
      <c r="A22" s="492">
        <v>3644</v>
      </c>
      <c r="B22" s="478">
        <v>310</v>
      </c>
      <c r="C22" s="479" t="str">
        <f>TTU!$B$1</f>
        <v>Texas Tech University</v>
      </c>
      <c r="D22" s="481">
        <f>TTU!$L$15</f>
        <v>0</v>
      </c>
      <c r="E22" s="481">
        <f>TTU!$L$16</f>
        <v>279307</v>
      </c>
      <c r="F22" s="482">
        <f>Input!HM49</f>
        <v>171050994</v>
      </c>
      <c r="G22" s="482">
        <f>Input!HN49</f>
        <v>644965887</v>
      </c>
      <c r="I22" s="480"/>
    </row>
    <row r="23" spans="1:9" ht="14.25">
      <c r="A23" s="493">
        <v>3646</v>
      </c>
      <c r="B23" s="478">
        <v>370</v>
      </c>
      <c r="C23" s="479" t="str">
        <f>TWU!$B$1</f>
        <v>Texas Woman's University</v>
      </c>
      <c r="D23" s="481">
        <f>TWU!$L$15</f>
        <v>0</v>
      </c>
      <c r="E23" s="481">
        <f>TWU!$L$16</f>
        <v>0</v>
      </c>
      <c r="F23" s="482">
        <f>Input!HM56</f>
        <v>4059485</v>
      </c>
      <c r="G23" s="482">
        <f>Input!HN56</f>
        <v>154137193</v>
      </c>
      <c r="I23" s="480"/>
    </row>
    <row r="24" spans="1:9" ht="14.25">
      <c r="A24" s="492">
        <v>3652</v>
      </c>
      <c r="B24" s="478">
        <v>230</v>
      </c>
      <c r="C24" s="479" t="str">
        <f>UH!$B$1</f>
        <v>University of Houston</v>
      </c>
      <c r="D24" s="481">
        <f>UH!$L$15</f>
        <v>0</v>
      </c>
      <c r="E24" s="481">
        <f>UH!$L$16</f>
        <v>0</v>
      </c>
      <c r="F24" s="482">
        <f>Input!HM41</f>
        <v>162478276</v>
      </c>
      <c r="G24" s="482">
        <f>Input!HN41</f>
        <v>834073501</v>
      </c>
      <c r="I24" s="480"/>
    </row>
    <row r="25" spans="1:9" ht="14.25">
      <c r="A25" s="492">
        <v>3656</v>
      </c>
      <c r="B25" s="478">
        <v>40</v>
      </c>
      <c r="C25" s="479" t="str">
        <f>ARL!$B$1</f>
        <v>The University of Texas at Arlington</v>
      </c>
      <c r="D25" s="481">
        <f>ARL!$L$15</f>
        <v>0</v>
      </c>
      <c r="E25" s="481">
        <f>ARL!$L$16</f>
        <v>0</v>
      </c>
      <c r="F25" s="482">
        <f>Input!HM10</f>
        <v>88627989</v>
      </c>
      <c r="G25" s="482">
        <f>Input!HN10</f>
        <v>526084998</v>
      </c>
      <c r="I25" s="480"/>
    </row>
    <row r="26" spans="1:9" ht="14.25">
      <c r="A26" s="492">
        <v>3658</v>
      </c>
      <c r="B26" s="478">
        <v>51</v>
      </c>
      <c r="C26" s="697" t="str">
        <f>'AUS1'!$B$1</f>
        <v>The University of Texas at Austin - Academic &amp; Health (A+H)</v>
      </c>
      <c r="D26" s="481">
        <f>'AUS1'!$L$15</f>
        <v>0</v>
      </c>
      <c r="E26" s="481">
        <f>'AUS1'!$L$16</f>
        <v>0</v>
      </c>
      <c r="F26" s="482">
        <f>Input!HM11</f>
        <v>518387244</v>
      </c>
      <c r="G26" s="482">
        <f>Input!HN11</f>
        <v>2080538280</v>
      </c>
      <c r="I26" s="480"/>
    </row>
    <row r="27" spans="1:9" ht="14.25">
      <c r="A27" s="492">
        <v>3661</v>
      </c>
      <c r="B27" s="478">
        <v>70</v>
      </c>
      <c r="C27" s="479" t="str">
        <f>'E-P'!$B$1</f>
        <v>The University of Texas at El Paso</v>
      </c>
      <c r="D27" s="481">
        <f>'E-P'!$L$15</f>
        <v>0</v>
      </c>
      <c r="E27" s="481">
        <f>'E-P'!$L$16</f>
        <v>0</v>
      </c>
      <c r="F27" s="482">
        <f>Input!HM13</f>
        <v>72950806</v>
      </c>
      <c r="G27" s="482">
        <f>Input!HN13</f>
        <v>360722281</v>
      </c>
      <c r="I27" s="480"/>
    </row>
    <row r="28" spans="1:9" ht="14.25">
      <c r="A28" s="492">
        <v>3665</v>
      </c>
      <c r="B28" s="478">
        <v>200</v>
      </c>
      <c r="C28" s="479" t="str">
        <f>WTAMU!$B$1</f>
        <v>West Texas A&amp;M University</v>
      </c>
      <c r="D28" s="481">
        <f>WTAMU!$L$15</f>
        <v>0</v>
      </c>
      <c r="E28" s="481">
        <f>WTAMU!$L$16</f>
        <v>74954</v>
      </c>
      <c r="F28" s="482">
        <f>Input!HM25</f>
        <v>4182351</v>
      </c>
      <c r="G28" s="482">
        <f>Input!HN25</f>
        <v>121145176</v>
      </c>
      <c r="I28" s="480"/>
    </row>
    <row r="29" spans="1:9" ht="14.25">
      <c r="A29" s="492">
        <v>9651</v>
      </c>
      <c r="B29" s="478">
        <v>190</v>
      </c>
      <c r="C29" s="479" t="str">
        <f>TAMIU!$B$1</f>
        <v>Texas A&amp;M International University</v>
      </c>
      <c r="D29" s="481">
        <f>TAMIU!$L$15</f>
        <v>0</v>
      </c>
      <c r="E29" s="481">
        <f>TAMIU!$L$16</f>
        <v>0</v>
      </c>
      <c r="F29" s="482">
        <f>Input!HM24</f>
        <v>4720797</v>
      </c>
      <c r="G29" s="482">
        <f>Input!HN24</f>
        <v>95258043</v>
      </c>
      <c r="I29" s="480"/>
    </row>
    <row r="30" spans="1:9" ht="14.25">
      <c r="A30" s="492">
        <v>9741</v>
      </c>
      <c r="B30" s="478">
        <v>60</v>
      </c>
      <c r="C30" s="479" t="str">
        <f>DAL!$B$1</f>
        <v>The University of Texas at Dallas</v>
      </c>
      <c r="D30" s="481">
        <f>DAL!$L$15</f>
        <v>0</v>
      </c>
      <c r="E30" s="481">
        <f>DAL!$L$16</f>
        <v>0</v>
      </c>
      <c r="F30" s="482">
        <f>Input!HM12</f>
        <v>98628587</v>
      </c>
      <c r="G30" s="482">
        <f>Input!HN12</f>
        <v>520008198</v>
      </c>
      <c r="I30" s="480"/>
    </row>
    <row r="31" spans="1:9" ht="14.25">
      <c r="A31" s="492">
        <v>9930</v>
      </c>
      <c r="B31" s="478">
        <v>100</v>
      </c>
      <c r="C31" s="479" t="str">
        <f>'P-B'!$B$1</f>
        <v>The University of Texas of the Permian Basin</v>
      </c>
      <c r="D31" s="481">
        <f>'P-B'!$L$15</f>
        <v>0</v>
      </c>
      <c r="E31" s="481">
        <f>'P-B'!$L$16</f>
        <v>0</v>
      </c>
      <c r="F31" s="482">
        <f>Input!HM15</f>
        <v>1612572</v>
      </c>
      <c r="G31" s="482">
        <f>Input!HN15</f>
        <v>65581826</v>
      </c>
      <c r="I31" s="480"/>
    </row>
    <row r="32" spans="1:9" ht="14.25">
      <c r="A32" s="492">
        <v>10115</v>
      </c>
      <c r="B32" s="478">
        <v>110</v>
      </c>
      <c r="C32" s="479" t="str">
        <f>'S-A'!$B$1</f>
        <v>The University of Texas at San Antonio</v>
      </c>
      <c r="D32" s="481">
        <f>'S-A'!$L$15</f>
        <v>0</v>
      </c>
      <c r="E32" s="481">
        <f>'S-A'!$L$16</f>
        <v>0</v>
      </c>
      <c r="F32" s="482">
        <f>Input!HM16</f>
        <v>62451287</v>
      </c>
      <c r="G32" s="482">
        <f>Input!HN16</f>
        <v>433741366</v>
      </c>
      <c r="I32" s="480"/>
    </row>
    <row r="33" spans="1:9" ht="14.25">
      <c r="A33" s="492">
        <v>10298</v>
      </c>
      <c r="B33" s="478">
        <v>140</v>
      </c>
      <c r="C33" s="479" t="str">
        <f>TAMUG!$B$1</f>
        <v>Texas A&amp;M University at Galveston</v>
      </c>
      <c r="D33" s="481">
        <f>TAMUG!$L$15</f>
        <v>0</v>
      </c>
      <c r="E33" s="481">
        <f>TAMUG!$L$16</f>
        <v>52982</v>
      </c>
      <c r="F33" s="482">
        <f>Input!HM19</f>
        <v>8748809</v>
      </c>
      <c r="G33" s="482">
        <f>Input!HN19</f>
        <v>56148008</v>
      </c>
      <c r="I33" s="480"/>
    </row>
    <row r="34" spans="1:9" ht="14.25">
      <c r="A34" s="492">
        <v>11161</v>
      </c>
      <c r="B34" s="478">
        <v>170</v>
      </c>
      <c r="C34" s="479" t="str">
        <f>TAMUCC!$B$1</f>
        <v>Texas A&amp;M University - Corpus Christi</v>
      </c>
      <c r="D34" s="481">
        <f>TAMUCC!$L$15</f>
        <v>0</v>
      </c>
      <c r="E34" s="481">
        <f>TAMUCC!$L$16</f>
        <v>272696</v>
      </c>
      <c r="F34" s="482">
        <f>Input!HM22</f>
        <v>24332241</v>
      </c>
      <c r="G34" s="482">
        <f>Input!HN22</f>
        <v>167561940</v>
      </c>
      <c r="I34" s="480"/>
    </row>
    <row r="35" spans="1:9" ht="14.25">
      <c r="A35" s="492">
        <v>11163</v>
      </c>
      <c r="B35" s="478">
        <v>120</v>
      </c>
      <c r="C35" s="479" t="str">
        <f>TYL!$B$1</f>
        <v>The University of Texas at Tyler</v>
      </c>
      <c r="D35" s="481">
        <f>TYL!$L$15</f>
        <v>0</v>
      </c>
      <c r="E35" s="481">
        <f>TYL!$L$16</f>
        <v>0</v>
      </c>
      <c r="F35" s="482">
        <f>Input!HM17</f>
        <v>1874803</v>
      </c>
      <c r="G35" s="482">
        <f>Input!HN17</f>
        <v>114714644</v>
      </c>
      <c r="I35" s="480"/>
    </row>
    <row r="36" spans="1:9" ht="14.25">
      <c r="A36" s="492">
        <v>11711</v>
      </c>
      <c r="B36" s="478">
        <v>240</v>
      </c>
      <c r="C36" s="479" t="str">
        <f>UHCL!$B$1</f>
        <v>University of Houston - Clear Lake</v>
      </c>
      <c r="D36" s="481">
        <f>UHCL!$L$15</f>
        <v>0</v>
      </c>
      <c r="E36" s="481">
        <f>UHCL!$L$16</f>
        <v>0</v>
      </c>
      <c r="F36" s="482">
        <f>Input!HM42</f>
        <v>1491368</v>
      </c>
      <c r="G36" s="482">
        <f>Input!HN42</f>
        <v>109595589</v>
      </c>
      <c r="I36" s="480"/>
    </row>
    <row r="37" spans="1:9" ht="14.25">
      <c r="A37" s="492">
        <v>12826</v>
      </c>
      <c r="B37" s="478">
        <v>250</v>
      </c>
      <c r="C37" s="479" t="str">
        <f>UHD!$B$1</f>
        <v>University of Houston - Downtown</v>
      </c>
      <c r="D37" s="481">
        <f>UHD!$L$15</f>
        <v>0</v>
      </c>
      <c r="E37" s="481">
        <f>UHD!$L$16</f>
        <v>0</v>
      </c>
      <c r="F37" s="482">
        <f>Input!HM43</f>
        <v>2441643</v>
      </c>
      <c r="G37" s="482">
        <f>Input!HN43</f>
        <v>152573510</v>
      </c>
      <c r="I37" s="480"/>
    </row>
    <row r="38" spans="1:9" ht="14.25">
      <c r="A38" s="492">
        <v>13231</v>
      </c>
      <c r="B38" s="478">
        <v>260</v>
      </c>
      <c r="C38" s="479" t="str">
        <f>UHV!$B$1</f>
        <v>University of Houston - Victoria</v>
      </c>
      <c r="D38" s="481">
        <f>UHV!$L$15</f>
        <v>0</v>
      </c>
      <c r="E38" s="481">
        <f>UHV!$L$16</f>
        <v>0</v>
      </c>
      <c r="F38" s="482">
        <f>Input!HM44</f>
        <v>464891</v>
      </c>
      <c r="G38" s="482">
        <f>Input!HN44</f>
        <v>52684920</v>
      </c>
      <c r="I38" s="480"/>
    </row>
    <row r="39" spans="1:9" ht="14.25">
      <c r="A39" s="492">
        <v>29269</v>
      </c>
      <c r="B39" s="478">
        <v>220</v>
      </c>
      <c r="C39" s="479" t="str">
        <f>TAMUT!$B$1</f>
        <v>Texas A&amp;M University - Texarkana</v>
      </c>
      <c r="D39" s="481">
        <f>TAMUT!$L$15</f>
        <v>0</v>
      </c>
      <c r="E39" s="481">
        <f>TAMUT!$L$16</f>
        <v>0</v>
      </c>
      <c r="F39" s="482">
        <f>Input!HM27</f>
        <v>34519</v>
      </c>
      <c r="G39" s="482">
        <f>Input!HN27</f>
        <v>44461032</v>
      </c>
      <c r="I39" s="480"/>
    </row>
    <row r="40" spans="1:9" ht="14.25">
      <c r="A40" s="492">
        <v>42295</v>
      </c>
      <c r="B40" s="478">
        <v>223</v>
      </c>
      <c r="C40" s="479" t="str">
        <f>TAMUCT!$B$1</f>
        <v>Texas A&amp;M University - Central Texas</v>
      </c>
      <c r="D40" s="481">
        <f>TAMUCT!$L$15</f>
        <v>0</v>
      </c>
      <c r="E40" s="481">
        <f>TAMUCT!$L$16</f>
        <v>43921</v>
      </c>
      <c r="F40" s="482">
        <f>Input!HM28</f>
        <v>1034239</v>
      </c>
      <c r="G40" s="482">
        <f>Input!HN28</f>
        <v>33314039</v>
      </c>
      <c r="I40" s="480"/>
    </row>
    <row r="41" spans="1:9" ht="14.25">
      <c r="A41" s="493">
        <v>42421</v>
      </c>
      <c r="B41" s="478">
        <v>333</v>
      </c>
      <c r="C41" s="479" t="str">
        <f>UNTD!$B$1</f>
        <v>University of North Texas at Dallas</v>
      </c>
      <c r="D41" s="481">
        <f>UNTD!$L$15</f>
        <v>0</v>
      </c>
      <c r="E41" s="481">
        <f>UNTD!$L$16</f>
        <v>0</v>
      </c>
      <c r="F41" s="482">
        <f>Input!HM52</f>
        <v>36120</v>
      </c>
      <c r="G41" s="482">
        <f>Input!HN52</f>
        <v>48307534</v>
      </c>
      <c r="I41" s="480"/>
    </row>
    <row r="42" spans="1:9" ht="14.25">
      <c r="A42" s="492">
        <v>42485</v>
      </c>
      <c r="B42" s="478">
        <v>226</v>
      </c>
      <c r="C42" s="479" t="str">
        <f>TAMUSA!$B$1</f>
        <v>Texas A&amp;M University - San Antonio</v>
      </c>
      <c r="D42" s="481">
        <f>TAMUSA!$L$15</f>
        <v>0</v>
      </c>
      <c r="E42" s="481">
        <f>TAMUSA!$L$16</f>
        <v>0</v>
      </c>
      <c r="F42" s="482">
        <f>Input!HM29</f>
        <v>337481</v>
      </c>
      <c r="G42" s="482">
        <f>Input!HN29</f>
        <v>67668184</v>
      </c>
      <c r="I42" s="480"/>
    </row>
    <row r="43" spans="1:9" ht="14.25">
      <c r="A43" s="484"/>
      <c r="B43" s="485"/>
      <c r="C43" s="479"/>
      <c r="D43" s="486"/>
      <c r="E43" s="486"/>
    </row>
    <row r="44" spans="1:9" ht="15" thickBot="1">
      <c r="A44" s="484"/>
      <c r="B44" s="485"/>
      <c r="C44" s="487" t="s">
        <v>586</v>
      </c>
      <c r="D44" s="488">
        <f>SUM(D7:D42)</f>
        <v>57412521</v>
      </c>
      <c r="E44" s="488">
        <f>SUM(E7:E42)</f>
        <v>1491428</v>
      </c>
      <c r="F44" s="488">
        <f>SUM(F7:F42)</f>
        <v>1612985176</v>
      </c>
      <c r="G44" s="488">
        <f>SUM(G7:G42)</f>
        <v>11093469818</v>
      </c>
    </row>
    <row r="45" spans="1:9" ht="13.5" thickTop="1"/>
    <row r="46" spans="1:9">
      <c r="A46" s="877">
        <f>SUM(A7:A45)</f>
        <v>345995</v>
      </c>
      <c r="B46" s="339">
        <f>COUNT(B7:B42)</f>
        <v>36</v>
      </c>
    </row>
    <row r="47" spans="1:9">
      <c r="A47" s="187">
        <f>Names!$I$71</f>
        <v>0</v>
      </c>
      <c r="F47" s="489"/>
      <c r="G47" s="489"/>
    </row>
    <row r="48" spans="1:9">
      <c r="A48" s="468">
        <f>A46-A47</f>
        <v>345995</v>
      </c>
      <c r="B48" s="350" t="s">
        <v>714</v>
      </c>
    </row>
    <row r="49" spans="1:9">
      <c r="A49" s="468"/>
      <c r="D49" s="350" t="str">
        <f>IF(D44&lt;&gt;Input!L62,"Error","Balanced")</f>
        <v>Balanced</v>
      </c>
      <c r="E49" s="350" t="str">
        <f>IF(E44&lt;&gt;Input!M62,"Error","Balanced")</f>
        <v>Balanced</v>
      </c>
      <c r="F49" s="350" t="str">
        <f>IF(F44&lt;&gt;Input!HM62,"Error","Balanced")</f>
        <v>Balanced</v>
      </c>
      <c r="G49" s="350" t="str">
        <f>IF(G44&lt;&gt;Input!HN62,"Error","Balanced")</f>
        <v>Balanced</v>
      </c>
    </row>
    <row r="52" spans="1:9" ht="14.25">
      <c r="B52" s="350">
        <v>50</v>
      </c>
      <c r="C52" s="697" t="str">
        <f>AUS!$B$1</f>
        <v>The University of Texas at Austin -  All Disciplines (A+H+M)</v>
      </c>
      <c r="D52" s="481">
        <f>AUS!$L$15</f>
        <v>0</v>
      </c>
      <c r="E52" s="481">
        <f>AUS!$L$16</f>
        <v>0</v>
      </c>
      <c r="F52" s="482">
        <f>Input!HM72</f>
        <v>535920127</v>
      </c>
      <c r="G52" s="482">
        <f>Input!HN72</f>
        <v>2191921017</v>
      </c>
    </row>
    <row r="53" spans="1:9">
      <c r="F53" s="483"/>
      <c r="G53" s="483"/>
    </row>
    <row r="54" spans="1:9" ht="14.25">
      <c r="B54" s="350">
        <v>90</v>
      </c>
      <c r="C54" s="697" t="str">
        <f>RGV!$B$1</f>
        <v>The University of Texas RGV - All Disciplines (A+H+M)</v>
      </c>
      <c r="D54" s="481">
        <f>RGV!$L$15</f>
        <v>0</v>
      </c>
      <c r="E54" s="481">
        <f>RGV!$L$16</f>
        <v>0</v>
      </c>
      <c r="F54" s="482">
        <f>Input!HM79</f>
        <v>23003120</v>
      </c>
      <c r="G54" s="482">
        <f>Input!HN79</f>
        <v>418300199</v>
      </c>
    </row>
    <row r="56" spans="1:9">
      <c r="F56" s="489"/>
    </row>
    <row r="59" spans="1:9">
      <c r="C59" s="339" t="s">
        <v>1696</v>
      </c>
      <c r="D59" s="482">
        <v>57412521</v>
      </c>
      <c r="E59" s="482">
        <v>1491428</v>
      </c>
      <c r="F59" s="482">
        <v>1612985176</v>
      </c>
      <c r="G59" s="482">
        <v>11093469818</v>
      </c>
    </row>
    <row r="60" spans="1:9">
      <c r="C60" s="339" t="s">
        <v>1695</v>
      </c>
      <c r="D60" s="489">
        <f>D59-D44</f>
        <v>0</v>
      </c>
      <c r="E60" s="489">
        <f>E59-E44</f>
        <v>0</v>
      </c>
      <c r="F60" s="489">
        <f>F59-F44</f>
        <v>0</v>
      </c>
      <c r="G60" s="489">
        <f>G59-G44</f>
        <v>0</v>
      </c>
    </row>
    <row r="64" spans="1:9" ht="15">
      <c r="A64" s="339">
        <v>556</v>
      </c>
      <c r="B64" s="350">
        <v>600</v>
      </c>
      <c r="C64" s="348" t="s">
        <v>565</v>
      </c>
      <c r="D64" s="481">
        <f>TAR!$L$15</f>
        <v>637467</v>
      </c>
      <c r="E64" s="481">
        <f>TAR!$L$16</f>
        <v>180473</v>
      </c>
      <c r="F64" s="482">
        <f>Input!HM30</f>
        <v>189126883</v>
      </c>
      <c r="G64" s="482">
        <f>Input!HN30</f>
        <v>194569166</v>
      </c>
      <c r="I64" s="345"/>
    </row>
    <row r="65" spans="1:13" ht="15">
      <c r="A65" s="339">
        <v>555</v>
      </c>
      <c r="B65" s="350">
        <v>605</v>
      </c>
      <c r="C65" s="348" t="s">
        <v>566</v>
      </c>
      <c r="D65" s="481">
        <f>TAES!$L$15</f>
        <v>0</v>
      </c>
      <c r="E65" s="481">
        <f>TAES!$L$16</f>
        <v>0</v>
      </c>
      <c r="F65" s="482">
        <f>Input!HM31</f>
        <v>135220</v>
      </c>
      <c r="G65" s="482">
        <f>Input!HN31</f>
        <v>125173459</v>
      </c>
      <c r="I65" s="345"/>
    </row>
    <row r="66" spans="1:13" ht="15">
      <c r="A66" s="339">
        <v>712</v>
      </c>
      <c r="B66" s="350">
        <v>610</v>
      </c>
      <c r="C66" s="348" t="s">
        <v>567</v>
      </c>
      <c r="D66" s="481">
        <f>TEES1!$L$15</f>
        <v>0</v>
      </c>
      <c r="E66" s="481">
        <f>TEES1!$L$16</f>
        <v>-1479059</v>
      </c>
      <c r="F66" s="482">
        <f>Input!HM32</f>
        <v>150857338</v>
      </c>
      <c r="G66" s="482">
        <f>Input!HN32</f>
        <v>150857338</v>
      </c>
      <c r="I66" s="345"/>
    </row>
    <row r="67" spans="1:13" ht="15">
      <c r="A67" s="339">
        <v>716</v>
      </c>
      <c r="B67" s="350">
        <v>615</v>
      </c>
      <c r="C67" s="348" t="s">
        <v>568</v>
      </c>
      <c r="D67" s="481">
        <f>TEES2!$L$15</f>
        <v>0</v>
      </c>
      <c r="E67" s="481">
        <f>TEES2!$L$16</f>
        <v>0</v>
      </c>
      <c r="F67" s="482">
        <f>Input!HM33</f>
        <v>0</v>
      </c>
      <c r="G67" s="482">
        <f>Input!HN33</f>
        <v>94363089</v>
      </c>
      <c r="I67" s="345"/>
    </row>
    <row r="68" spans="1:13" ht="15">
      <c r="A68" s="339">
        <v>576</v>
      </c>
      <c r="B68" s="350">
        <v>620</v>
      </c>
      <c r="C68" s="348" t="s">
        <v>569</v>
      </c>
      <c r="D68" s="481">
        <f>TFS!$L$15</f>
        <v>0</v>
      </c>
      <c r="E68" s="481">
        <f>TFS!$L$16</f>
        <v>0</v>
      </c>
      <c r="F68" s="482">
        <f>Input!HM34</f>
        <v>2227762</v>
      </c>
      <c r="G68" s="482">
        <f>Input!HN34</f>
        <v>132613537</v>
      </c>
      <c r="I68" s="345"/>
    </row>
    <row r="69" spans="1:13" ht="15">
      <c r="A69" s="339">
        <v>727</v>
      </c>
      <c r="B69" s="350">
        <v>625</v>
      </c>
      <c r="C69" s="348" t="s">
        <v>570</v>
      </c>
      <c r="D69" s="481">
        <f>TTI!$L$15</f>
        <v>147065</v>
      </c>
      <c r="E69" s="481">
        <f>TTI!$L$16</f>
        <v>0</v>
      </c>
      <c r="F69" s="482">
        <f>Input!HM35</f>
        <v>73787427</v>
      </c>
      <c r="G69" s="482">
        <f>Input!HN35</f>
        <v>75411956</v>
      </c>
      <c r="I69" s="345"/>
    </row>
    <row r="70" spans="1:13" ht="15">
      <c r="A70" s="339">
        <v>557</v>
      </c>
      <c r="B70" s="350">
        <v>630</v>
      </c>
      <c r="C70" s="348" t="s">
        <v>571</v>
      </c>
      <c r="D70" s="481">
        <f>TVMDL!$L$15</f>
        <v>0</v>
      </c>
      <c r="E70" s="481">
        <f>TVMDL!$L$16</f>
        <v>0</v>
      </c>
      <c r="F70" s="482">
        <f>Input!HM36</f>
        <v>360217</v>
      </c>
      <c r="G70" s="482">
        <f>Input!HN36</f>
        <v>18604064</v>
      </c>
      <c r="I70" s="345"/>
    </row>
    <row r="72" spans="1:13">
      <c r="C72" s="184" t="str">
        <f>TAMRF!$B$1</f>
        <v>Texas A&amp;M Research Foundation</v>
      </c>
      <c r="D72" s="1027" t="s">
        <v>1488</v>
      </c>
      <c r="E72" s="1028"/>
      <c r="F72" s="1028"/>
      <c r="G72" s="1028"/>
      <c r="H72" s="1028"/>
      <c r="I72" s="1028"/>
      <c r="J72" s="1028"/>
      <c r="K72" s="1028"/>
      <c r="L72" s="1028"/>
      <c r="M72" s="1028"/>
    </row>
    <row r="73" spans="1:13">
      <c r="C73" s="600" t="s">
        <v>666</v>
      </c>
      <c r="D73" s="1027" t="s">
        <v>1488</v>
      </c>
      <c r="E73" s="1028"/>
      <c r="F73" s="1028"/>
      <c r="G73" s="1028"/>
      <c r="H73" s="1028"/>
      <c r="I73" s="1028"/>
      <c r="J73" s="1028"/>
      <c r="K73" s="1028"/>
      <c r="L73" s="1028"/>
      <c r="M73" s="1028"/>
    </row>
    <row r="74" spans="1:13">
      <c r="C74" s="600" t="s">
        <v>671</v>
      </c>
      <c r="D74" s="1027" t="s">
        <v>1488</v>
      </c>
      <c r="E74" s="1028"/>
      <c r="F74" s="1028"/>
      <c r="G74" s="1028"/>
      <c r="H74" s="1028"/>
      <c r="I74" s="1028"/>
      <c r="J74" s="1028"/>
      <c r="K74" s="1028"/>
      <c r="L74" s="1028"/>
      <c r="M74" s="1028"/>
    </row>
  </sheetData>
  <sortState ref="A7:M42">
    <sortCondition ref="A7:A42"/>
  </sortState>
  <mergeCells count="5">
    <mergeCell ref="D5:E5"/>
    <mergeCell ref="F5:G5"/>
    <mergeCell ref="D72:M72"/>
    <mergeCell ref="D73:M73"/>
    <mergeCell ref="D74:M74"/>
  </mergeCells>
  <hyperlinks>
    <hyperlink ref="H1" location="Index!A1" display="Return to Index"/>
  </hyperlink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189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972679</v>
      </c>
      <c r="L8" s="23">
        <f>Input!$I$15</f>
        <v>972679</v>
      </c>
      <c r="N8" s="116"/>
      <c r="O8" s="117"/>
      <c r="P8" s="19"/>
      <c r="Q8" s="19"/>
      <c r="R8" s="19"/>
      <c r="S8" s="19"/>
      <c r="T8" s="19"/>
      <c r="AB8" s="24">
        <f>SUM(C8:L8)</f>
        <v>1945358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972679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972679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-24815</v>
      </c>
      <c r="L13" s="36">
        <f>Input!$J$15</f>
        <v>-24815</v>
      </c>
      <c r="N13" s="37"/>
      <c r="O13" s="120"/>
      <c r="AB13" s="24">
        <f>SUM(C13:L13)</f>
        <v>-49630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639893</v>
      </c>
      <c r="L14" s="36">
        <f>Input!$K$15</f>
        <v>639893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1279786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1587757</v>
      </c>
      <c r="L17" s="46">
        <f>SUM(L8:L16)</f>
        <v>1587757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Input!$N$15</f>
        <v>1811263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Input!$O$15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Input!$P$15</f>
        <v>0</v>
      </c>
      <c r="G22" s="56">
        <f>Input!$Q$15</f>
        <v>0</v>
      </c>
      <c r="H22" s="56">
        <f>Input!$R$15</f>
        <v>0</v>
      </c>
      <c r="I22" s="56">
        <f>Input!$S$15</f>
        <v>0</v>
      </c>
      <c r="J22" s="56">
        <f>Input!$T$15</f>
        <v>0</v>
      </c>
      <c r="K22" s="56">
        <f>Input!$U$15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Input!$V$15</f>
        <v>0</v>
      </c>
      <c r="G23" s="64">
        <f>Input!$W$15</f>
        <v>0</v>
      </c>
      <c r="H23" s="64">
        <f>Input!$X$15</f>
        <v>0</v>
      </c>
      <c r="I23" s="64">
        <f>Input!$Y$15</f>
        <v>0</v>
      </c>
      <c r="J23" s="64">
        <f>Input!$Z$15</f>
        <v>0</v>
      </c>
      <c r="K23" s="64">
        <f>Input!$AA$15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Input!$AB$15</f>
        <v>0</v>
      </c>
      <c r="G24" s="64">
        <f>Input!$AC$15</f>
        <v>0</v>
      </c>
      <c r="H24" s="64">
        <f>Input!$AD$15</f>
        <v>0</v>
      </c>
      <c r="I24" s="64">
        <f>Input!$AE$15</f>
        <v>0</v>
      </c>
      <c r="J24" s="64">
        <f>Input!$AF$15</f>
        <v>0</v>
      </c>
      <c r="K24" s="64">
        <f>Input!$AG$15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Input!$AH$15</f>
        <v>332620</v>
      </c>
      <c r="G25" s="64">
        <f>Input!$AI$15</f>
        <v>0</v>
      </c>
      <c r="H25" s="64">
        <f>Input!$AJ$15</f>
        <v>21754</v>
      </c>
      <c r="I25" s="64">
        <f>Input!$AK$15</f>
        <v>0</v>
      </c>
      <c r="J25" s="64">
        <f>Input!$AL$15</f>
        <v>0</v>
      </c>
      <c r="K25" s="64">
        <f>Input!$AM$15</f>
        <v>651</v>
      </c>
      <c r="L25" s="65">
        <f t="shared" si="1"/>
        <v>355025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710050</v>
      </c>
    </row>
    <row r="26" spans="1:28" ht="15.75" customHeight="1">
      <c r="B26" s="55" t="s">
        <v>26</v>
      </c>
      <c r="C26" s="21"/>
      <c r="D26" s="21"/>
      <c r="F26" s="64">
        <f>Input!$AN$15</f>
        <v>0</v>
      </c>
      <c r="G26" s="64">
        <f>Input!$AO$15</f>
        <v>787217</v>
      </c>
      <c r="H26" s="64">
        <f>Input!$AP$15</f>
        <v>0</v>
      </c>
      <c r="I26" s="64">
        <f>Input!$AQ$15</f>
        <v>0</v>
      </c>
      <c r="J26" s="64">
        <f>Input!$AR$15</f>
        <v>0</v>
      </c>
      <c r="K26" s="64">
        <f>Input!$AS$15</f>
        <v>0</v>
      </c>
      <c r="L26" s="65">
        <f t="shared" si="1"/>
        <v>787217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1574434</v>
      </c>
    </row>
    <row r="27" spans="1:28" ht="15.75" customHeight="1">
      <c r="B27" s="55" t="s">
        <v>27</v>
      </c>
      <c r="C27" s="21"/>
      <c r="D27" s="21"/>
      <c r="F27" s="64">
        <f>Input!$AT$15</f>
        <v>0</v>
      </c>
      <c r="G27" s="64">
        <f>Input!$AU$15</f>
        <v>0</v>
      </c>
      <c r="H27" s="64">
        <f>Input!$AV$15</f>
        <v>0</v>
      </c>
      <c r="I27" s="64">
        <f>Input!$AW$15</f>
        <v>0</v>
      </c>
      <c r="J27" s="64">
        <f>Input!$AX$15</f>
        <v>0</v>
      </c>
      <c r="K27" s="64">
        <f>Input!$AY$15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Input!$AZ$15</f>
        <v>0</v>
      </c>
      <c r="G28" s="64">
        <f>Input!$BA$15</f>
        <v>0</v>
      </c>
      <c r="H28" s="64">
        <f>Input!$BB$15</f>
        <v>0</v>
      </c>
      <c r="I28" s="64">
        <f>Input!$BC$15</f>
        <v>0</v>
      </c>
      <c r="J28" s="64">
        <f>Input!$BD$15</f>
        <v>0</v>
      </c>
      <c r="K28" s="64">
        <f>Input!$BE$15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Input!$BF$15</f>
        <v>0</v>
      </c>
      <c r="G29" s="64">
        <f>Input!$BG$15</f>
        <v>0</v>
      </c>
      <c r="H29" s="64">
        <f>Input!$BH$15</f>
        <v>0</v>
      </c>
      <c r="I29" s="64">
        <f>Input!$BI$15</f>
        <v>0</v>
      </c>
      <c r="J29" s="64">
        <f>Input!$BJ$15</f>
        <v>0</v>
      </c>
      <c r="K29" s="64">
        <f>Input!$BK$15</f>
        <v>109671</v>
      </c>
      <c r="L29" s="65">
        <f t="shared" si="1"/>
        <v>109671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Input!$BL$15</f>
        <v>0</v>
      </c>
      <c r="G30" s="64">
        <f>Input!$BM$15</f>
        <v>0</v>
      </c>
      <c r="H30" s="64">
        <f>Input!$BN$15</f>
        <v>0</v>
      </c>
      <c r="I30" s="64">
        <f>Input!$BO$15</f>
        <v>0</v>
      </c>
      <c r="J30" s="64">
        <f>Input!$BP$15</f>
        <v>0</v>
      </c>
      <c r="K30" s="64">
        <f>Input!$BQ$15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Input!$BR$15</f>
        <v>0</v>
      </c>
      <c r="G31" s="64">
        <f>Input!$BS$15</f>
        <v>0</v>
      </c>
      <c r="H31" s="64">
        <f>Input!$BT$15</f>
        <v>0</v>
      </c>
      <c r="I31" s="64">
        <f>Input!$BU$15</f>
        <v>0</v>
      </c>
      <c r="J31" s="64">
        <f>Input!$BV$15</f>
        <v>0</v>
      </c>
      <c r="K31" s="64">
        <f>Input!$BW$15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Input!$BX$15</f>
        <v>0</v>
      </c>
      <c r="G32" s="64">
        <f>Input!$BY$15</f>
        <v>0</v>
      </c>
      <c r="H32" s="64">
        <f>Input!$BZ$15</f>
        <v>208429</v>
      </c>
      <c r="I32" s="64">
        <f>Input!$CA$15</f>
        <v>0</v>
      </c>
      <c r="J32" s="64">
        <f>Input!$CB$15</f>
        <v>0</v>
      </c>
      <c r="K32" s="64">
        <f>Input!$CC$15</f>
        <v>13511</v>
      </c>
      <c r="L32" s="65">
        <f t="shared" si="1"/>
        <v>221940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Input!$CD$15</f>
        <v>0</v>
      </c>
      <c r="G33" s="64">
        <f>Input!$CE$15</f>
        <v>0</v>
      </c>
      <c r="H33" s="64">
        <f>Input!$CF$15</f>
        <v>0</v>
      </c>
      <c r="I33" s="64">
        <f>Input!$CG$15</f>
        <v>100444</v>
      </c>
      <c r="J33" s="64">
        <f>Input!$CH$15</f>
        <v>0</v>
      </c>
      <c r="K33" s="64">
        <f>Input!$CI$15</f>
        <v>1326</v>
      </c>
      <c r="L33" s="65">
        <f t="shared" si="1"/>
        <v>101770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Input!$CJ$15</f>
        <v>0</v>
      </c>
      <c r="G34" s="64">
        <f>Input!$CK$15</f>
        <v>0</v>
      </c>
      <c r="H34" s="64">
        <f>Input!$CL$15</f>
        <v>0</v>
      </c>
      <c r="I34" s="64">
        <f>Input!$CM$15</f>
        <v>0</v>
      </c>
      <c r="J34" s="64">
        <f>Input!$CN$15</f>
        <v>12134</v>
      </c>
      <c r="K34" s="64">
        <f>Input!$CO$15</f>
        <v>0</v>
      </c>
      <c r="L34" s="65">
        <f t="shared" si="1"/>
        <v>12134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Input!$CP$15</f>
        <v>0</v>
      </c>
      <c r="G35" s="64">
        <f>Input!$CQ$15</f>
        <v>0</v>
      </c>
      <c r="H35" s="64">
        <f>Input!$CR$15</f>
        <v>0</v>
      </c>
      <c r="I35" s="64">
        <f>Input!$CS$15</f>
        <v>0</v>
      </c>
      <c r="J35" s="64">
        <f>Input!$CT$15</f>
        <v>0</v>
      </c>
      <c r="K35" s="64">
        <f>Input!$CU$15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Input!$CV$15</f>
        <v>0</v>
      </c>
      <c r="G36" s="64">
        <f>Input!$CW$15</f>
        <v>0</v>
      </c>
      <c r="H36" s="64">
        <f>Input!$CX$15</f>
        <v>0</v>
      </c>
      <c r="I36" s="64">
        <f>Input!$CY$15</f>
        <v>0</v>
      </c>
      <c r="J36" s="64">
        <f>Input!$CZ$15</f>
        <v>0</v>
      </c>
      <c r="K36" s="64">
        <f>Input!$DA$15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Input!$DB$15</f>
        <v>0</v>
      </c>
      <c r="G37" s="64">
        <f>Input!$DC$15</f>
        <v>0</v>
      </c>
      <c r="H37" s="64">
        <f>Input!$DD$15</f>
        <v>0</v>
      </c>
      <c r="I37" s="64">
        <f>Input!$DE$15</f>
        <v>0</v>
      </c>
      <c r="J37" s="64">
        <f>Input!$DF$15</f>
        <v>0</v>
      </c>
      <c r="K37" s="64">
        <f>Input!$DG$15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Input!$DH$15</f>
        <v>0</v>
      </c>
      <c r="G38" s="64">
        <f>Input!$DI$15</f>
        <v>0</v>
      </c>
      <c r="H38" s="64">
        <f>Input!$DJ$15</f>
        <v>0</v>
      </c>
      <c r="I38" s="64">
        <f>Input!$DK$15</f>
        <v>0</v>
      </c>
      <c r="J38" s="64">
        <f>Input!$DL$15</f>
        <v>0</v>
      </c>
      <c r="K38" s="64">
        <f>Input!$DM$15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Input!$DN$15</f>
        <v>0</v>
      </c>
      <c r="G39" s="64">
        <f>Input!$DO$15</f>
        <v>0</v>
      </c>
      <c r="H39" s="64">
        <f>Input!$DP$15</f>
        <v>0</v>
      </c>
      <c r="I39" s="64">
        <f>Input!$DQ$15</f>
        <v>0</v>
      </c>
      <c r="J39" s="64">
        <f>Input!$DR$15</f>
        <v>0</v>
      </c>
      <c r="K39" s="64">
        <f>Input!$DS$15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Input!$DT$15</f>
        <v>0</v>
      </c>
      <c r="G40" s="64">
        <f>Input!$DU$15</f>
        <v>0</v>
      </c>
      <c r="H40" s="64">
        <f>Input!$DV$15</f>
        <v>0</v>
      </c>
      <c r="I40" s="64">
        <f>Input!$DW$15</f>
        <v>0</v>
      </c>
      <c r="J40" s="64">
        <f>Input!$DX$15</f>
        <v>0</v>
      </c>
      <c r="K40" s="64">
        <f>Input!$DY$15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Input!$DZ$15</f>
        <v>0</v>
      </c>
      <c r="G41" s="64">
        <f>Input!$EA$15</f>
        <v>0</v>
      </c>
      <c r="H41" s="64">
        <f>Input!$EB$15</f>
        <v>0</v>
      </c>
      <c r="I41" s="64">
        <f>Input!$EC$15</f>
        <v>0</v>
      </c>
      <c r="J41" s="64">
        <f>Input!$ED$15</f>
        <v>0</v>
      </c>
      <c r="K41" s="64">
        <f>Input!$EE$15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Input!$EF$15</f>
        <v>0</v>
      </c>
      <c r="G42" s="84">
        <f>Input!$EG$15</f>
        <v>0</v>
      </c>
      <c r="H42" s="84">
        <f>Input!$EH$15</f>
        <v>0</v>
      </c>
      <c r="I42" s="84">
        <f>Input!$EI$15</f>
        <v>0</v>
      </c>
      <c r="J42" s="84">
        <f>Input!$EJ$15</f>
        <v>0</v>
      </c>
      <c r="K42" s="84">
        <f>Input!$EK$15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332620</v>
      </c>
      <c r="G43" s="86">
        <f t="shared" si="2"/>
        <v>787217</v>
      </c>
      <c r="H43" s="86">
        <f t="shared" si="2"/>
        <v>230183</v>
      </c>
      <c r="I43" s="86">
        <f t="shared" si="2"/>
        <v>100444</v>
      </c>
      <c r="J43" s="86">
        <f t="shared" si="2"/>
        <v>12134</v>
      </c>
      <c r="K43" s="86">
        <f t="shared" si="2"/>
        <v>125159</v>
      </c>
      <c r="L43" s="87">
        <f t="shared" si="2"/>
        <v>1587757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2284484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1017400</v>
      </c>
      <c r="I44" s="53"/>
      <c r="J44" s="247" t="s">
        <v>468</v>
      </c>
      <c r="K44" s="248">
        <f>K43+J43</f>
        <v>137293</v>
      </c>
      <c r="L44" s="247" t="s">
        <v>470</v>
      </c>
      <c r="M44" s="249"/>
      <c r="N44" s="251">
        <f>K44+F43</f>
        <v>469913</v>
      </c>
      <c r="O44" s="294">
        <f>ROUND((N44/P44)*100,2)</f>
        <v>1.1100000000000001</v>
      </c>
      <c r="P44" s="93">
        <f>Input!$HL$15</f>
        <v>42315365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Input!$EL$15</f>
        <v>0</v>
      </c>
      <c r="G46" s="64">
        <f>Input!$EM$15</f>
        <v>0</v>
      </c>
      <c r="H46" s="64">
        <f>Input!$EN$15</f>
        <v>0</v>
      </c>
      <c r="I46" s="64">
        <f>Input!$EO$15</f>
        <v>0</v>
      </c>
      <c r="J46" s="64">
        <f>Input!$EP$15</f>
        <v>0</v>
      </c>
      <c r="K46" s="64">
        <f>Input!$EQ$15</f>
        <v>0</v>
      </c>
      <c r="L46" s="57">
        <f>SUM(F46:K46)</f>
        <v>0</v>
      </c>
      <c r="N46" s="9"/>
      <c r="O46" s="291">
        <f>ROUND(N44/O48,0)</f>
        <v>7371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Input!$ER$15</f>
        <v>0</v>
      </c>
      <c r="G47" s="64">
        <f>Input!$ES$15</f>
        <v>0</v>
      </c>
      <c r="H47" s="64">
        <f>Input!$ET$15</f>
        <v>0</v>
      </c>
      <c r="I47" s="64">
        <f>Input!$EU$15</f>
        <v>0</v>
      </c>
      <c r="J47" s="64">
        <f>Input!$EV$15</f>
        <v>0</v>
      </c>
      <c r="K47" s="64">
        <f>Input!$EW$15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Input!$EX$15</f>
        <v>0</v>
      </c>
      <c r="G48" s="64">
        <f>Input!$EY$15</f>
        <v>0</v>
      </c>
      <c r="H48" s="64">
        <f>Input!$EZ$15</f>
        <v>0</v>
      </c>
      <c r="I48" s="64">
        <f>Input!$FA$15</f>
        <v>0</v>
      </c>
      <c r="J48" s="64">
        <f>Input!$FB$15</f>
        <v>0</v>
      </c>
      <c r="K48" s="64">
        <f>Input!$FC$15</f>
        <v>0</v>
      </c>
      <c r="L48" s="65">
        <f t="shared" si="3"/>
        <v>0</v>
      </c>
      <c r="N48" s="97"/>
      <c r="O48" s="293">
        <f>VLOOKUP($B$1,LUTTFTE,16,FALSE)</f>
        <v>63.75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Input!$FD$15</f>
        <v>25523</v>
      </c>
      <c r="G49" s="64">
        <f>Input!$FE$15</f>
        <v>0</v>
      </c>
      <c r="H49" s="64">
        <f>Input!$FF$15</f>
        <v>0</v>
      </c>
      <c r="I49" s="64">
        <f>Input!$FG$15</f>
        <v>0</v>
      </c>
      <c r="J49" s="64">
        <f>Input!$FH$15</f>
        <v>0</v>
      </c>
      <c r="K49" s="64">
        <f>Input!$FI$15</f>
        <v>651</v>
      </c>
      <c r="L49" s="65">
        <f t="shared" si="3"/>
        <v>26174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Input!$FJ$15</f>
        <v>0</v>
      </c>
      <c r="G50" s="64">
        <f>Input!$FK$15</f>
        <v>0</v>
      </c>
      <c r="H50" s="64">
        <f>Input!$FL$15</f>
        <v>0</v>
      </c>
      <c r="I50" s="64">
        <f>Input!$FM$15</f>
        <v>0</v>
      </c>
      <c r="J50" s="64">
        <f>Input!$FN$15</f>
        <v>0</v>
      </c>
      <c r="K50" s="64">
        <f>Input!$FO$15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Input!$FP$15</f>
        <v>0</v>
      </c>
      <c r="G51" s="64">
        <f>Input!$FQ$15</f>
        <v>0</v>
      </c>
      <c r="H51" s="64">
        <f>Input!$FR$15</f>
        <v>0</v>
      </c>
      <c r="I51" s="64">
        <f>Input!$FS$15</f>
        <v>0</v>
      </c>
      <c r="J51" s="64">
        <f>Input!$FT$15</f>
        <v>0</v>
      </c>
      <c r="K51" s="64">
        <f>Input!$FU$15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Input!$FV$15</f>
        <v>0</v>
      </c>
      <c r="G52" s="64">
        <f>Input!$FW$15</f>
        <v>0</v>
      </c>
      <c r="H52" s="64">
        <f>Input!$FX$15</f>
        <v>0</v>
      </c>
      <c r="I52" s="64">
        <f>Input!$FY$15</f>
        <v>0</v>
      </c>
      <c r="J52" s="64">
        <f>Input!$FZ$15</f>
        <v>0</v>
      </c>
      <c r="K52" s="64">
        <f>Input!$GA$15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Input!$GB$15</f>
        <v>0</v>
      </c>
      <c r="G53" s="64">
        <f>Input!$GC$15</f>
        <v>0</v>
      </c>
      <c r="H53" s="64">
        <f>Input!$GD$15</f>
        <v>0</v>
      </c>
      <c r="I53" s="64">
        <f>Input!$GE$15</f>
        <v>0</v>
      </c>
      <c r="J53" s="64">
        <f>Input!$GF$15</f>
        <v>0</v>
      </c>
      <c r="K53" s="64">
        <f>Input!$GG$15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Input!$GH$15</f>
        <v>0</v>
      </c>
      <c r="G54" s="64">
        <f>Input!$GI$15</f>
        <v>0</v>
      </c>
      <c r="H54" s="64">
        <f>Input!$GJ$15</f>
        <v>0</v>
      </c>
      <c r="I54" s="64">
        <f>Input!$GK$15</f>
        <v>0</v>
      </c>
      <c r="J54" s="64">
        <f>Input!$GL$15</f>
        <v>0</v>
      </c>
      <c r="K54" s="64">
        <f>Input!$GM$15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Input!$GN$15</f>
        <v>0</v>
      </c>
      <c r="G55" s="64">
        <f>Input!$GO$15</f>
        <v>0</v>
      </c>
      <c r="H55" s="64">
        <f>Input!$GP$15</f>
        <v>0</v>
      </c>
      <c r="I55" s="64">
        <f>Input!$GQ$15</f>
        <v>0</v>
      </c>
      <c r="J55" s="64">
        <f>Input!$GR$15</f>
        <v>0</v>
      </c>
      <c r="K55" s="64">
        <f>Input!$GS$15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Input!$GT$15</f>
        <v>0</v>
      </c>
      <c r="G56" s="64">
        <f>Input!$GU$15</f>
        <v>0</v>
      </c>
      <c r="H56" s="64">
        <f>Input!$GV$15</f>
        <v>0</v>
      </c>
      <c r="I56" s="64">
        <f>Input!$GW$15</f>
        <v>0</v>
      </c>
      <c r="J56" s="64">
        <f>Input!$GX$15</f>
        <v>0</v>
      </c>
      <c r="K56" s="64">
        <f>Input!$GY$15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Input!$GZ$15</f>
        <v>0</v>
      </c>
      <c r="G57" s="64">
        <f>Input!$HA$15</f>
        <v>0</v>
      </c>
      <c r="H57" s="64">
        <f>Input!$HB$15</f>
        <v>0</v>
      </c>
      <c r="I57" s="64">
        <f>Input!$HC$15</f>
        <v>0</v>
      </c>
      <c r="J57" s="64">
        <f>Input!$HD$15</f>
        <v>0</v>
      </c>
      <c r="K57" s="64">
        <f>Input!$HE$15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Input!$HF$15</f>
        <v>0</v>
      </c>
      <c r="G58" s="64">
        <f>Input!$HG$15</f>
        <v>0</v>
      </c>
      <c r="H58" s="64">
        <f>Input!$HH$15</f>
        <v>0</v>
      </c>
      <c r="I58" s="64">
        <f>Input!$HI$15</f>
        <v>0</v>
      </c>
      <c r="J58" s="64">
        <f>Input!$HJ$15</f>
        <v>0</v>
      </c>
      <c r="K58" s="64">
        <f>Input!$HK$15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25523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651</v>
      </c>
      <c r="L59" s="86">
        <f t="shared" si="4"/>
        <v>26174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358143</v>
      </c>
      <c r="G66" s="115">
        <f t="shared" ref="G66:L66" si="5">G59+G43</f>
        <v>787217</v>
      </c>
      <c r="H66" s="115">
        <f t="shared" si="5"/>
        <v>230183</v>
      </c>
      <c r="I66" s="115">
        <f t="shared" si="5"/>
        <v>100444</v>
      </c>
      <c r="J66" s="115">
        <f t="shared" si="5"/>
        <v>12134</v>
      </c>
      <c r="K66" s="115">
        <f t="shared" si="5"/>
        <v>125810</v>
      </c>
      <c r="L66" s="115">
        <f t="shared" si="5"/>
        <v>1613931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3399020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Input!HL15+Input!HM15+Input!HN15+SUM(Input!$HT$15:'Input'!$IC$15)</f>
        <v>110169533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115182484</v>
      </c>
      <c r="N69" s="20"/>
    </row>
    <row r="70" spans="1:26" ht="15.75" customHeight="1">
      <c r="H70" s="390">
        <f>H69+G69</f>
        <v>0</v>
      </c>
      <c r="L70" s="3" t="str">
        <f>IF($L$69&lt;&gt;(Input!$D$15-Input!$E$15),"Error","Balanced")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1" priority="3">
      <formula>$O$28&lt;&gt;0</formula>
    </cfRule>
  </conditionalFormatting>
  <conditionalFormatting sqref="F20:J20">
    <cfRule type="expression" dxfId="180" priority="2">
      <formula>OR($S$17&lt;&gt;0,$S$43&lt;&gt;0,$S$59&lt;&gt;0)</formula>
    </cfRule>
  </conditionalFormatting>
  <conditionalFormatting sqref="H10:J10">
    <cfRule type="expression" dxfId="179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'P-B'!$B$1</f>
        <v>The University of Texas of the Permian Basin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Input!$HT$15</f>
        <v>972679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Input!$HU$15</f>
        <v>-312909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Input!$HV$15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659770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Input!$HW$15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Input!$HX$15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Input!$HY$15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Input!$HZ$15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Input!$ID$15</f>
        <v>0</v>
      </c>
      <c r="F21" s="1078"/>
      <c r="G21" s="1078"/>
      <c r="H21" s="1078"/>
      <c r="I21" s="1078"/>
      <c r="J21" s="1079"/>
      <c r="K21" s="571">
        <f>Input!$IA$15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Input!$IE$15</f>
        <v>0</v>
      </c>
      <c r="F22" s="1078"/>
      <c r="G22" s="1078"/>
      <c r="H22" s="1078"/>
      <c r="I22" s="1078"/>
      <c r="J22" s="1079"/>
      <c r="K22" s="571">
        <f>Input!$IB$15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Input!$IF$15</f>
        <v>0</v>
      </c>
      <c r="F23" s="1067"/>
      <c r="G23" s="1067"/>
      <c r="H23" s="1067"/>
      <c r="I23" s="1067"/>
      <c r="J23" s="1068"/>
      <c r="K23" s="584">
        <f>Input!$IC$15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659770</v>
      </c>
    </row>
    <row r="49" spans="2:11">
      <c r="F49" s="545">
        <f>SUM(F50:F59)</f>
        <v>0</v>
      </c>
      <c r="K49" s="480">
        <f>K7+K8+K9+K12+K14+K17+K18+K21+K22+K23</f>
        <v>659770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SUM(Input!HT15:IC15)</f>
        <v>659770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8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55926489</v>
      </c>
      <c r="L8" s="23">
        <f>Input!$I$16</f>
        <v>55926489</v>
      </c>
      <c r="N8" s="116"/>
      <c r="O8" s="117"/>
      <c r="P8" s="19"/>
      <c r="Q8" s="19"/>
      <c r="R8" s="19"/>
      <c r="S8" s="19"/>
      <c r="T8" s="19"/>
      <c r="AB8" s="24">
        <f>SUM(C8:L8)</f>
        <v>111852978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Input!$G$16</f>
        <v>1081679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1081679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57008168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57008168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6432429</v>
      </c>
      <c r="L13" s="36">
        <f>Input!$J$16</f>
        <v>6432429</v>
      </c>
      <c r="N13" s="37"/>
      <c r="O13" s="120"/>
      <c r="AB13" s="24">
        <f>SUM(C13:L13)</f>
        <v>12864858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6149598</v>
      </c>
      <c r="L14" s="36">
        <f>Input!$K$16</f>
        <v>6149598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12299196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69590195</v>
      </c>
      <c r="L17" s="46">
        <f>SUM(L8:L16)</f>
        <v>68508516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Input!$N$16</f>
        <v>2979520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Input!$O$16</f>
        <v>706479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Input!$P$16</f>
        <v>436611</v>
      </c>
      <c r="G22" s="56">
        <f>Input!$Q$16</f>
        <v>0</v>
      </c>
      <c r="H22" s="56">
        <f>Input!$R$16</f>
        <v>0</v>
      </c>
      <c r="I22" s="56">
        <f>Input!$S$16</f>
        <v>0</v>
      </c>
      <c r="J22" s="56">
        <f>Input!$T$16</f>
        <v>0</v>
      </c>
      <c r="K22" s="56">
        <f>Input!$U$16</f>
        <v>0</v>
      </c>
      <c r="L22" s="57">
        <f>SUM(F22:K22)</f>
        <v>436611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873222</v>
      </c>
    </row>
    <row r="23" spans="1:28" ht="15.75" customHeight="1">
      <c r="B23" s="63" t="s">
        <v>23</v>
      </c>
      <c r="C23" s="21"/>
      <c r="D23" s="21"/>
      <c r="F23" s="64">
        <f>Input!$V$16</f>
        <v>8470141</v>
      </c>
      <c r="G23" s="64">
        <f>Input!$W$16</f>
        <v>3377061</v>
      </c>
      <c r="H23" s="64">
        <f>Input!$X$16</f>
        <v>188493</v>
      </c>
      <c r="I23" s="64">
        <f>Input!$Y$16</f>
        <v>1986958</v>
      </c>
      <c r="J23" s="64">
        <f>Input!$Z$16</f>
        <v>792793</v>
      </c>
      <c r="K23" s="64">
        <f>Input!$AA$16</f>
        <v>1816375</v>
      </c>
      <c r="L23" s="65">
        <f t="shared" ref="L23:L42" si="1">SUM(F23:K23)</f>
        <v>16631821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33263642</v>
      </c>
    </row>
    <row r="24" spans="1:28" ht="15.75" customHeight="1">
      <c r="B24" s="55" t="s">
        <v>24</v>
      </c>
      <c r="C24" s="21"/>
      <c r="D24" s="21"/>
      <c r="F24" s="64">
        <f>Input!$AB$16</f>
        <v>6397703</v>
      </c>
      <c r="G24" s="64">
        <f>Input!$AC$16</f>
        <v>423209</v>
      </c>
      <c r="H24" s="64">
        <f>Input!$AD$16</f>
        <v>78469</v>
      </c>
      <c r="I24" s="64">
        <f>Input!$AE$16</f>
        <v>460704</v>
      </c>
      <c r="J24" s="64">
        <f>Input!$AF$16</f>
        <v>197496</v>
      </c>
      <c r="K24" s="64">
        <f>Input!$AG$16</f>
        <v>232833</v>
      </c>
      <c r="L24" s="65">
        <f t="shared" si="1"/>
        <v>7790414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15580828</v>
      </c>
    </row>
    <row r="25" spans="1:28" ht="15.75" customHeight="1">
      <c r="B25" s="55" t="s">
        <v>25</v>
      </c>
      <c r="C25" s="21"/>
      <c r="D25" s="21"/>
      <c r="F25" s="64">
        <f>Input!$AH$16</f>
        <v>5828998</v>
      </c>
      <c r="G25" s="64">
        <f>Input!$AI$16</f>
        <v>903086</v>
      </c>
      <c r="H25" s="64">
        <f>Input!$AJ$16</f>
        <v>660299</v>
      </c>
      <c r="I25" s="64">
        <f>Input!$AK$16</f>
        <v>5038428</v>
      </c>
      <c r="J25" s="64">
        <f>Input!$AL$16</f>
        <v>1148986</v>
      </c>
      <c r="K25" s="64">
        <f>Input!$AM$16</f>
        <v>582350</v>
      </c>
      <c r="L25" s="65">
        <f t="shared" si="1"/>
        <v>14162147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28324294</v>
      </c>
    </row>
    <row r="26" spans="1:28" ht="15.75" customHeight="1">
      <c r="B26" s="55" t="s">
        <v>26</v>
      </c>
      <c r="C26" s="21"/>
      <c r="D26" s="21"/>
      <c r="F26" s="64">
        <f>Input!$AN$16</f>
        <v>641778</v>
      </c>
      <c r="G26" s="64">
        <f>Input!$AO$16</f>
        <v>15499</v>
      </c>
      <c r="H26" s="64">
        <f>Input!$AP$16</f>
        <v>18722</v>
      </c>
      <c r="I26" s="64">
        <f>Input!$AQ$16</f>
        <v>589696</v>
      </c>
      <c r="J26" s="64">
        <f>Input!$AR$16</f>
        <v>0</v>
      </c>
      <c r="K26" s="64">
        <f>Input!$AS$16</f>
        <v>12605</v>
      </c>
      <c r="L26" s="65">
        <f t="shared" si="1"/>
        <v>1278300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2556600</v>
      </c>
    </row>
    <row r="27" spans="1:28" ht="15.75" customHeight="1">
      <c r="B27" s="55" t="s">
        <v>27</v>
      </c>
      <c r="C27" s="21"/>
      <c r="D27" s="21"/>
      <c r="F27" s="64">
        <f>Input!$AT$16</f>
        <v>183860</v>
      </c>
      <c r="G27" s="64">
        <f>Input!$AU$16</f>
        <v>17640</v>
      </c>
      <c r="H27" s="64">
        <f>Input!$AV$16</f>
        <v>0</v>
      </c>
      <c r="I27" s="64">
        <f>Input!$AW$16</f>
        <v>51336</v>
      </c>
      <c r="J27" s="64">
        <f>Input!$AX$16</f>
        <v>6713</v>
      </c>
      <c r="K27" s="64">
        <f>Input!$AY$16</f>
        <v>21199</v>
      </c>
      <c r="L27" s="65">
        <f t="shared" si="1"/>
        <v>280748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561496</v>
      </c>
    </row>
    <row r="28" spans="1:28" ht="15.75" customHeight="1">
      <c r="B28" s="55" t="s">
        <v>28</v>
      </c>
      <c r="C28" s="21"/>
      <c r="D28" s="21"/>
      <c r="F28" s="64">
        <f>Input!$AZ$16</f>
        <v>136661</v>
      </c>
      <c r="G28" s="64">
        <f>Input!$BA$16</f>
        <v>0</v>
      </c>
      <c r="H28" s="64">
        <f>Input!$BB$16</f>
        <v>0</v>
      </c>
      <c r="I28" s="64">
        <f>Input!$BC$16</f>
        <v>0</v>
      </c>
      <c r="J28" s="64">
        <f>Input!$BD$16</f>
        <v>0</v>
      </c>
      <c r="K28" s="64">
        <f>Input!$BE$16</f>
        <v>9508</v>
      </c>
      <c r="L28" s="65">
        <f t="shared" si="1"/>
        <v>146169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Input!$BF$16</f>
        <v>2495789</v>
      </c>
      <c r="G29" s="64">
        <f>Input!$BG$16</f>
        <v>1722729</v>
      </c>
      <c r="H29" s="64">
        <f>Input!$BH$16</f>
        <v>1200728</v>
      </c>
      <c r="I29" s="64">
        <f>Input!$BI$16</f>
        <v>1089609</v>
      </c>
      <c r="J29" s="64">
        <f>Input!$BJ$16</f>
        <v>806590</v>
      </c>
      <c r="K29" s="64">
        <f>Input!$BK$16</f>
        <v>982865</v>
      </c>
      <c r="L29" s="65">
        <f t="shared" si="1"/>
        <v>8298310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Input!$BL$16</f>
        <v>280109</v>
      </c>
      <c r="G30" s="64">
        <f>Input!$BM$16</f>
        <v>60471</v>
      </c>
      <c r="H30" s="64">
        <f>Input!$BN$16</f>
        <v>0</v>
      </c>
      <c r="I30" s="64">
        <f>Input!$BO$16</f>
        <v>52652</v>
      </c>
      <c r="J30" s="64">
        <f>Input!$BP$16</f>
        <v>0</v>
      </c>
      <c r="K30" s="64">
        <f>Input!$BQ$16</f>
        <v>1907</v>
      </c>
      <c r="L30" s="65">
        <f t="shared" si="1"/>
        <v>395139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Input!$BR$16</f>
        <v>1762049</v>
      </c>
      <c r="G31" s="64">
        <f>Input!$BS$16</f>
        <v>1296075</v>
      </c>
      <c r="H31" s="64">
        <f>Input!$BT$16</f>
        <v>283892</v>
      </c>
      <c r="I31" s="64">
        <f>Input!$BU$16</f>
        <v>850287</v>
      </c>
      <c r="J31" s="64">
        <f>Input!$BV$16</f>
        <v>98789</v>
      </c>
      <c r="K31" s="64">
        <f>Input!$BW$16</f>
        <v>76402</v>
      </c>
      <c r="L31" s="65">
        <f t="shared" si="1"/>
        <v>4367494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Input!$BX$16</f>
        <v>1281883</v>
      </c>
      <c r="G32" s="64">
        <f>Input!$BY$16</f>
        <v>989497</v>
      </c>
      <c r="H32" s="64">
        <f>Input!$BZ$16</f>
        <v>109937</v>
      </c>
      <c r="I32" s="64">
        <f>Input!$CA$16</f>
        <v>3042998</v>
      </c>
      <c r="J32" s="64">
        <f>Input!$CB$16</f>
        <v>357852</v>
      </c>
      <c r="K32" s="64">
        <f>Input!$CC$16</f>
        <v>217719</v>
      </c>
      <c r="L32" s="65">
        <f t="shared" si="1"/>
        <v>5999886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Input!$CD$16</f>
        <v>101202</v>
      </c>
      <c r="G33" s="64">
        <f>Input!$CE$16</f>
        <v>556298</v>
      </c>
      <c r="H33" s="64">
        <f>Input!$CF$16</f>
        <v>49236</v>
      </c>
      <c r="I33" s="64">
        <f>Input!$CG$16</f>
        <v>135903</v>
      </c>
      <c r="J33" s="64">
        <f>Input!$CH$16</f>
        <v>236900</v>
      </c>
      <c r="K33" s="64">
        <f>Input!$CI$16</f>
        <v>202013</v>
      </c>
      <c r="L33" s="65">
        <f t="shared" si="1"/>
        <v>1281552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Input!$CJ$16</f>
        <v>24752</v>
      </c>
      <c r="G34" s="64">
        <f>Input!$CK$16</f>
        <v>1812750</v>
      </c>
      <c r="H34" s="64">
        <f>Input!$CL$16</f>
        <v>0</v>
      </c>
      <c r="I34" s="64">
        <f>Input!$CM$16</f>
        <v>1129431</v>
      </c>
      <c r="J34" s="64">
        <f>Input!$CN$16</f>
        <v>0</v>
      </c>
      <c r="K34" s="64">
        <f>Input!$CO$16</f>
        <v>314556</v>
      </c>
      <c r="L34" s="65">
        <f t="shared" si="1"/>
        <v>3281489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Input!$CP$16</f>
        <v>1706334</v>
      </c>
      <c r="G35" s="64">
        <f>Input!$CQ$16</f>
        <v>795775</v>
      </c>
      <c r="H35" s="64">
        <f>Input!$CR$16</f>
        <v>131819</v>
      </c>
      <c r="I35" s="64">
        <f>Input!$CS$16</f>
        <v>773981</v>
      </c>
      <c r="J35" s="64">
        <f>Input!$CT$16</f>
        <v>547582</v>
      </c>
      <c r="K35" s="64">
        <f>Input!$CU$16</f>
        <v>126290</v>
      </c>
      <c r="L35" s="65">
        <f t="shared" si="1"/>
        <v>4081781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Input!$CV$16</f>
        <v>76655</v>
      </c>
      <c r="G36" s="64">
        <f>Input!$CW$16</f>
        <v>0</v>
      </c>
      <c r="H36" s="64">
        <f>Input!$CX$16</f>
        <v>0</v>
      </c>
      <c r="I36" s="64">
        <f>Input!$CY$16</f>
        <v>0</v>
      </c>
      <c r="J36" s="64">
        <f>Input!$CZ$16</f>
        <v>0</v>
      </c>
      <c r="K36" s="64">
        <f>Input!$DA$16</f>
        <v>0</v>
      </c>
      <c r="L36" s="65">
        <f t="shared" si="1"/>
        <v>76655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Input!$DB$16</f>
        <v>0</v>
      </c>
      <c r="G37" s="64">
        <f>Input!$DC$16</f>
        <v>0</v>
      </c>
      <c r="H37" s="64">
        <f>Input!$DD$16</f>
        <v>0</v>
      </c>
      <c r="I37" s="64">
        <f>Input!$DE$16</f>
        <v>0</v>
      </c>
      <c r="J37" s="64">
        <f>Input!$DF$16</f>
        <v>0</v>
      </c>
      <c r="K37" s="64">
        <f>Input!$DG$16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Input!$DH$16</f>
        <v>0</v>
      </c>
      <c r="G38" s="64">
        <f>Input!$DI$16</f>
        <v>0</v>
      </c>
      <c r="H38" s="64">
        <f>Input!$DJ$16</f>
        <v>0</v>
      </c>
      <c r="I38" s="64">
        <f>Input!$DK$16</f>
        <v>0</v>
      </c>
      <c r="J38" s="64">
        <f>Input!$DL$16</f>
        <v>0</v>
      </c>
      <c r="K38" s="64">
        <f>Input!$DM$16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Input!$DN$16</f>
        <v>0</v>
      </c>
      <c r="G39" s="64">
        <f>Input!$DO$16</f>
        <v>0</v>
      </c>
      <c r="H39" s="64">
        <f>Input!$DP$16</f>
        <v>0</v>
      </c>
      <c r="I39" s="64">
        <f>Input!$DQ$16</f>
        <v>0</v>
      </c>
      <c r="J39" s="64">
        <f>Input!$DR$16</f>
        <v>0</v>
      </c>
      <c r="K39" s="64">
        <f>Input!$DS$16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Input!$DT$16</f>
        <v>0</v>
      </c>
      <c r="G40" s="64">
        <f>Input!$DU$16</f>
        <v>0</v>
      </c>
      <c r="H40" s="64">
        <f>Input!$DV$16</f>
        <v>0</v>
      </c>
      <c r="I40" s="64">
        <f>Input!$DW$16</f>
        <v>0</v>
      </c>
      <c r="J40" s="64">
        <f>Input!$DX$16</f>
        <v>0</v>
      </c>
      <c r="K40" s="64">
        <f>Input!$DY$16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Input!$DZ$16</f>
        <v>0</v>
      </c>
      <c r="G41" s="64">
        <f>Input!$EA$16</f>
        <v>0</v>
      </c>
      <c r="H41" s="64">
        <f>Input!$EB$16</f>
        <v>0</v>
      </c>
      <c r="I41" s="64">
        <f>Input!$EC$16</f>
        <v>0</v>
      </c>
      <c r="J41" s="64">
        <f>Input!$ED$16</f>
        <v>0</v>
      </c>
      <c r="K41" s="64">
        <f>Input!$EE$16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Input!$EF$16</f>
        <v>0</v>
      </c>
      <c r="G42" s="84">
        <f>Input!$EG$16</f>
        <v>0</v>
      </c>
      <c r="H42" s="84">
        <f>Input!$EH$16</f>
        <v>0</v>
      </c>
      <c r="I42" s="84">
        <f>Input!$EI$16</f>
        <v>0</v>
      </c>
      <c r="J42" s="84">
        <f>Input!$EJ$16</f>
        <v>0</v>
      </c>
      <c r="K42" s="84">
        <f>Input!$EK$16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29824525</v>
      </c>
      <c r="G43" s="86">
        <f t="shared" si="2"/>
        <v>11970090</v>
      </c>
      <c r="H43" s="86">
        <f t="shared" si="2"/>
        <v>2721595</v>
      </c>
      <c r="I43" s="86">
        <f t="shared" si="2"/>
        <v>15201983</v>
      </c>
      <c r="J43" s="86">
        <f t="shared" si="2"/>
        <v>4193701</v>
      </c>
      <c r="K43" s="86">
        <f t="shared" si="2"/>
        <v>4596622</v>
      </c>
      <c r="L43" s="87">
        <f t="shared" si="2"/>
        <v>68508516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81160082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14691685</v>
      </c>
      <c r="I44" s="53"/>
      <c r="J44" s="247" t="s">
        <v>468</v>
      </c>
      <c r="K44" s="248">
        <f>K43+J43</f>
        <v>8790323</v>
      </c>
      <c r="L44" s="247" t="s">
        <v>470</v>
      </c>
      <c r="M44" s="249"/>
      <c r="N44" s="251">
        <f>K44+F43</f>
        <v>38614848</v>
      </c>
      <c r="O44" s="294">
        <f>ROUND((N44/P44)*100,2)</f>
        <v>24.87</v>
      </c>
      <c r="P44" s="93">
        <f>Input!$HL$16</f>
        <v>155256578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Input!$EL$16</f>
        <v>267724</v>
      </c>
      <c r="G46" s="64">
        <f>Input!$EM$16</f>
        <v>0</v>
      </c>
      <c r="H46" s="64">
        <f>Input!$EN$16</f>
        <v>0</v>
      </c>
      <c r="I46" s="64">
        <f>Input!$EO$16</f>
        <v>0</v>
      </c>
      <c r="J46" s="64">
        <f>Input!$EP$16</f>
        <v>0</v>
      </c>
      <c r="K46" s="64">
        <f>Input!$EQ$16</f>
        <v>0</v>
      </c>
      <c r="L46" s="57">
        <f>SUM(F46:K46)</f>
        <v>267724</v>
      </c>
      <c r="N46" s="9"/>
      <c r="O46" s="291">
        <f>ROUND(N44/O48,0)</f>
        <v>67419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535448</v>
      </c>
    </row>
    <row r="47" spans="1:28" ht="15.75" customHeight="1">
      <c r="A47" s="76"/>
      <c r="B47" s="6" t="s">
        <v>46</v>
      </c>
      <c r="C47" s="21"/>
      <c r="D47" s="21"/>
      <c r="F47" s="64">
        <f>Input!$ER$16</f>
        <v>132532</v>
      </c>
      <c r="G47" s="64">
        <f>Input!$ES$16</f>
        <v>0</v>
      </c>
      <c r="H47" s="64">
        <f>Input!$ET$16</f>
        <v>0</v>
      </c>
      <c r="I47" s="64">
        <f>Input!$EU$16</f>
        <v>0</v>
      </c>
      <c r="J47" s="64">
        <f>Input!$EV$16</f>
        <v>86038</v>
      </c>
      <c r="K47" s="64">
        <f>Input!$EW$16</f>
        <v>0</v>
      </c>
      <c r="L47" s="65">
        <f t="shared" ref="L47:L58" si="3">SUM(F47:K47)</f>
        <v>218570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Input!$EX$16</f>
        <v>391557</v>
      </c>
      <c r="G48" s="64">
        <f>Input!$EY$16</f>
        <v>65903</v>
      </c>
      <c r="H48" s="64">
        <f>Input!$EZ$16</f>
        <v>1311268</v>
      </c>
      <c r="I48" s="64">
        <f>Input!$FA$16</f>
        <v>60327</v>
      </c>
      <c r="J48" s="64">
        <f>Input!$FB$16</f>
        <v>101599</v>
      </c>
      <c r="K48" s="64">
        <f>Input!$FC$16</f>
        <v>21669</v>
      </c>
      <c r="L48" s="65">
        <f t="shared" si="3"/>
        <v>1952323</v>
      </c>
      <c r="N48" s="97"/>
      <c r="O48" s="293">
        <f>VLOOKUP($B$1,LUTTFTE,16,FALSE)</f>
        <v>572.76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Input!$FD$16</f>
        <v>311444</v>
      </c>
      <c r="G49" s="64">
        <f>Input!$FE$16</f>
        <v>0</v>
      </c>
      <c r="H49" s="64">
        <f>Input!$FF$16</f>
        <v>0</v>
      </c>
      <c r="I49" s="64">
        <f>Input!$FG$16</f>
        <v>475359</v>
      </c>
      <c r="J49" s="64">
        <f>Input!$FH$16</f>
        <v>7862</v>
      </c>
      <c r="K49" s="64">
        <f>Input!$FI$16</f>
        <v>0</v>
      </c>
      <c r="L49" s="65">
        <f t="shared" si="3"/>
        <v>794665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Input!$FJ$16</f>
        <v>34222</v>
      </c>
      <c r="G50" s="64">
        <f>Input!$FK$16</f>
        <v>0</v>
      </c>
      <c r="H50" s="64">
        <f>Input!$FL$16</f>
        <v>0</v>
      </c>
      <c r="I50" s="64">
        <f>Input!$FM$16</f>
        <v>79138</v>
      </c>
      <c r="J50" s="64">
        <f>Input!$FN$16</f>
        <v>6487</v>
      </c>
      <c r="K50" s="64">
        <f>Input!$FO$16</f>
        <v>0</v>
      </c>
      <c r="L50" s="65">
        <f t="shared" si="3"/>
        <v>119847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Input!$FP$16</f>
        <v>127045</v>
      </c>
      <c r="G51" s="64">
        <f>Input!$FQ$16</f>
        <v>0</v>
      </c>
      <c r="H51" s="64">
        <f>Input!$FR$16</f>
        <v>0</v>
      </c>
      <c r="I51" s="64">
        <f>Input!$FS$16</f>
        <v>0</v>
      </c>
      <c r="J51" s="64">
        <f>Input!$FT$16</f>
        <v>0</v>
      </c>
      <c r="K51" s="64">
        <f>Input!$FU$16</f>
        <v>0</v>
      </c>
      <c r="L51" s="65">
        <f t="shared" si="3"/>
        <v>127045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Input!$FV$16</f>
        <v>523328</v>
      </c>
      <c r="G52" s="64">
        <f>Input!$FW$16</f>
        <v>203386</v>
      </c>
      <c r="H52" s="64">
        <f>Input!$FX$16</f>
        <v>0</v>
      </c>
      <c r="I52" s="64">
        <f>Input!$FY$16</f>
        <v>217917</v>
      </c>
      <c r="J52" s="64">
        <f>Input!$FZ$16</f>
        <v>0</v>
      </c>
      <c r="K52" s="64">
        <f>Input!$GA$16</f>
        <v>0</v>
      </c>
      <c r="L52" s="65">
        <f t="shared" si="3"/>
        <v>944631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Input!$GB$16</f>
        <v>233365</v>
      </c>
      <c r="G53" s="64">
        <f>Input!$GC$16</f>
        <v>0</v>
      </c>
      <c r="H53" s="64">
        <f>Input!$GD$16</f>
        <v>0</v>
      </c>
      <c r="I53" s="64">
        <f>Input!$GE$16</f>
        <v>70077</v>
      </c>
      <c r="J53" s="64">
        <f>Input!$GF$16</f>
        <v>0</v>
      </c>
      <c r="K53" s="64">
        <f>Input!$GG$16</f>
        <v>0</v>
      </c>
      <c r="L53" s="65">
        <f t="shared" si="3"/>
        <v>303442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Input!$GH$16</f>
        <v>0</v>
      </c>
      <c r="G54" s="64">
        <f>Input!$GI$16</f>
        <v>0</v>
      </c>
      <c r="H54" s="64">
        <f>Input!$GJ$16</f>
        <v>0</v>
      </c>
      <c r="I54" s="64">
        <f>Input!$GK$16</f>
        <v>0</v>
      </c>
      <c r="J54" s="64">
        <f>Input!$GL$16</f>
        <v>0</v>
      </c>
      <c r="K54" s="64">
        <f>Input!$GM$16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Input!$GN$16</f>
        <v>0</v>
      </c>
      <c r="G55" s="64">
        <f>Input!$GO$16</f>
        <v>0</v>
      </c>
      <c r="H55" s="64">
        <f>Input!$GP$16</f>
        <v>0</v>
      </c>
      <c r="I55" s="64">
        <f>Input!$GQ$16</f>
        <v>0</v>
      </c>
      <c r="J55" s="64">
        <f>Input!$GR$16</f>
        <v>0</v>
      </c>
      <c r="K55" s="64">
        <f>Input!$GS$16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Input!$GT$16</f>
        <v>0</v>
      </c>
      <c r="G56" s="64">
        <f>Input!$GU$16</f>
        <v>0</v>
      </c>
      <c r="H56" s="64">
        <f>Input!$GV$16</f>
        <v>0</v>
      </c>
      <c r="I56" s="64">
        <f>Input!$GW$16</f>
        <v>0</v>
      </c>
      <c r="J56" s="64">
        <f>Input!$GX$16</f>
        <v>0</v>
      </c>
      <c r="K56" s="64">
        <f>Input!$GY$16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Input!$GZ$16</f>
        <v>0</v>
      </c>
      <c r="G57" s="64">
        <f>Input!$HA$16</f>
        <v>0</v>
      </c>
      <c r="H57" s="64">
        <f>Input!$HB$16</f>
        <v>0</v>
      </c>
      <c r="I57" s="64">
        <f>Input!$HC$16</f>
        <v>0</v>
      </c>
      <c r="J57" s="64">
        <f>Input!$HD$16</f>
        <v>0</v>
      </c>
      <c r="K57" s="64">
        <f>Input!$HE$16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Input!$HF$16</f>
        <v>0</v>
      </c>
      <c r="G58" s="64">
        <f>Input!$HG$16</f>
        <v>0</v>
      </c>
      <c r="H58" s="64">
        <f>Input!$HH$16</f>
        <v>0</v>
      </c>
      <c r="I58" s="64">
        <f>Input!$HI$16</f>
        <v>0</v>
      </c>
      <c r="J58" s="64">
        <f>Input!$HJ$16</f>
        <v>0</v>
      </c>
      <c r="K58" s="64">
        <f>Input!$HK$16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2021217</v>
      </c>
      <c r="G59" s="86">
        <f t="shared" ref="G59:L59" si="4">SUM(G46:G58)</f>
        <v>269289</v>
      </c>
      <c r="H59" s="86">
        <f t="shared" si="4"/>
        <v>1311268</v>
      </c>
      <c r="I59" s="86">
        <f t="shared" si="4"/>
        <v>902818</v>
      </c>
      <c r="J59" s="86">
        <f t="shared" si="4"/>
        <v>201986</v>
      </c>
      <c r="K59" s="86">
        <f t="shared" si="4"/>
        <v>21669</v>
      </c>
      <c r="L59" s="86">
        <f t="shared" si="4"/>
        <v>4728247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535448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31845742</v>
      </c>
      <c r="G66" s="115">
        <f t="shared" ref="G66:L66" si="5">G59+G43</f>
        <v>12239379</v>
      </c>
      <c r="H66" s="115">
        <f t="shared" si="5"/>
        <v>4032863</v>
      </c>
      <c r="I66" s="115">
        <f t="shared" si="5"/>
        <v>16104801</v>
      </c>
      <c r="J66" s="115">
        <f t="shared" si="5"/>
        <v>4395687</v>
      </c>
      <c r="K66" s="115">
        <f t="shared" si="5"/>
        <v>4618291</v>
      </c>
      <c r="L66" s="115">
        <f t="shared" si="5"/>
        <v>73236763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73276194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Input!HL16+Input!HM16+Input!HN16+SUM(Input!$HT$16:'Input'!$IC$16)</f>
        <v>688269245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3377061</v>
      </c>
      <c r="H69" s="390">
        <f>H28+H23</f>
        <v>188493</v>
      </c>
      <c r="I69" s="20"/>
      <c r="J69" s="20"/>
      <c r="K69" s="20"/>
      <c r="L69" s="115">
        <f>SUM(L66:L68)</f>
        <v>834782202</v>
      </c>
      <c r="N69" s="20"/>
    </row>
    <row r="70" spans="1:26" ht="15.75" customHeight="1">
      <c r="H70" s="390">
        <f>H69+G69</f>
        <v>3565554</v>
      </c>
      <c r="L70" s="3" t="str">
        <f>IF($L$69&lt;&gt;(Input!$D$16-Input!$E$16),"Error","Balanced")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7" priority="3">
      <formula>$O$28&lt;&gt;0</formula>
    </cfRule>
  </conditionalFormatting>
  <conditionalFormatting sqref="F20:J20">
    <cfRule type="expression" dxfId="176" priority="2">
      <formula>OR($S$17&lt;&gt;0,$S$43&lt;&gt;0,$S$59&lt;&gt;0)</formula>
    </cfRule>
  </conditionalFormatting>
  <conditionalFormatting sqref="H10:J10">
    <cfRule type="expression" dxfId="175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'S-A'!$B$1</f>
        <v>The University of Texas at San Antonio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Input!$HT$16</f>
        <v>57008168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Input!$HU$16</f>
        <v>-21059532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Input!$HV$16</f>
        <v>1668257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37616893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Input!$HW$16</f>
        <v>-1081679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Input!$HX$16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Input!$HY$16</f>
        <v>-104156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Input!$HZ$16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Input!$ID$16</f>
        <v>Competitively awarded grants and contracts funded by state appropriations specifically identified by the legislature as for research</v>
      </c>
      <c r="F21" s="1078"/>
      <c r="G21" s="1078"/>
      <c r="H21" s="1078"/>
      <c r="I21" s="1078"/>
      <c r="J21" s="1079"/>
      <c r="K21" s="571">
        <f>Input!$IA$16</f>
        <v>388956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Input!$IE$16</f>
        <v>0</v>
      </c>
      <c r="F22" s="1078"/>
      <c r="G22" s="1078"/>
      <c r="H22" s="1078"/>
      <c r="I22" s="1078"/>
      <c r="J22" s="1079"/>
      <c r="K22" s="571">
        <f>Input!$IB$16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Input!$IF$16</f>
        <v>0</v>
      </c>
      <c r="F23" s="1067"/>
      <c r="G23" s="1067"/>
      <c r="H23" s="1067"/>
      <c r="I23" s="1067"/>
      <c r="J23" s="1068"/>
      <c r="K23" s="584">
        <f>Input!$IC$16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36820014</v>
      </c>
    </row>
    <row r="49" spans="2:11">
      <c r="F49" s="545">
        <f>SUM(F50:F59)</f>
        <v>0</v>
      </c>
      <c r="K49" s="480">
        <f>K7+K8+K9+K12+K14+K17+K18+K21+K22+K23</f>
        <v>36820014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SUM(Input!HT16:IC16)</f>
        <v>36820014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4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193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1892779</v>
      </c>
      <c r="L8" s="23">
        <f>Input!$I$17</f>
        <v>1892779</v>
      </c>
      <c r="N8" s="116"/>
      <c r="O8" s="117"/>
      <c r="P8" s="19"/>
      <c r="Q8" s="19"/>
      <c r="R8" s="19"/>
      <c r="S8" s="19"/>
      <c r="T8" s="19"/>
      <c r="AB8" s="24">
        <f>SUM(C8:L8)</f>
        <v>3785558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1892779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1892779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159917</v>
      </c>
      <c r="L13" s="36">
        <f>Input!$J$17</f>
        <v>159917</v>
      </c>
      <c r="N13" s="37"/>
      <c r="O13" s="120"/>
      <c r="AB13" s="24">
        <f>SUM(C13:L13)</f>
        <v>319834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Input!$K$17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2052696</v>
      </c>
      <c r="L17" s="46">
        <f>SUM(L8:L16)</f>
        <v>2052696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Input!$N$17</f>
        <v>156433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Input!$O$17</f>
        <v>17976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Input!$P$17</f>
        <v>0</v>
      </c>
      <c r="G22" s="56">
        <f>Input!$Q$17</f>
        <v>0</v>
      </c>
      <c r="H22" s="56">
        <f>Input!$R$17</f>
        <v>0</v>
      </c>
      <c r="I22" s="56">
        <f>Input!$S$17</f>
        <v>0</v>
      </c>
      <c r="J22" s="56">
        <f>Input!$T$17</f>
        <v>0</v>
      </c>
      <c r="K22" s="56">
        <f>Input!$U$17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Input!$V$17</f>
        <v>309341</v>
      </c>
      <c r="G23" s="64">
        <f>Input!$W$17</f>
        <v>7976</v>
      </c>
      <c r="H23" s="64">
        <f>Input!$X$17</f>
        <v>93185</v>
      </c>
      <c r="I23" s="64">
        <f>Input!$Y$17</f>
        <v>131660</v>
      </c>
      <c r="J23" s="64">
        <f>Input!$Z$17</f>
        <v>6581</v>
      </c>
      <c r="K23" s="64">
        <f>Input!$AA$17</f>
        <v>110845</v>
      </c>
      <c r="L23" s="65">
        <f t="shared" ref="L23:L42" si="1">SUM(F23:K23)</f>
        <v>659588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1319176</v>
      </c>
    </row>
    <row r="24" spans="1:28" ht="15.75" customHeight="1">
      <c r="B24" s="55" t="s">
        <v>24</v>
      </c>
      <c r="C24" s="21"/>
      <c r="D24" s="21"/>
      <c r="F24" s="64">
        <f>Input!$AB$17</f>
        <v>8715</v>
      </c>
      <c r="G24" s="64">
        <f>Input!$AC$17</f>
        <v>0</v>
      </c>
      <c r="H24" s="64">
        <f>Input!$AD$17</f>
        <v>8889</v>
      </c>
      <c r="I24" s="64">
        <f>Input!$AE$17</f>
        <v>0</v>
      </c>
      <c r="J24" s="64">
        <f>Input!$AF$17</f>
        <v>0</v>
      </c>
      <c r="K24" s="64">
        <f>Input!$AG$17</f>
        <v>-173</v>
      </c>
      <c r="L24" s="65">
        <f t="shared" si="1"/>
        <v>17431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34862</v>
      </c>
    </row>
    <row r="25" spans="1:28" ht="15.75" customHeight="1">
      <c r="B25" s="55" t="s">
        <v>25</v>
      </c>
      <c r="C25" s="21"/>
      <c r="D25" s="21"/>
      <c r="F25" s="64">
        <f>Input!$AH$17</f>
        <v>254202</v>
      </c>
      <c r="G25" s="64">
        <f>Input!$AI$17</f>
        <v>18522</v>
      </c>
      <c r="H25" s="64">
        <f>Input!$AJ$17</f>
        <v>0</v>
      </c>
      <c r="I25" s="64">
        <f>Input!$AK$17</f>
        <v>22568</v>
      </c>
      <c r="J25" s="64">
        <f>Input!$AL$17</f>
        <v>24012</v>
      </c>
      <c r="K25" s="64">
        <f>Input!$AM$17</f>
        <v>135591</v>
      </c>
      <c r="L25" s="65">
        <f t="shared" si="1"/>
        <v>454895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909790</v>
      </c>
    </row>
    <row r="26" spans="1:28" ht="15.75" customHeight="1">
      <c r="B26" s="55" t="s">
        <v>26</v>
      </c>
      <c r="C26" s="21"/>
      <c r="D26" s="21"/>
      <c r="F26" s="64">
        <f>Input!$AN$17</f>
        <v>0</v>
      </c>
      <c r="G26" s="64">
        <f>Input!$AO$17</f>
        <v>0</v>
      </c>
      <c r="H26" s="64">
        <f>Input!$AP$17</f>
        <v>0</v>
      </c>
      <c r="I26" s="64">
        <f>Input!$AQ$17</f>
        <v>0</v>
      </c>
      <c r="J26" s="64">
        <f>Input!$AR$17</f>
        <v>0</v>
      </c>
      <c r="K26" s="64">
        <f>Input!$AS$17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Input!$AT$17</f>
        <v>92617</v>
      </c>
      <c r="G27" s="64">
        <f>Input!$AU$17</f>
        <v>6606</v>
      </c>
      <c r="H27" s="64">
        <f>Input!$AV$17</f>
        <v>0</v>
      </c>
      <c r="I27" s="64">
        <f>Input!$AW$17</f>
        <v>420</v>
      </c>
      <c r="J27" s="64">
        <f>Input!$AX$17</f>
        <v>0</v>
      </c>
      <c r="K27" s="64">
        <f>Input!$AY$17</f>
        <v>0</v>
      </c>
      <c r="L27" s="65">
        <f t="shared" si="1"/>
        <v>99643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199286</v>
      </c>
    </row>
    <row r="28" spans="1:28" ht="15.75" customHeight="1">
      <c r="B28" s="55" t="s">
        <v>28</v>
      </c>
      <c r="C28" s="21"/>
      <c r="D28" s="21"/>
      <c r="F28" s="64">
        <f>Input!$AZ$17</f>
        <v>24889</v>
      </c>
      <c r="G28" s="64">
        <f>Input!$BA$17</f>
        <v>4749</v>
      </c>
      <c r="H28" s="64">
        <f>Input!$BB$17</f>
        <v>12335</v>
      </c>
      <c r="I28" s="64">
        <f>Input!$BC$17</f>
        <v>9630</v>
      </c>
      <c r="J28" s="64">
        <f>Input!$BD$17</f>
        <v>21443</v>
      </c>
      <c r="K28" s="64">
        <f>Input!$BE$17</f>
        <v>45938</v>
      </c>
      <c r="L28" s="65">
        <f t="shared" si="1"/>
        <v>118984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Input!$BF$17</f>
        <v>0</v>
      </c>
      <c r="G29" s="64">
        <f>Input!$BG$17</f>
        <v>0</v>
      </c>
      <c r="H29" s="64">
        <f>Input!$BH$17</f>
        <v>0</v>
      </c>
      <c r="I29" s="64">
        <f>Input!$BI$17</f>
        <v>0</v>
      </c>
      <c r="J29" s="64">
        <f>Input!$BJ$17</f>
        <v>0</v>
      </c>
      <c r="K29" s="64">
        <f>Input!$BK$17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Input!$BL$17</f>
        <v>0</v>
      </c>
      <c r="G30" s="64">
        <f>Input!$BM$17</f>
        <v>0</v>
      </c>
      <c r="H30" s="64">
        <f>Input!$BN$17</f>
        <v>0</v>
      </c>
      <c r="I30" s="64">
        <f>Input!$BO$17</f>
        <v>16575</v>
      </c>
      <c r="J30" s="64">
        <f>Input!$BP$17</f>
        <v>28281</v>
      </c>
      <c r="K30" s="64">
        <f>Input!$BQ$17</f>
        <v>1537</v>
      </c>
      <c r="L30" s="65">
        <f t="shared" si="1"/>
        <v>46393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Input!$BR$17</f>
        <v>0</v>
      </c>
      <c r="G31" s="64">
        <f>Input!$BS$17</f>
        <v>0</v>
      </c>
      <c r="H31" s="64">
        <f>Input!$BT$17</f>
        <v>6391</v>
      </c>
      <c r="I31" s="64">
        <f>Input!$BU$17</f>
        <v>0</v>
      </c>
      <c r="J31" s="64">
        <f>Input!$BV$17</f>
        <v>0</v>
      </c>
      <c r="K31" s="64">
        <f>Input!$BW$17</f>
        <v>0</v>
      </c>
      <c r="L31" s="65">
        <f t="shared" si="1"/>
        <v>6391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Input!$BX$17</f>
        <v>49108</v>
      </c>
      <c r="G32" s="64">
        <f>Input!$BY$17</f>
        <v>6648</v>
      </c>
      <c r="H32" s="64">
        <f>Input!$BZ$17</f>
        <v>1800</v>
      </c>
      <c r="I32" s="64">
        <f>Input!$CA$17</f>
        <v>257635</v>
      </c>
      <c r="J32" s="64">
        <f>Input!$CB$17</f>
        <v>0</v>
      </c>
      <c r="K32" s="64">
        <f>Input!$CC$17</f>
        <v>-2323</v>
      </c>
      <c r="L32" s="65">
        <f t="shared" si="1"/>
        <v>312868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Input!$CD$17</f>
        <v>0</v>
      </c>
      <c r="G33" s="64">
        <f>Input!$CE$17</f>
        <v>0</v>
      </c>
      <c r="H33" s="64">
        <f>Input!$CF$17</f>
        <v>0</v>
      </c>
      <c r="I33" s="64">
        <f>Input!$CG$17</f>
        <v>0</v>
      </c>
      <c r="J33" s="64">
        <f>Input!$CH$17</f>
        <v>0</v>
      </c>
      <c r="K33" s="64">
        <f>Input!$CI$17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Input!$CJ$17</f>
        <v>0</v>
      </c>
      <c r="G34" s="64">
        <f>Input!$CK$17</f>
        <v>0</v>
      </c>
      <c r="H34" s="64">
        <f>Input!$CL$17</f>
        <v>0</v>
      </c>
      <c r="I34" s="64">
        <f>Input!$CM$17</f>
        <v>623</v>
      </c>
      <c r="J34" s="64">
        <f>Input!$CN$17</f>
        <v>0</v>
      </c>
      <c r="K34" s="64">
        <f>Input!$CO$17</f>
        <v>0</v>
      </c>
      <c r="L34" s="65">
        <f t="shared" si="1"/>
        <v>623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Input!$CP$17</f>
        <v>71972</v>
      </c>
      <c r="G35" s="64">
        <f>Input!$CQ$17</f>
        <v>12895</v>
      </c>
      <c r="H35" s="64">
        <f>Input!$CR$17</f>
        <v>0</v>
      </c>
      <c r="I35" s="64">
        <f>Input!$CS$17</f>
        <v>39904</v>
      </c>
      <c r="J35" s="64">
        <f>Input!$CT$17</f>
        <v>4516</v>
      </c>
      <c r="K35" s="64">
        <f>Input!$CU$17</f>
        <v>206593</v>
      </c>
      <c r="L35" s="65">
        <f t="shared" si="1"/>
        <v>335880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Input!$CV$17</f>
        <v>0</v>
      </c>
      <c r="G36" s="64">
        <f>Input!$CW$17</f>
        <v>0</v>
      </c>
      <c r="H36" s="64">
        <f>Input!$CX$17</f>
        <v>0</v>
      </c>
      <c r="I36" s="64">
        <f>Input!$CY$17</f>
        <v>0</v>
      </c>
      <c r="J36" s="64">
        <f>Input!$CZ$17</f>
        <v>0</v>
      </c>
      <c r="K36" s="64">
        <f>Input!$DA$17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Input!$DB$17</f>
        <v>0</v>
      </c>
      <c r="G37" s="64">
        <f>Input!$DC$17</f>
        <v>0</v>
      </c>
      <c r="H37" s="64">
        <f>Input!$DD$17</f>
        <v>0</v>
      </c>
      <c r="I37" s="64">
        <f>Input!$DE$17</f>
        <v>0</v>
      </c>
      <c r="J37" s="64">
        <f>Input!$DF$17</f>
        <v>0</v>
      </c>
      <c r="K37" s="64">
        <f>Input!$DG$17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Input!$DH$17</f>
        <v>0</v>
      </c>
      <c r="G38" s="64">
        <f>Input!$DI$17</f>
        <v>0</v>
      </c>
      <c r="H38" s="64">
        <f>Input!$DJ$17</f>
        <v>0</v>
      </c>
      <c r="I38" s="64">
        <f>Input!$DK$17</f>
        <v>0</v>
      </c>
      <c r="J38" s="64">
        <f>Input!$DL$17</f>
        <v>0</v>
      </c>
      <c r="K38" s="64">
        <f>Input!$DM$17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Input!$DN$17</f>
        <v>0</v>
      </c>
      <c r="G39" s="64">
        <f>Input!$DO$17</f>
        <v>0</v>
      </c>
      <c r="H39" s="64">
        <f>Input!$DP$17</f>
        <v>0</v>
      </c>
      <c r="I39" s="64">
        <f>Input!$DQ$17</f>
        <v>0</v>
      </c>
      <c r="J39" s="64">
        <f>Input!$DR$17</f>
        <v>0</v>
      </c>
      <c r="K39" s="64">
        <f>Input!$DS$17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Input!$DT$17</f>
        <v>0</v>
      </c>
      <c r="G40" s="64">
        <f>Input!$DU$17</f>
        <v>0</v>
      </c>
      <c r="H40" s="64">
        <f>Input!$DV$17</f>
        <v>0</v>
      </c>
      <c r="I40" s="64">
        <f>Input!$DW$17</f>
        <v>0</v>
      </c>
      <c r="J40" s="64">
        <f>Input!$DX$17</f>
        <v>0</v>
      </c>
      <c r="K40" s="64">
        <f>Input!$DY$17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Input!$DZ$17</f>
        <v>0</v>
      </c>
      <c r="G41" s="64">
        <f>Input!$EA$17</f>
        <v>0</v>
      </c>
      <c r="H41" s="64">
        <f>Input!$EB$17</f>
        <v>0</v>
      </c>
      <c r="I41" s="64">
        <f>Input!$EC$17</f>
        <v>0</v>
      </c>
      <c r="J41" s="64">
        <f>Input!$ED$17</f>
        <v>0</v>
      </c>
      <c r="K41" s="64">
        <f>Input!$EE$17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Input!$EF$17</f>
        <v>0</v>
      </c>
      <c r="G42" s="84">
        <f>Input!$EG$17</f>
        <v>0</v>
      </c>
      <c r="H42" s="84">
        <f>Input!$EH$17</f>
        <v>0</v>
      </c>
      <c r="I42" s="84">
        <f>Input!$EI$17</f>
        <v>0</v>
      </c>
      <c r="J42" s="84">
        <f>Input!$EJ$17</f>
        <v>0</v>
      </c>
      <c r="K42" s="84">
        <f>Input!$EK$17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810844</v>
      </c>
      <c r="G43" s="86">
        <f t="shared" si="2"/>
        <v>57396</v>
      </c>
      <c r="H43" s="86">
        <f t="shared" si="2"/>
        <v>122600</v>
      </c>
      <c r="I43" s="86">
        <f t="shared" si="2"/>
        <v>479015</v>
      </c>
      <c r="J43" s="86">
        <f t="shared" si="2"/>
        <v>84833</v>
      </c>
      <c r="K43" s="86">
        <f t="shared" si="2"/>
        <v>498008</v>
      </c>
      <c r="L43" s="87">
        <f t="shared" si="2"/>
        <v>2052696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2463114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179996</v>
      </c>
      <c r="I44" s="53"/>
      <c r="J44" s="247" t="s">
        <v>468</v>
      </c>
      <c r="K44" s="248">
        <f>K43+J43</f>
        <v>582841</v>
      </c>
      <c r="L44" s="247" t="s">
        <v>470</v>
      </c>
      <c r="M44" s="249"/>
      <c r="N44" s="251">
        <f>K44+F43</f>
        <v>1393685</v>
      </c>
      <c r="O44" s="294">
        <f>ROUND((N44/P44)*100,2)</f>
        <v>2.7</v>
      </c>
      <c r="P44" s="93">
        <f>Input!$HL$17</f>
        <v>51644614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Input!$EL$17</f>
        <v>0</v>
      </c>
      <c r="G46" s="64">
        <f>Input!$EM$17</f>
        <v>0</v>
      </c>
      <c r="H46" s="64">
        <f>Input!$EN$17</f>
        <v>0</v>
      </c>
      <c r="I46" s="64">
        <f>Input!$EO$17</f>
        <v>0</v>
      </c>
      <c r="J46" s="64">
        <f>Input!$EP$17</f>
        <v>0</v>
      </c>
      <c r="K46" s="64">
        <f>Input!$EQ$17</f>
        <v>0</v>
      </c>
      <c r="L46" s="57">
        <f>SUM(F46:K46)</f>
        <v>0</v>
      </c>
      <c r="N46" s="9"/>
      <c r="O46" s="291">
        <f>ROUND(N44/O48,0)</f>
        <v>6708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Input!$ER$17</f>
        <v>0</v>
      </c>
      <c r="G47" s="64">
        <f>Input!$ES$17</f>
        <v>0</v>
      </c>
      <c r="H47" s="64">
        <f>Input!$ET$17</f>
        <v>0</v>
      </c>
      <c r="I47" s="64">
        <f>Input!$EU$17</f>
        <v>0</v>
      </c>
      <c r="J47" s="64">
        <f>Input!$EV$17</f>
        <v>0</v>
      </c>
      <c r="K47" s="64">
        <f>Input!$EW$17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Input!$EX$17</f>
        <v>0</v>
      </c>
      <c r="G48" s="64">
        <f>Input!$EY$17</f>
        <v>0</v>
      </c>
      <c r="H48" s="64">
        <f>Input!$EZ$17</f>
        <v>0</v>
      </c>
      <c r="I48" s="64">
        <f>Input!$FA$17</f>
        <v>0</v>
      </c>
      <c r="J48" s="64">
        <f>Input!$FB$17</f>
        <v>0</v>
      </c>
      <c r="K48" s="64">
        <f>Input!$FC$17</f>
        <v>0</v>
      </c>
      <c r="L48" s="65">
        <f t="shared" si="3"/>
        <v>0</v>
      </c>
      <c r="N48" s="97"/>
      <c r="O48" s="293">
        <f>VLOOKUP($B$1,LUTTFTE,16,FALSE)</f>
        <v>207.75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Input!$FD$17</f>
        <v>0</v>
      </c>
      <c r="G49" s="64">
        <f>Input!$FE$17</f>
        <v>0</v>
      </c>
      <c r="H49" s="64">
        <f>Input!$FF$17</f>
        <v>0</v>
      </c>
      <c r="I49" s="64">
        <f>Input!$FG$17</f>
        <v>0</v>
      </c>
      <c r="J49" s="64">
        <f>Input!$FH$17</f>
        <v>0</v>
      </c>
      <c r="K49" s="64">
        <f>Input!$FI$17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Input!$FJ$17</f>
        <v>0</v>
      </c>
      <c r="G50" s="64">
        <f>Input!$FK$17</f>
        <v>0</v>
      </c>
      <c r="H50" s="64">
        <f>Input!$FL$17</f>
        <v>0</v>
      </c>
      <c r="I50" s="64">
        <f>Input!$FM$17</f>
        <v>0</v>
      </c>
      <c r="J50" s="64">
        <f>Input!$FN$17</f>
        <v>0</v>
      </c>
      <c r="K50" s="64">
        <f>Input!$FO$17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Input!$FP$17</f>
        <v>0</v>
      </c>
      <c r="G51" s="64">
        <f>Input!$FQ$17</f>
        <v>0</v>
      </c>
      <c r="H51" s="64">
        <f>Input!$FR$17</f>
        <v>0</v>
      </c>
      <c r="I51" s="64">
        <f>Input!$FS$17</f>
        <v>0</v>
      </c>
      <c r="J51" s="64">
        <f>Input!$FT$17</f>
        <v>0</v>
      </c>
      <c r="K51" s="64">
        <f>Input!$FU$17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Input!$FV$17</f>
        <v>0</v>
      </c>
      <c r="G52" s="64">
        <f>Input!$FW$17</f>
        <v>0</v>
      </c>
      <c r="H52" s="64">
        <f>Input!$FX$17</f>
        <v>0</v>
      </c>
      <c r="I52" s="64">
        <f>Input!$FY$17</f>
        <v>0</v>
      </c>
      <c r="J52" s="64">
        <f>Input!$FZ$17</f>
        <v>0</v>
      </c>
      <c r="K52" s="64">
        <f>Input!$GA$17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Input!$GB$17</f>
        <v>0</v>
      </c>
      <c r="G53" s="64">
        <f>Input!$GC$17</f>
        <v>0</v>
      </c>
      <c r="H53" s="64">
        <f>Input!$GD$17</f>
        <v>0</v>
      </c>
      <c r="I53" s="64">
        <f>Input!$GE$17</f>
        <v>0</v>
      </c>
      <c r="J53" s="64">
        <f>Input!$GF$17</f>
        <v>0</v>
      </c>
      <c r="K53" s="64">
        <f>Input!$GG$17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Input!$GH$17</f>
        <v>0</v>
      </c>
      <c r="G54" s="64">
        <f>Input!$GI$17</f>
        <v>0</v>
      </c>
      <c r="H54" s="64">
        <f>Input!$GJ$17</f>
        <v>0</v>
      </c>
      <c r="I54" s="64">
        <f>Input!$GK$17</f>
        <v>0</v>
      </c>
      <c r="J54" s="64">
        <f>Input!$GL$17</f>
        <v>0</v>
      </c>
      <c r="K54" s="64">
        <f>Input!$GM$17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Input!$GN$17</f>
        <v>0</v>
      </c>
      <c r="G55" s="64">
        <f>Input!$GO$17</f>
        <v>0</v>
      </c>
      <c r="H55" s="64">
        <f>Input!$GP$17</f>
        <v>0</v>
      </c>
      <c r="I55" s="64">
        <f>Input!$GQ$17</f>
        <v>0</v>
      </c>
      <c r="J55" s="64">
        <f>Input!$GR$17</f>
        <v>0</v>
      </c>
      <c r="K55" s="64">
        <f>Input!$GS$17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Input!$GT$17</f>
        <v>0</v>
      </c>
      <c r="G56" s="64">
        <f>Input!$GU$17</f>
        <v>0</v>
      </c>
      <c r="H56" s="64">
        <f>Input!$GV$17</f>
        <v>0</v>
      </c>
      <c r="I56" s="64">
        <f>Input!$GW$17</f>
        <v>0</v>
      </c>
      <c r="J56" s="64">
        <f>Input!$GX$17</f>
        <v>0</v>
      </c>
      <c r="K56" s="64">
        <f>Input!$GY$17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Input!$GZ$17</f>
        <v>0</v>
      </c>
      <c r="G57" s="64">
        <f>Input!$HA$17</f>
        <v>0</v>
      </c>
      <c r="H57" s="64">
        <f>Input!$HB$17</f>
        <v>0</v>
      </c>
      <c r="I57" s="64">
        <f>Input!$HC$17</f>
        <v>0</v>
      </c>
      <c r="J57" s="64">
        <f>Input!$HD$17</f>
        <v>0</v>
      </c>
      <c r="K57" s="64">
        <f>Input!$HE$17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Input!$HF$17</f>
        <v>0</v>
      </c>
      <c r="G58" s="64">
        <f>Input!$HG$17</f>
        <v>0</v>
      </c>
      <c r="H58" s="64">
        <f>Input!$HH$17</f>
        <v>0</v>
      </c>
      <c r="I58" s="64">
        <f>Input!$HI$17</f>
        <v>0</v>
      </c>
      <c r="J58" s="64">
        <f>Input!$HJ$17</f>
        <v>0</v>
      </c>
      <c r="K58" s="64">
        <f>Input!$HK$17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810844</v>
      </c>
      <c r="G66" s="115">
        <f t="shared" ref="G66:L66" si="5">G59+G43</f>
        <v>57396</v>
      </c>
      <c r="H66" s="115">
        <f t="shared" si="5"/>
        <v>122600</v>
      </c>
      <c r="I66" s="115">
        <f t="shared" si="5"/>
        <v>479015</v>
      </c>
      <c r="J66" s="115">
        <f t="shared" si="5"/>
        <v>84833</v>
      </c>
      <c r="K66" s="115">
        <f t="shared" si="5"/>
        <v>498008</v>
      </c>
      <c r="L66" s="115">
        <f t="shared" si="5"/>
        <v>2052696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2227105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Input!HL17+Input!HM17+Input!HN17+SUM(Input!$HT$17:'Input'!$IC$17)</f>
        <v>169590431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12725</v>
      </c>
      <c r="H69" s="390">
        <f>H28+H23</f>
        <v>105520</v>
      </c>
      <c r="I69" s="20"/>
      <c r="J69" s="20"/>
      <c r="K69" s="20"/>
      <c r="L69" s="115">
        <f>SUM(L66:L68)</f>
        <v>173870232</v>
      </c>
      <c r="N69" s="20"/>
    </row>
    <row r="70" spans="1:26" ht="15.75" customHeight="1">
      <c r="H70" s="390">
        <f>H69+G69</f>
        <v>118245</v>
      </c>
      <c r="L70" s="3" t="str">
        <f>IF($L$69&lt;&gt;(Input!$D$17-Input!$E$17),"Error","Balanced")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3" priority="3">
      <formula>$O$28&lt;&gt;0</formula>
    </cfRule>
  </conditionalFormatting>
  <conditionalFormatting sqref="F20:J20">
    <cfRule type="expression" dxfId="172" priority="2">
      <formula>OR($S$17&lt;&gt;0,$S$43&lt;&gt;0,$S$59&lt;&gt;0)</formula>
    </cfRule>
  </conditionalFormatting>
  <conditionalFormatting sqref="H10:J10">
    <cfRule type="expression" dxfId="171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TYL!$B$1</f>
        <v>The University of Texas at Tyler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Input!$HT$17</f>
        <v>1892779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Input!$HU$17</f>
        <v>-536409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Input!$HV$17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1356370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Input!$HW$17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Input!$HX$17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Input!$HY$17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Input!$HZ$17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Input!$ID$17</f>
        <v>0</v>
      </c>
      <c r="F21" s="1078"/>
      <c r="G21" s="1078"/>
      <c r="H21" s="1078"/>
      <c r="I21" s="1078"/>
      <c r="J21" s="1079"/>
      <c r="K21" s="571">
        <f>Input!$IA$17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Input!$IE$17</f>
        <v>0</v>
      </c>
      <c r="F22" s="1078"/>
      <c r="G22" s="1078"/>
      <c r="H22" s="1078"/>
      <c r="I22" s="1078"/>
      <c r="J22" s="1079"/>
      <c r="K22" s="571">
        <f>Input!$IB$17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Input!$IF$17</f>
        <v>0</v>
      </c>
      <c r="F23" s="1067"/>
      <c r="G23" s="1067"/>
      <c r="H23" s="1067"/>
      <c r="I23" s="1067"/>
      <c r="J23" s="1068"/>
      <c r="K23" s="584">
        <f>Input!$IC$17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1356370</v>
      </c>
    </row>
    <row r="49" spans="2:11">
      <c r="F49" s="545">
        <f>SUM(F50:F59)</f>
        <v>0</v>
      </c>
      <c r="K49" s="480">
        <f>K7+K8+K9+K12+K14+K17+K18+K21+K22+K23</f>
        <v>1356370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SUM(Input!HT17:IC17)</f>
        <v>1356370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0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13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0.85546875" style="6" customWidth="1"/>
    <col min="13" max="13" width="2.28515625" style="9" customWidth="1"/>
    <col min="14" max="14" width="16.140625" style="6" customWidth="1"/>
    <col min="15" max="15" width="23.1406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438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409"/>
      <c r="O7" s="410" t="s">
        <v>521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612000807</v>
      </c>
      <c r="L8" s="23">
        <f>'TAMU Smmy'!L18</f>
        <v>612000807</v>
      </c>
      <c r="N8" s="411"/>
      <c r="O8" s="412"/>
      <c r="P8" s="19"/>
      <c r="Q8" s="19"/>
      <c r="R8" s="19"/>
      <c r="S8" s="19"/>
      <c r="T8" s="19"/>
      <c r="AB8" s="24">
        <f>SUM(C8:L8)</f>
        <v>1224001614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'TAMU Smmy'!K29</f>
        <v>4397472</v>
      </c>
      <c r="L9" s="26"/>
      <c r="N9" s="411"/>
      <c r="O9" s="413"/>
      <c r="P9" s="19"/>
      <c r="Q9" s="19"/>
      <c r="R9" s="19"/>
      <c r="S9" s="19"/>
      <c r="T9" s="19"/>
      <c r="AB9" s="24">
        <f>SUM(C9:L9)</f>
        <v>4397472</v>
      </c>
    </row>
    <row r="10" spans="2:28" ht="15.75" customHeight="1">
      <c r="B10" s="27" t="s">
        <v>684</v>
      </c>
      <c r="C10" s="28"/>
      <c r="D10" s="21"/>
      <c r="E10" s="21"/>
      <c r="F10" s="9"/>
      <c r="G10" s="226"/>
      <c r="H10" s="1063" t="str">
        <f>IF(O10&lt;&gt;0,"Out of Balance with SRECNA","")</f>
        <v/>
      </c>
      <c r="I10" s="1063"/>
      <c r="J10" s="1064"/>
      <c r="K10" s="31">
        <f>SUM(K8:K9)</f>
        <v>616398279</v>
      </c>
      <c r="L10" s="32"/>
      <c r="N10" s="414"/>
      <c r="O10" s="415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16" t="s">
        <v>21</v>
      </c>
      <c r="O11" s="417">
        <f>L43</f>
        <v>776734896</v>
      </c>
      <c r="P11" s="34"/>
      <c r="Q11" s="34"/>
      <c r="R11" s="34"/>
      <c r="S11" s="34"/>
      <c r="T11" s="35"/>
      <c r="AB11" s="24">
        <f>SUM(C10:L10)</f>
        <v>616398279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'TAMU Smmy'!K52</f>
        <v>383243</v>
      </c>
      <c r="L12" s="26"/>
      <c r="N12" s="418" t="s">
        <v>522</v>
      </c>
      <c r="O12" s="419">
        <f>(G43+I43)*-1</f>
        <v>-298472746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73747118</v>
      </c>
      <c r="L13" s="36">
        <f>'TAMU Smmy'!L63</f>
        <v>73747118</v>
      </c>
      <c r="N13" s="418" t="s">
        <v>523</v>
      </c>
      <c r="O13" s="420">
        <f>L13*-1</f>
        <v>-73747118</v>
      </c>
      <c r="AB13" s="24">
        <f>SUM(C13:L13)</f>
        <v>147494236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34088504</v>
      </c>
      <c r="L14" s="36">
        <f>'TAMU Smmy'!L74</f>
        <v>34088504</v>
      </c>
      <c r="N14" s="421" t="s">
        <v>21</v>
      </c>
      <c r="O14" s="422">
        <f>SUM(O11:O13)</f>
        <v>404515032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68177008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58197053</v>
      </c>
      <c r="L15" s="36">
        <f>'TAMU Smmy'!L85</f>
        <v>58197053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116394106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-1298586</v>
      </c>
      <c r="L16" s="36">
        <f>'TAMU Smmy'!L96</f>
        <v>-1298586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-2597172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781515611</v>
      </c>
      <c r="L17" s="46">
        <f>SUM(L8:L16)</f>
        <v>776734896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'TAMU Smmy'!L118</f>
        <v>61856008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'TAMU Smmy'!L129</f>
        <v>50589562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'TAMU Smmy'!F142</f>
        <v>40234003</v>
      </c>
      <c r="G22" s="56">
        <f>'TAMU Smmy'!G142</f>
        <v>68204760</v>
      </c>
      <c r="H22" s="56">
        <f>'TAMU Smmy'!H142</f>
        <v>815390</v>
      </c>
      <c r="I22" s="56">
        <f>'TAMU Smmy'!I142</f>
        <v>50413137</v>
      </c>
      <c r="J22" s="56">
        <f>'TAMU Smmy'!J142</f>
        <v>9308773</v>
      </c>
      <c r="K22" s="56">
        <f>'TAMU Smmy'!K142</f>
        <v>5851372</v>
      </c>
      <c r="L22" s="57">
        <f>SUM(F22:K22)</f>
        <v>174827435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349654870</v>
      </c>
    </row>
    <row r="23" spans="1:28" ht="15.75" customHeight="1">
      <c r="B23" s="63" t="s">
        <v>23</v>
      </c>
      <c r="C23" s="21"/>
      <c r="D23" s="21"/>
      <c r="F23" s="64">
        <f>'TAMU Smmy'!F153</f>
        <v>34750571</v>
      </c>
      <c r="G23" s="64">
        <f>'TAMU Smmy'!G153</f>
        <v>1301335</v>
      </c>
      <c r="H23" s="64">
        <f>'TAMU Smmy'!H153</f>
        <v>2342271</v>
      </c>
      <c r="I23" s="64">
        <f>'TAMU Smmy'!I153</f>
        <v>7532026</v>
      </c>
      <c r="J23" s="64">
        <f>'TAMU Smmy'!J153</f>
        <v>1518106</v>
      </c>
      <c r="K23" s="64">
        <f>'TAMU Smmy'!K153</f>
        <v>4773088</v>
      </c>
      <c r="L23" s="65">
        <f t="shared" ref="L23:L42" si="1">SUM(F23:K23)</f>
        <v>52217397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104434794</v>
      </c>
    </row>
    <row r="24" spans="1:28" ht="15.75" customHeight="1">
      <c r="B24" s="55" t="s">
        <v>24</v>
      </c>
      <c r="C24" s="21"/>
      <c r="D24" s="21"/>
      <c r="F24" s="64">
        <f>'TAMU Smmy'!F164</f>
        <v>9666785</v>
      </c>
      <c r="G24" s="64">
        <f>'TAMU Smmy'!G164</f>
        <v>3113096</v>
      </c>
      <c r="H24" s="64">
        <f>'TAMU Smmy'!H164</f>
        <v>376547</v>
      </c>
      <c r="I24" s="64">
        <f>'TAMU Smmy'!I164</f>
        <v>4070497</v>
      </c>
      <c r="J24" s="64">
        <f>'TAMU Smmy'!J164</f>
        <v>476982</v>
      </c>
      <c r="K24" s="64">
        <f>'TAMU Smmy'!K164</f>
        <v>1035229</v>
      </c>
      <c r="L24" s="65">
        <f t="shared" si="1"/>
        <v>18739136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37478272</v>
      </c>
    </row>
    <row r="25" spans="1:28" ht="15.75" customHeight="1">
      <c r="B25" s="55" t="s">
        <v>25</v>
      </c>
      <c r="C25" s="21"/>
      <c r="D25" s="21"/>
      <c r="F25" s="64">
        <f>'TAMU Smmy'!F175</f>
        <v>69331853</v>
      </c>
      <c r="G25" s="64">
        <f>'TAMU Smmy'!G175</f>
        <v>35110442</v>
      </c>
      <c r="H25" s="64">
        <f>'TAMU Smmy'!H175</f>
        <v>38395691</v>
      </c>
      <c r="I25" s="64">
        <f>'TAMU Smmy'!I175</f>
        <v>77759917</v>
      </c>
      <c r="J25" s="64">
        <f>'TAMU Smmy'!J175</f>
        <v>23104116</v>
      </c>
      <c r="K25" s="64">
        <f>'TAMU Smmy'!K175</f>
        <v>37459447</v>
      </c>
      <c r="L25" s="65">
        <f t="shared" si="1"/>
        <v>281161466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562322932</v>
      </c>
    </row>
    <row r="26" spans="1:28" ht="15.75" customHeight="1">
      <c r="B26" s="55" t="s">
        <v>26</v>
      </c>
      <c r="C26" s="21"/>
      <c r="D26" s="21"/>
      <c r="F26" s="64">
        <f>'TAMU Smmy'!F186</f>
        <v>87552071</v>
      </c>
      <c r="G26" s="64">
        <f>'TAMU Smmy'!G186</f>
        <v>1676278</v>
      </c>
      <c r="H26" s="64">
        <f>'TAMU Smmy'!H186</f>
        <v>3037037</v>
      </c>
      <c r="I26" s="64">
        <f>'TAMU Smmy'!I186</f>
        <v>7768779</v>
      </c>
      <c r="J26" s="64">
        <f>'TAMU Smmy'!J186</f>
        <v>1548282</v>
      </c>
      <c r="K26" s="64">
        <f>'TAMU Smmy'!K186</f>
        <v>3668752</v>
      </c>
      <c r="L26" s="65">
        <f t="shared" si="1"/>
        <v>105251199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210502398</v>
      </c>
    </row>
    <row r="27" spans="1:28" ht="15.75" customHeight="1">
      <c r="B27" s="55" t="s">
        <v>27</v>
      </c>
      <c r="C27" s="21"/>
      <c r="D27" s="21"/>
      <c r="F27" s="64">
        <f>'TAMU Smmy'!F197</f>
        <v>5537082</v>
      </c>
      <c r="G27" s="64">
        <f>'TAMU Smmy'!G197</f>
        <v>452288</v>
      </c>
      <c r="H27" s="64">
        <f>'TAMU Smmy'!H197</f>
        <v>2887</v>
      </c>
      <c r="I27" s="64">
        <f>'TAMU Smmy'!I197</f>
        <v>1313065</v>
      </c>
      <c r="J27" s="64">
        <f>'TAMU Smmy'!J197</f>
        <v>14000</v>
      </c>
      <c r="K27" s="64">
        <f>'TAMU Smmy'!K197</f>
        <v>803516</v>
      </c>
      <c r="L27" s="65">
        <f t="shared" si="1"/>
        <v>8122838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16245676</v>
      </c>
    </row>
    <row r="28" spans="1:28" ht="15.75" customHeight="1">
      <c r="B28" s="55" t="s">
        <v>28</v>
      </c>
      <c r="C28" s="21"/>
      <c r="D28" s="21"/>
      <c r="F28" s="64">
        <f>'TAMU Smmy'!F208</f>
        <v>14191976</v>
      </c>
      <c r="G28" s="64">
        <f>'TAMU Smmy'!G208</f>
        <v>1782609</v>
      </c>
      <c r="H28" s="64">
        <f>'TAMU Smmy'!H208</f>
        <v>882978</v>
      </c>
      <c r="I28" s="64">
        <f>'TAMU Smmy'!I208</f>
        <v>5753101</v>
      </c>
      <c r="J28" s="64">
        <f>'TAMU Smmy'!J208</f>
        <v>2189078</v>
      </c>
      <c r="K28" s="64">
        <f>'TAMU Smmy'!K208</f>
        <v>1681641</v>
      </c>
      <c r="L28" s="65">
        <f t="shared" si="1"/>
        <v>26481383</v>
      </c>
      <c r="N28" s="74">
        <f>'TAMU Smmy'!N208</f>
        <v>0</v>
      </c>
      <c r="O28" s="75">
        <f>'TAMU Smmy'!O208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'TAMU Smmy'!F219</f>
        <v>18732674</v>
      </c>
      <c r="G29" s="64">
        <f>'TAMU Smmy'!G219</f>
        <v>2579643</v>
      </c>
      <c r="H29" s="64">
        <f>'TAMU Smmy'!H219</f>
        <v>653032</v>
      </c>
      <c r="I29" s="64">
        <f>'TAMU Smmy'!I219</f>
        <v>14353746</v>
      </c>
      <c r="J29" s="64">
        <f>'TAMU Smmy'!J219</f>
        <v>1425991</v>
      </c>
      <c r="K29" s="64">
        <f>'TAMU Smmy'!K219</f>
        <v>10632666</v>
      </c>
      <c r="L29" s="65">
        <f t="shared" si="1"/>
        <v>48377752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'TAMU Smmy'!F230</f>
        <v>951146</v>
      </c>
      <c r="G30" s="64">
        <f>'TAMU Smmy'!G230</f>
        <v>2708</v>
      </c>
      <c r="H30" s="64">
        <f>'TAMU Smmy'!H230</f>
        <v>0</v>
      </c>
      <c r="I30" s="64">
        <f>'TAMU Smmy'!I230</f>
        <v>1517094</v>
      </c>
      <c r="J30" s="64">
        <f>'TAMU Smmy'!J230</f>
        <v>0</v>
      </c>
      <c r="K30" s="64">
        <f>'TAMU Smmy'!K230</f>
        <v>234662</v>
      </c>
      <c r="L30" s="65">
        <f t="shared" si="1"/>
        <v>2705610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'TAMU Smmy'!F241</f>
        <v>8284524</v>
      </c>
      <c r="G31" s="64">
        <f>'TAMU Smmy'!G241</f>
        <v>2200973</v>
      </c>
      <c r="H31" s="64">
        <f>'TAMU Smmy'!H241</f>
        <v>4405992</v>
      </c>
      <c r="I31" s="64">
        <f>'TAMU Smmy'!I241</f>
        <v>3244312</v>
      </c>
      <c r="J31" s="64">
        <f>'TAMU Smmy'!J241</f>
        <v>217868</v>
      </c>
      <c r="K31" s="64">
        <f>'TAMU Smmy'!K241</f>
        <v>4268291</v>
      </c>
      <c r="L31" s="65">
        <f t="shared" si="1"/>
        <v>22621960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'TAMU Smmy'!F252</f>
        <v>408159</v>
      </c>
      <c r="G32" s="64">
        <f>'TAMU Smmy'!G252</f>
        <v>1267016</v>
      </c>
      <c r="H32" s="64">
        <f>'TAMU Smmy'!H252</f>
        <v>284041</v>
      </c>
      <c r="I32" s="64">
        <f>'TAMU Smmy'!I252</f>
        <v>2046651</v>
      </c>
      <c r="J32" s="64">
        <f>'TAMU Smmy'!J252</f>
        <v>274071</v>
      </c>
      <c r="K32" s="64">
        <f>'TAMU Smmy'!K252</f>
        <v>302037</v>
      </c>
      <c r="L32" s="65">
        <f t="shared" si="1"/>
        <v>4581975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'TAMU Smmy'!F263</f>
        <v>531086</v>
      </c>
      <c r="G33" s="64">
        <f>'TAMU Smmy'!G263</f>
        <v>203137</v>
      </c>
      <c r="H33" s="64">
        <f>'TAMU Smmy'!H263</f>
        <v>0</v>
      </c>
      <c r="I33" s="64">
        <f>'TAMU Smmy'!I263</f>
        <v>798270</v>
      </c>
      <c r="J33" s="64">
        <f>'TAMU Smmy'!J263</f>
        <v>0</v>
      </c>
      <c r="K33" s="64">
        <f>'TAMU Smmy'!K263</f>
        <v>186624</v>
      </c>
      <c r="L33" s="65">
        <f t="shared" si="1"/>
        <v>1719117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'TAMU Smmy'!F274</f>
        <v>574768</v>
      </c>
      <c r="G34" s="64">
        <f>'TAMU Smmy'!G274</f>
        <v>0</v>
      </c>
      <c r="H34" s="64">
        <f>'TAMU Smmy'!H274</f>
        <v>528271</v>
      </c>
      <c r="I34" s="64">
        <f>'TAMU Smmy'!I274</f>
        <v>643086</v>
      </c>
      <c r="J34" s="64">
        <f>'TAMU Smmy'!J274</f>
        <v>3809250</v>
      </c>
      <c r="K34" s="64">
        <f>'TAMU Smmy'!K274</f>
        <v>482180</v>
      </c>
      <c r="L34" s="65">
        <f t="shared" si="1"/>
        <v>6037555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'TAMU Smmy'!F285</f>
        <v>13074852</v>
      </c>
      <c r="G35" s="64">
        <f>'TAMU Smmy'!G285</f>
        <v>616743</v>
      </c>
      <c r="H35" s="64">
        <f>'TAMU Smmy'!H285</f>
        <v>2756984</v>
      </c>
      <c r="I35" s="64">
        <f>'TAMU Smmy'!I285</f>
        <v>2414167</v>
      </c>
      <c r="J35" s="64">
        <f>'TAMU Smmy'!J285</f>
        <v>53129</v>
      </c>
      <c r="K35" s="64">
        <f>'TAMU Smmy'!K285</f>
        <v>1264975</v>
      </c>
      <c r="L35" s="65">
        <f t="shared" si="1"/>
        <v>20180850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'TAMU Smmy'!F296</f>
        <v>243262</v>
      </c>
      <c r="G36" s="64">
        <f>'TAMU Smmy'!G296</f>
        <v>7090</v>
      </c>
      <c r="H36" s="64">
        <f>'TAMU Smmy'!H296</f>
        <v>130712</v>
      </c>
      <c r="I36" s="64">
        <f>'TAMU Smmy'!I296</f>
        <v>83412</v>
      </c>
      <c r="J36" s="64">
        <f>'TAMU Smmy'!J296</f>
        <v>0</v>
      </c>
      <c r="K36" s="64">
        <f>'TAMU Smmy'!K296</f>
        <v>257599</v>
      </c>
      <c r="L36" s="65">
        <f t="shared" si="1"/>
        <v>722075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'TAMU Smmy'!F307</f>
        <v>0</v>
      </c>
      <c r="G37" s="64">
        <f>'TAMU Smmy'!G307</f>
        <v>0</v>
      </c>
      <c r="H37" s="64">
        <f>'TAMU Smmy'!H307</f>
        <v>0</v>
      </c>
      <c r="I37" s="64">
        <f>'TAMU Smmy'!I307</f>
        <v>0</v>
      </c>
      <c r="J37" s="64">
        <f>'TAMU Smmy'!J307</f>
        <v>0</v>
      </c>
      <c r="K37" s="64">
        <f>'TAMU Smmy'!K307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'TAMU Smmy'!F318</f>
        <v>0</v>
      </c>
      <c r="G38" s="64">
        <f>'TAMU Smmy'!G318</f>
        <v>0</v>
      </c>
      <c r="H38" s="64">
        <f>'TAMU Smmy'!H318</f>
        <v>0</v>
      </c>
      <c r="I38" s="64">
        <f>'TAMU Smmy'!I318</f>
        <v>0</v>
      </c>
      <c r="J38" s="64">
        <f>'TAMU Smmy'!J318</f>
        <v>0</v>
      </c>
      <c r="K38" s="64">
        <f>'TAMU Smmy'!K318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'TAMU Smmy'!F329</f>
        <v>0</v>
      </c>
      <c r="G39" s="64">
        <f>'TAMU Smmy'!G329</f>
        <v>0</v>
      </c>
      <c r="H39" s="64">
        <f>'TAMU Smmy'!H329</f>
        <v>0</v>
      </c>
      <c r="I39" s="64">
        <f>'TAMU Smmy'!I329</f>
        <v>0</v>
      </c>
      <c r="J39" s="64">
        <f>'TAMU Smmy'!J329</f>
        <v>0</v>
      </c>
      <c r="K39" s="64">
        <f>'TAMU Smmy'!K329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'TAMU Smmy'!F340</f>
        <v>0</v>
      </c>
      <c r="G40" s="64">
        <f>'TAMU Smmy'!G340</f>
        <v>0</v>
      </c>
      <c r="H40" s="64">
        <f>'TAMU Smmy'!H340</f>
        <v>0</v>
      </c>
      <c r="I40" s="64">
        <f>'TAMU Smmy'!I340</f>
        <v>0</v>
      </c>
      <c r="J40" s="64">
        <f>'TAMU Smmy'!J340</f>
        <v>0</v>
      </c>
      <c r="K40" s="64">
        <f>'TAMU Smmy'!K340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'TAMU Smmy'!F351</f>
        <v>0</v>
      </c>
      <c r="G41" s="64">
        <f>'TAMU Smmy'!G351</f>
        <v>0</v>
      </c>
      <c r="H41" s="64">
        <f>'TAMU Smmy'!H351</f>
        <v>0</v>
      </c>
      <c r="I41" s="64">
        <f>'TAMU Smmy'!I351</f>
        <v>0</v>
      </c>
      <c r="J41" s="64">
        <f>'TAMU Smmy'!J351</f>
        <v>0</v>
      </c>
      <c r="K41" s="64">
        <f>'TAMU Smmy'!K351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'TAMU Smmy'!F362</f>
        <v>1302787</v>
      </c>
      <c r="G42" s="84">
        <f>'TAMU Smmy'!G362</f>
        <v>9937</v>
      </c>
      <c r="H42" s="84">
        <f>'TAMU Smmy'!H362</f>
        <v>1198036</v>
      </c>
      <c r="I42" s="84">
        <f>'TAMU Smmy'!I362</f>
        <v>233431</v>
      </c>
      <c r="J42" s="84">
        <f>'TAMU Smmy'!J362</f>
        <v>25392</v>
      </c>
      <c r="K42" s="84">
        <f>'TAMU Smmy'!K362</f>
        <v>217565</v>
      </c>
      <c r="L42" s="65">
        <f t="shared" si="1"/>
        <v>2987148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5974296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305367599</v>
      </c>
      <c r="G43" s="86">
        <f t="shared" si="2"/>
        <v>118528055</v>
      </c>
      <c r="H43" s="86">
        <f t="shared" si="2"/>
        <v>55809869</v>
      </c>
      <c r="I43" s="86">
        <f t="shared" si="2"/>
        <v>179944691</v>
      </c>
      <c r="J43" s="86">
        <f t="shared" si="2"/>
        <v>43965038</v>
      </c>
      <c r="K43" s="86">
        <f t="shared" si="2"/>
        <v>73119644</v>
      </c>
      <c r="L43" s="87">
        <f t="shared" si="2"/>
        <v>776734896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1286613238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174337924</v>
      </c>
      <c r="I44" s="53"/>
      <c r="J44" s="247" t="s">
        <v>468</v>
      </c>
      <c r="K44" s="248">
        <f>K43+J43</f>
        <v>117084682</v>
      </c>
      <c r="L44" s="247" t="s">
        <v>470</v>
      </c>
      <c r="M44" s="249"/>
      <c r="N44" s="251">
        <f>K44+F43</f>
        <v>422452281</v>
      </c>
      <c r="O44" s="294">
        <f>ROUND((N44/P44)*100,2)</f>
        <v>56.06</v>
      </c>
      <c r="P44" s="93">
        <f>'TAMU Smmy'!$P$384</f>
        <v>753593839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56">
        <f>'TAMU Smmy'!F396</f>
        <v>999508</v>
      </c>
      <c r="G46" s="56">
        <f>'TAMU Smmy'!G396</f>
        <v>165880</v>
      </c>
      <c r="H46" s="56">
        <f>'TAMU Smmy'!H396</f>
        <v>894472</v>
      </c>
      <c r="I46" s="56">
        <f>'TAMU Smmy'!I396</f>
        <v>2312250</v>
      </c>
      <c r="J46" s="56">
        <f>'TAMU Smmy'!J396</f>
        <v>0</v>
      </c>
      <c r="K46" s="56">
        <f>'TAMU Smmy'!K396</f>
        <v>230565</v>
      </c>
      <c r="L46" s="57">
        <f t="shared" ref="L46:L59" si="3">SUM(F46:K46)</f>
        <v>4602675</v>
      </c>
      <c r="N46" s="9"/>
      <c r="O46" s="291">
        <f>ROUND(N44/O48,0)</f>
        <v>272995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9205350</v>
      </c>
    </row>
    <row r="47" spans="1:28" ht="15.75" customHeight="1">
      <c r="A47" s="76"/>
      <c r="B47" s="6" t="s">
        <v>46</v>
      </c>
      <c r="C47" s="21"/>
      <c r="D47" s="21"/>
      <c r="F47" s="64">
        <f>'TAMU Smmy'!F407</f>
        <v>13593778</v>
      </c>
      <c r="G47" s="64">
        <f>'TAMU Smmy'!G407</f>
        <v>146435</v>
      </c>
      <c r="H47" s="64">
        <f>'TAMU Smmy'!H407</f>
        <v>751072</v>
      </c>
      <c r="I47" s="64">
        <f>'TAMU Smmy'!I407</f>
        <v>42446</v>
      </c>
      <c r="J47" s="64">
        <f>'TAMU Smmy'!J407</f>
        <v>1743405</v>
      </c>
      <c r="K47" s="64">
        <f>'TAMU Smmy'!K407</f>
        <v>1296719</v>
      </c>
      <c r="L47" s="65">
        <f t="shared" si="3"/>
        <v>17573855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'TAMU Smmy'!F418</f>
        <v>3498729</v>
      </c>
      <c r="G48" s="64">
        <f>'TAMU Smmy'!G418</f>
        <v>151553</v>
      </c>
      <c r="H48" s="64">
        <f>'TAMU Smmy'!H418</f>
        <v>1362747</v>
      </c>
      <c r="I48" s="64">
        <f>'TAMU Smmy'!I418</f>
        <v>0</v>
      </c>
      <c r="J48" s="64">
        <f>'TAMU Smmy'!J418</f>
        <v>0</v>
      </c>
      <c r="K48" s="64">
        <f>'TAMU Smmy'!K418</f>
        <v>453057</v>
      </c>
      <c r="L48" s="65">
        <f t="shared" si="3"/>
        <v>5466086</v>
      </c>
      <c r="N48" s="97"/>
      <c r="O48" s="293">
        <f>'TAMU Smmy'!$O$418</f>
        <v>1547.47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'TAMU Smmy'!F429</f>
        <v>4289311</v>
      </c>
      <c r="G49" s="64">
        <f>'TAMU Smmy'!G429</f>
        <v>1206393</v>
      </c>
      <c r="H49" s="64">
        <f>'TAMU Smmy'!H429</f>
        <v>391346</v>
      </c>
      <c r="I49" s="64">
        <f>'TAMU Smmy'!I429</f>
        <v>160704</v>
      </c>
      <c r="J49" s="64">
        <f>'TAMU Smmy'!J429</f>
        <v>3302524</v>
      </c>
      <c r="K49" s="64">
        <f>'TAMU Smmy'!K429</f>
        <v>5145998</v>
      </c>
      <c r="L49" s="65">
        <f t="shared" si="3"/>
        <v>14496276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'TAMU Smmy'!F440</f>
        <v>849432</v>
      </c>
      <c r="G50" s="64">
        <f>'TAMU Smmy'!G440</f>
        <v>0</v>
      </c>
      <c r="H50" s="64">
        <f>'TAMU Smmy'!H440</f>
        <v>0</v>
      </c>
      <c r="I50" s="64">
        <f>'TAMU Smmy'!I440</f>
        <v>0</v>
      </c>
      <c r="J50" s="64">
        <f>'TAMU Smmy'!J440</f>
        <v>127153</v>
      </c>
      <c r="K50" s="64">
        <f>'TAMU Smmy'!K440</f>
        <v>184580</v>
      </c>
      <c r="L50" s="65">
        <f t="shared" si="3"/>
        <v>1161165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'TAMU Smmy'!F451</f>
        <v>8223219</v>
      </c>
      <c r="G51" s="64">
        <f>'TAMU Smmy'!G451</f>
        <v>7061</v>
      </c>
      <c r="H51" s="64">
        <f>'TAMU Smmy'!H451</f>
        <v>145937</v>
      </c>
      <c r="I51" s="64">
        <f>'TAMU Smmy'!I451</f>
        <v>34380</v>
      </c>
      <c r="J51" s="64">
        <f>'TAMU Smmy'!J451</f>
        <v>712635</v>
      </c>
      <c r="K51" s="64">
        <f>'TAMU Smmy'!K451</f>
        <v>1857492</v>
      </c>
      <c r="L51" s="65">
        <f t="shared" si="3"/>
        <v>10980724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'TAMU Smmy'!F462</f>
        <v>4123751</v>
      </c>
      <c r="G52" s="64">
        <f>'TAMU Smmy'!G462</f>
        <v>0</v>
      </c>
      <c r="H52" s="64">
        <f>'TAMU Smmy'!H462</f>
        <v>384979</v>
      </c>
      <c r="I52" s="64">
        <f>'TAMU Smmy'!I462</f>
        <v>0</v>
      </c>
      <c r="J52" s="64">
        <f>'TAMU Smmy'!J462</f>
        <v>72092</v>
      </c>
      <c r="K52" s="64">
        <f>'TAMU Smmy'!K462</f>
        <v>795864</v>
      </c>
      <c r="L52" s="65">
        <f t="shared" si="3"/>
        <v>5376686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'TAMU Smmy'!F473</f>
        <v>3348546</v>
      </c>
      <c r="G53" s="64">
        <f>'TAMU Smmy'!G473</f>
        <v>53180</v>
      </c>
      <c r="H53" s="64">
        <f>'TAMU Smmy'!H473</f>
        <v>213059</v>
      </c>
      <c r="I53" s="64">
        <f>'TAMU Smmy'!I473</f>
        <v>67171</v>
      </c>
      <c r="J53" s="64">
        <f>'TAMU Smmy'!J473</f>
        <v>422038</v>
      </c>
      <c r="K53" s="64">
        <f>'TAMU Smmy'!K473</f>
        <v>191027</v>
      </c>
      <c r="L53" s="65">
        <f t="shared" si="3"/>
        <v>4295021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'TAMU Smmy'!F484</f>
        <v>356247</v>
      </c>
      <c r="G54" s="64">
        <f>'TAMU Smmy'!G484</f>
        <v>0</v>
      </c>
      <c r="H54" s="64">
        <f>'TAMU Smmy'!H484</f>
        <v>0</v>
      </c>
      <c r="I54" s="64">
        <f>'TAMU Smmy'!I484</f>
        <v>0</v>
      </c>
      <c r="J54" s="64">
        <f>'TAMU Smmy'!J484</f>
        <v>60557</v>
      </c>
      <c r="K54" s="64">
        <f>'TAMU Smmy'!K484</f>
        <v>5249</v>
      </c>
      <c r="L54" s="65">
        <f t="shared" si="3"/>
        <v>422053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'TAMU Smmy'!F495</f>
        <v>0</v>
      </c>
      <c r="G55" s="64">
        <f>'TAMU Smmy'!G495</f>
        <v>0</v>
      </c>
      <c r="H55" s="64">
        <f>'TAMU Smmy'!H495</f>
        <v>0</v>
      </c>
      <c r="I55" s="64">
        <f>'TAMU Smmy'!I495</f>
        <v>0</v>
      </c>
      <c r="J55" s="64">
        <f>'TAMU Smmy'!J495</f>
        <v>0</v>
      </c>
      <c r="K55" s="64">
        <f>'TAMU Smmy'!K495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'TAMU Smmy'!F506</f>
        <v>0</v>
      </c>
      <c r="G56" s="64">
        <f>'TAMU Smmy'!G506</f>
        <v>0</v>
      </c>
      <c r="H56" s="64">
        <f>'TAMU Smmy'!H506</f>
        <v>0</v>
      </c>
      <c r="I56" s="64">
        <f>'TAMU Smmy'!I506</f>
        <v>0</v>
      </c>
      <c r="J56" s="64">
        <f>'TAMU Smmy'!J506</f>
        <v>0</v>
      </c>
      <c r="K56" s="64">
        <f>'TAMU Smmy'!K506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'TAMU Smmy'!F517</f>
        <v>0</v>
      </c>
      <c r="G57" s="64">
        <f>'TAMU Smmy'!G517</f>
        <v>0</v>
      </c>
      <c r="H57" s="64">
        <f>'TAMU Smmy'!H517</f>
        <v>0</v>
      </c>
      <c r="I57" s="64">
        <f>'TAMU Smmy'!I517</f>
        <v>0</v>
      </c>
      <c r="J57" s="64">
        <f>'TAMU Smmy'!J517</f>
        <v>0</v>
      </c>
      <c r="K57" s="64">
        <f>'TAMU Smmy'!K517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'TAMU Smmy'!F528</f>
        <v>0</v>
      </c>
      <c r="G58" s="64">
        <f>'TAMU Smmy'!G528</f>
        <v>0</v>
      </c>
      <c r="H58" s="64">
        <f>'TAMU Smmy'!H528</f>
        <v>0</v>
      </c>
      <c r="I58" s="64">
        <f>'TAMU Smmy'!I528</f>
        <v>0</v>
      </c>
      <c r="J58" s="64">
        <f>'TAMU Smmy'!J528</f>
        <v>0</v>
      </c>
      <c r="K58" s="64">
        <f>'TAMU Smmy'!K528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 t="shared" ref="F59:K59" si="4">SUM(F46:F58)</f>
        <v>39282521</v>
      </c>
      <c r="G59" s="86">
        <f t="shared" si="4"/>
        <v>1730502</v>
      </c>
      <c r="H59" s="86">
        <f t="shared" si="4"/>
        <v>4143612</v>
      </c>
      <c r="I59" s="86">
        <f t="shared" si="4"/>
        <v>2616951</v>
      </c>
      <c r="J59" s="86">
        <f t="shared" si="4"/>
        <v>6440404</v>
      </c>
      <c r="K59" s="86">
        <f t="shared" si="4"/>
        <v>10160551</v>
      </c>
      <c r="L59" s="86">
        <f t="shared" si="3"/>
        <v>64374541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9205350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344650120</v>
      </c>
      <c r="G66" s="115">
        <f t="shared" ref="G66:L66" si="5">G59+G43</f>
        <v>120258557</v>
      </c>
      <c r="H66" s="115">
        <f t="shared" si="5"/>
        <v>59953481</v>
      </c>
      <c r="I66" s="115">
        <f t="shared" si="5"/>
        <v>182561642</v>
      </c>
      <c r="J66" s="115">
        <f t="shared" si="5"/>
        <v>50405442</v>
      </c>
      <c r="K66" s="115">
        <f t="shared" si="5"/>
        <v>83280195</v>
      </c>
      <c r="L66" s="115">
        <f t="shared" si="5"/>
        <v>841109437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893961181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'TAMU Smmy'!L548</f>
        <v>3816662206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5551732824</v>
      </c>
      <c r="N69" s="20"/>
    </row>
    <row r="70" spans="1:26" ht="15.75" customHeight="1">
      <c r="L70" s="3" t="str">
        <f>IF($L$69&lt;&gt;(Input!$D$65-Input!$E$65),"Error","Balanced")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9" priority="3">
      <formula>$O$28&lt;&gt;0</formula>
    </cfRule>
  </conditionalFormatting>
  <conditionalFormatting sqref="F20:J20">
    <cfRule type="expression" dxfId="168" priority="2">
      <formula>OR($S$17&lt;&gt;0,$S$43&lt;&gt;0,$S$59&lt;&gt;0)</formula>
    </cfRule>
  </conditionalFormatting>
  <conditionalFormatting sqref="H10:J10">
    <cfRule type="expression" dxfId="167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1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197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7904208</v>
      </c>
      <c r="L8" s="23">
        <f>Input!$I$19</f>
        <v>7904208</v>
      </c>
      <c r="N8" s="116"/>
      <c r="O8" s="117"/>
      <c r="P8" s="19"/>
      <c r="Q8" s="19"/>
      <c r="R8" s="19"/>
      <c r="S8" s="19"/>
      <c r="T8" s="19"/>
      <c r="AB8" s="24">
        <f>SUM(C8:L8)</f>
        <v>15808416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Input!$G$19</f>
        <v>776447</v>
      </c>
      <c r="L9" s="26"/>
      <c r="N9" s="116"/>
      <c r="O9" s="28"/>
      <c r="P9" s="19"/>
      <c r="Q9" s="19"/>
      <c r="R9" s="19"/>
      <c r="S9" s="19"/>
      <c r="T9" s="19"/>
      <c r="AB9" s="24">
        <f>SUM(C9:L9)</f>
        <v>776447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8680655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8680655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1235829</v>
      </c>
      <c r="L13" s="36">
        <f>Input!$J$19</f>
        <v>1235829</v>
      </c>
      <c r="N13" s="37"/>
      <c r="O13" s="120"/>
      <c r="AB13" s="24">
        <f>SUM(C13:L13)</f>
        <v>2471658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226408</v>
      </c>
      <c r="L14" s="36">
        <f>Input!$K$19</f>
        <v>226408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452816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52982</v>
      </c>
      <c r="L16" s="36">
        <f>Input!$M$19</f>
        <v>52982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105964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10195874</v>
      </c>
      <c r="L17" s="46">
        <f>SUM(L8:L16)</f>
        <v>9419427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Input!$N$19</f>
        <v>2038657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Input!$O$19</f>
        <v>1652685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Input!$P$19</f>
        <v>0</v>
      </c>
      <c r="G22" s="56">
        <f>Input!$Q$19</f>
        <v>0</v>
      </c>
      <c r="H22" s="56">
        <f>Input!$R$19</f>
        <v>0</v>
      </c>
      <c r="I22" s="56">
        <f>Input!$S$19</f>
        <v>0</v>
      </c>
      <c r="J22" s="56">
        <f>Input!$T$19</f>
        <v>0</v>
      </c>
      <c r="K22" s="56">
        <f>Input!$U$19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Input!$V$19</f>
        <v>692290</v>
      </c>
      <c r="G23" s="64">
        <f>Input!$W$19</f>
        <v>145079</v>
      </c>
      <c r="H23" s="64">
        <f>Input!$X$19</f>
        <v>806631</v>
      </c>
      <c r="I23" s="64">
        <f>Input!$Y$19</f>
        <v>20519</v>
      </c>
      <c r="J23" s="64">
        <f>Input!$Z$19</f>
        <v>46981</v>
      </c>
      <c r="K23" s="64">
        <f>Input!$AA$19</f>
        <v>23837</v>
      </c>
      <c r="L23" s="65">
        <f t="shared" ref="L23:L42" si="1">SUM(F23:K23)</f>
        <v>1735337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3470674</v>
      </c>
    </row>
    <row r="24" spans="1:28" ht="15.75" customHeight="1">
      <c r="B24" s="55" t="s">
        <v>24</v>
      </c>
      <c r="C24" s="21"/>
      <c r="D24" s="21"/>
      <c r="F24" s="64">
        <f>Input!$AB$19</f>
        <v>0</v>
      </c>
      <c r="G24" s="64">
        <f>Input!$AC$19</f>
        <v>0</v>
      </c>
      <c r="H24" s="64">
        <f>Input!$AD$19</f>
        <v>0</v>
      </c>
      <c r="I24" s="64">
        <f>Input!$AE$19</f>
        <v>0</v>
      </c>
      <c r="J24" s="64">
        <f>Input!$AF$19</f>
        <v>0</v>
      </c>
      <c r="K24" s="64">
        <f>Input!$AG$19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Input!$AH$19</f>
        <v>0</v>
      </c>
      <c r="G25" s="64">
        <f>Input!$AI$19</f>
        <v>0</v>
      </c>
      <c r="H25" s="64">
        <f>Input!$AJ$19</f>
        <v>0</v>
      </c>
      <c r="I25" s="64">
        <f>Input!$AK$19</f>
        <v>16394</v>
      </c>
      <c r="J25" s="64">
        <f>Input!$AL$19</f>
        <v>0</v>
      </c>
      <c r="K25" s="64">
        <f>Input!$AM$19</f>
        <v>41652</v>
      </c>
      <c r="L25" s="65">
        <f t="shared" si="1"/>
        <v>58046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116092</v>
      </c>
    </row>
    <row r="26" spans="1:28" ht="15.75" customHeight="1">
      <c r="B26" s="55" t="s">
        <v>26</v>
      </c>
      <c r="C26" s="21"/>
      <c r="D26" s="21"/>
      <c r="F26" s="64">
        <f>Input!$AN$19</f>
        <v>1532664</v>
      </c>
      <c r="G26" s="64">
        <f>Input!$AO$19</f>
        <v>351729</v>
      </c>
      <c r="H26" s="64">
        <f>Input!$AP$19</f>
        <v>283582</v>
      </c>
      <c r="I26" s="64">
        <f>Input!$AQ$19</f>
        <v>1397288</v>
      </c>
      <c r="J26" s="64">
        <f>Input!$AR$19</f>
        <v>244410</v>
      </c>
      <c r="K26" s="64">
        <f>Input!$AS$19</f>
        <v>2435509</v>
      </c>
      <c r="L26" s="65">
        <f t="shared" si="1"/>
        <v>6245182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12490364</v>
      </c>
    </row>
    <row r="27" spans="1:28" ht="15.75" customHeight="1">
      <c r="B27" s="55" t="s">
        <v>27</v>
      </c>
      <c r="C27" s="21"/>
      <c r="D27" s="21"/>
      <c r="F27" s="64">
        <f>Input!$AT$19</f>
        <v>0</v>
      </c>
      <c r="G27" s="64">
        <f>Input!$AU$19</f>
        <v>0</v>
      </c>
      <c r="H27" s="64">
        <f>Input!$AV$19</f>
        <v>0</v>
      </c>
      <c r="I27" s="64">
        <f>Input!$AW$19</f>
        <v>0</v>
      </c>
      <c r="J27" s="64">
        <f>Input!$AX$19</f>
        <v>0</v>
      </c>
      <c r="K27" s="64">
        <f>Input!$AY$19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Input!$AZ$19</f>
        <v>0</v>
      </c>
      <c r="G28" s="64">
        <f>Input!$BA$19</f>
        <v>0</v>
      </c>
      <c r="H28" s="64">
        <f>Input!$BB$19</f>
        <v>0</v>
      </c>
      <c r="I28" s="64">
        <f>Input!$BC$19</f>
        <v>0</v>
      </c>
      <c r="J28" s="64">
        <f>Input!$BD$19</f>
        <v>0</v>
      </c>
      <c r="K28" s="64">
        <f>Input!$BE$19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Input!$BF$19</f>
        <v>199036</v>
      </c>
      <c r="G29" s="64">
        <f>Input!$BG$19</f>
        <v>0</v>
      </c>
      <c r="H29" s="64">
        <f>Input!$BH$19</f>
        <v>0</v>
      </c>
      <c r="I29" s="64">
        <f>Input!$BI$19</f>
        <v>0</v>
      </c>
      <c r="J29" s="64">
        <f>Input!$BJ$19</f>
        <v>0</v>
      </c>
      <c r="K29" s="64">
        <f>Input!$BK$19</f>
        <v>0</v>
      </c>
      <c r="L29" s="65">
        <f t="shared" si="1"/>
        <v>199036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Input!$BL$19</f>
        <v>0</v>
      </c>
      <c r="G30" s="64">
        <f>Input!$BM$19</f>
        <v>0</v>
      </c>
      <c r="H30" s="64">
        <f>Input!$BN$19</f>
        <v>0</v>
      </c>
      <c r="I30" s="64">
        <f>Input!$BO$19</f>
        <v>0</v>
      </c>
      <c r="J30" s="64">
        <f>Input!$BP$19</f>
        <v>0</v>
      </c>
      <c r="K30" s="64">
        <f>Input!$BQ$19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Input!$BR$19</f>
        <v>39695</v>
      </c>
      <c r="G31" s="64">
        <f>Input!$BS$19</f>
        <v>23957</v>
      </c>
      <c r="H31" s="64">
        <f>Input!$BT$19</f>
        <v>1075148</v>
      </c>
      <c r="I31" s="64">
        <f>Input!$BU$19</f>
        <v>182</v>
      </c>
      <c r="J31" s="64">
        <f>Input!$BV$19</f>
        <v>1712</v>
      </c>
      <c r="K31" s="64">
        <f>Input!$BW$19</f>
        <v>31780</v>
      </c>
      <c r="L31" s="65">
        <f t="shared" si="1"/>
        <v>1172474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Input!$BX$19</f>
        <v>0</v>
      </c>
      <c r="G32" s="64">
        <f>Input!$BY$19</f>
        <v>0</v>
      </c>
      <c r="H32" s="64">
        <f>Input!$BZ$19</f>
        <v>0</v>
      </c>
      <c r="I32" s="64">
        <f>Input!$CA$19</f>
        <v>0</v>
      </c>
      <c r="J32" s="64">
        <f>Input!$CB$19</f>
        <v>0</v>
      </c>
      <c r="K32" s="64">
        <f>Input!$CC$19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Input!$CD$19</f>
        <v>0</v>
      </c>
      <c r="G33" s="64">
        <f>Input!$CE$19</f>
        <v>0</v>
      </c>
      <c r="H33" s="64">
        <f>Input!$CF$19</f>
        <v>0</v>
      </c>
      <c r="I33" s="64">
        <f>Input!$CG$19</f>
        <v>0</v>
      </c>
      <c r="J33" s="64">
        <f>Input!$CH$19</f>
        <v>0</v>
      </c>
      <c r="K33" s="64">
        <f>Input!$CI$19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Input!$CJ$19</f>
        <v>0</v>
      </c>
      <c r="G34" s="64">
        <f>Input!$CK$19</f>
        <v>0</v>
      </c>
      <c r="H34" s="64">
        <f>Input!$CL$19</f>
        <v>0</v>
      </c>
      <c r="I34" s="64">
        <f>Input!$CM$19</f>
        <v>3002</v>
      </c>
      <c r="J34" s="64">
        <f>Input!$CN$19</f>
        <v>0</v>
      </c>
      <c r="K34" s="64">
        <f>Input!$CO$19</f>
        <v>0</v>
      </c>
      <c r="L34" s="65">
        <f t="shared" si="1"/>
        <v>3002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Input!$CP$19</f>
        <v>0</v>
      </c>
      <c r="G35" s="64">
        <f>Input!$CQ$19</f>
        <v>0</v>
      </c>
      <c r="H35" s="64">
        <f>Input!$CR$19</f>
        <v>0</v>
      </c>
      <c r="I35" s="64">
        <f>Input!$CS$19</f>
        <v>0</v>
      </c>
      <c r="J35" s="64">
        <f>Input!$CT$19</f>
        <v>0</v>
      </c>
      <c r="K35" s="64">
        <f>Input!$CU$19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Input!$CV$19</f>
        <v>0</v>
      </c>
      <c r="G36" s="64">
        <f>Input!$CW$19</f>
        <v>0</v>
      </c>
      <c r="H36" s="64">
        <f>Input!$CX$19</f>
        <v>0</v>
      </c>
      <c r="I36" s="64">
        <f>Input!$CY$19</f>
        <v>6350</v>
      </c>
      <c r="J36" s="64">
        <f>Input!$CZ$19</f>
        <v>0</v>
      </c>
      <c r="K36" s="64">
        <f>Input!$DA$19</f>
        <v>0</v>
      </c>
      <c r="L36" s="65">
        <f t="shared" si="1"/>
        <v>6350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Input!$DB$19</f>
        <v>0</v>
      </c>
      <c r="G37" s="64">
        <f>Input!$DC$19</f>
        <v>0</v>
      </c>
      <c r="H37" s="64">
        <f>Input!$DD$19</f>
        <v>0</v>
      </c>
      <c r="I37" s="64">
        <f>Input!$DE$19</f>
        <v>0</v>
      </c>
      <c r="J37" s="64">
        <f>Input!$DF$19</f>
        <v>0</v>
      </c>
      <c r="K37" s="64">
        <f>Input!$DG$19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Input!$DH$19</f>
        <v>0</v>
      </c>
      <c r="G38" s="64">
        <f>Input!$DI$19</f>
        <v>0</v>
      </c>
      <c r="H38" s="64">
        <f>Input!$DJ$19</f>
        <v>0</v>
      </c>
      <c r="I38" s="64">
        <f>Input!$DK$19</f>
        <v>0</v>
      </c>
      <c r="J38" s="64">
        <f>Input!$DL$19</f>
        <v>0</v>
      </c>
      <c r="K38" s="64">
        <f>Input!$DM$19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Input!$DN$19</f>
        <v>0</v>
      </c>
      <c r="G39" s="64">
        <f>Input!$DO$19</f>
        <v>0</v>
      </c>
      <c r="H39" s="64">
        <f>Input!$DP$19</f>
        <v>0</v>
      </c>
      <c r="I39" s="64">
        <f>Input!$DQ$19</f>
        <v>0</v>
      </c>
      <c r="J39" s="64">
        <f>Input!$DR$19</f>
        <v>0</v>
      </c>
      <c r="K39" s="64">
        <f>Input!$DS$19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Input!$DT$19</f>
        <v>0</v>
      </c>
      <c r="G40" s="64">
        <f>Input!$DU$19</f>
        <v>0</v>
      </c>
      <c r="H40" s="64">
        <f>Input!$DV$19</f>
        <v>0</v>
      </c>
      <c r="I40" s="64">
        <f>Input!$DW$19</f>
        <v>0</v>
      </c>
      <c r="J40" s="64">
        <f>Input!$DX$19</f>
        <v>0</v>
      </c>
      <c r="K40" s="64">
        <f>Input!$DY$19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Input!$DZ$19</f>
        <v>0</v>
      </c>
      <c r="G41" s="64">
        <f>Input!$EA$19</f>
        <v>0</v>
      </c>
      <c r="H41" s="64">
        <f>Input!$EB$19</f>
        <v>0</v>
      </c>
      <c r="I41" s="64">
        <f>Input!$EC$19</f>
        <v>0</v>
      </c>
      <c r="J41" s="64">
        <f>Input!$ED$19</f>
        <v>0</v>
      </c>
      <c r="K41" s="64">
        <f>Input!$EE$19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Input!$EF$19</f>
        <v>0</v>
      </c>
      <c r="G42" s="84">
        <f>Input!$EG$19</f>
        <v>0</v>
      </c>
      <c r="H42" s="84">
        <f>Input!$EH$19</f>
        <v>0</v>
      </c>
      <c r="I42" s="84">
        <f>Input!$EI$19</f>
        <v>0</v>
      </c>
      <c r="J42" s="84">
        <f>Input!$EJ$19</f>
        <v>0</v>
      </c>
      <c r="K42" s="84">
        <f>Input!$EK$19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2463685</v>
      </c>
      <c r="G43" s="86">
        <f t="shared" si="2"/>
        <v>520765</v>
      </c>
      <c r="H43" s="86">
        <f t="shared" si="2"/>
        <v>2165361</v>
      </c>
      <c r="I43" s="86">
        <f t="shared" si="2"/>
        <v>1443735</v>
      </c>
      <c r="J43" s="86">
        <f t="shared" si="2"/>
        <v>293103</v>
      </c>
      <c r="K43" s="86">
        <f t="shared" si="2"/>
        <v>2532778</v>
      </c>
      <c r="L43" s="87">
        <f t="shared" si="2"/>
        <v>9419427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16077130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2686126</v>
      </c>
      <c r="I44" s="53"/>
      <c r="J44" s="247" t="s">
        <v>468</v>
      </c>
      <c r="K44" s="248">
        <f>K43+J43</f>
        <v>2825881</v>
      </c>
      <c r="L44" s="247" t="s">
        <v>470</v>
      </c>
      <c r="M44" s="249"/>
      <c r="N44" s="251">
        <f>K44+F43</f>
        <v>5289566</v>
      </c>
      <c r="O44" s="294">
        <f>ROUND((N44/P44)*100,2)</f>
        <v>19.77</v>
      </c>
      <c r="P44" s="93">
        <f>Input!$HL$19</f>
        <v>26753855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Input!$EL$19</f>
        <v>0</v>
      </c>
      <c r="G46" s="64">
        <f>Input!$EM$19</f>
        <v>0</v>
      </c>
      <c r="H46" s="64">
        <f>Input!$EN$19</f>
        <v>0</v>
      </c>
      <c r="I46" s="64">
        <f>Input!$EO$19</f>
        <v>0</v>
      </c>
      <c r="J46" s="64">
        <f>Input!$EP$19</f>
        <v>0</v>
      </c>
      <c r="K46" s="64">
        <f>Input!$EQ$19</f>
        <v>0</v>
      </c>
      <c r="L46" s="57">
        <f>SUM(F46:K46)</f>
        <v>0</v>
      </c>
      <c r="N46" s="9"/>
      <c r="O46" s="291">
        <f>ROUND(N44/O48,0)</f>
        <v>113950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Input!$ER$19</f>
        <v>0</v>
      </c>
      <c r="G47" s="64">
        <f>Input!$ES$19</f>
        <v>0</v>
      </c>
      <c r="H47" s="64">
        <f>Input!$ET$19</f>
        <v>0</v>
      </c>
      <c r="I47" s="64">
        <f>Input!$EU$19</f>
        <v>0</v>
      </c>
      <c r="J47" s="64">
        <f>Input!$EV$19</f>
        <v>0</v>
      </c>
      <c r="K47" s="64">
        <f>Input!$EW$19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Input!$EX$19</f>
        <v>0</v>
      </c>
      <c r="G48" s="64">
        <f>Input!$EY$19</f>
        <v>0</v>
      </c>
      <c r="H48" s="64">
        <f>Input!$EZ$19</f>
        <v>0</v>
      </c>
      <c r="I48" s="64">
        <f>Input!$FA$19</f>
        <v>0</v>
      </c>
      <c r="J48" s="64">
        <f>Input!$FB$19</f>
        <v>0</v>
      </c>
      <c r="K48" s="64">
        <f>Input!$FC$19</f>
        <v>0</v>
      </c>
      <c r="L48" s="65">
        <f t="shared" si="3"/>
        <v>0</v>
      </c>
      <c r="N48" s="97"/>
      <c r="O48" s="293">
        <f>VLOOKUP($B$1,LUTTFTE,16,FALSE)</f>
        <v>46.42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Input!$FD$19</f>
        <v>0</v>
      </c>
      <c r="G49" s="64">
        <f>Input!$FE$19</f>
        <v>0</v>
      </c>
      <c r="H49" s="64">
        <f>Input!$FF$19</f>
        <v>0</v>
      </c>
      <c r="I49" s="64">
        <f>Input!$FG$19</f>
        <v>0</v>
      </c>
      <c r="J49" s="64">
        <f>Input!$FH$19</f>
        <v>0</v>
      </c>
      <c r="K49" s="64">
        <f>Input!$FI$19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Input!$FJ$19</f>
        <v>0</v>
      </c>
      <c r="G50" s="64">
        <f>Input!$FK$19</f>
        <v>0</v>
      </c>
      <c r="H50" s="64">
        <f>Input!$FL$19</f>
        <v>0</v>
      </c>
      <c r="I50" s="64">
        <f>Input!$FM$19</f>
        <v>0</v>
      </c>
      <c r="J50" s="64">
        <f>Input!$FN$19</f>
        <v>0</v>
      </c>
      <c r="K50" s="64">
        <f>Input!$FO$19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Input!$FP$19</f>
        <v>0</v>
      </c>
      <c r="G51" s="64">
        <f>Input!$FQ$19</f>
        <v>0</v>
      </c>
      <c r="H51" s="64">
        <f>Input!$FR$19</f>
        <v>0</v>
      </c>
      <c r="I51" s="64">
        <f>Input!$FS$19</f>
        <v>0</v>
      </c>
      <c r="J51" s="64">
        <f>Input!$FT$19</f>
        <v>0</v>
      </c>
      <c r="K51" s="64">
        <f>Input!$FU$19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Input!$FV$19</f>
        <v>0</v>
      </c>
      <c r="G52" s="64">
        <f>Input!$FW$19</f>
        <v>0</v>
      </c>
      <c r="H52" s="64">
        <f>Input!$FX$19</f>
        <v>0</v>
      </c>
      <c r="I52" s="64">
        <f>Input!$FY$19</f>
        <v>0</v>
      </c>
      <c r="J52" s="64">
        <f>Input!$FZ$19</f>
        <v>0</v>
      </c>
      <c r="K52" s="64">
        <f>Input!$GA$19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Input!$GB$19</f>
        <v>0</v>
      </c>
      <c r="G53" s="64">
        <f>Input!$GC$19</f>
        <v>0</v>
      </c>
      <c r="H53" s="64">
        <f>Input!$GD$19</f>
        <v>0</v>
      </c>
      <c r="I53" s="64">
        <f>Input!$GE$19</f>
        <v>0</v>
      </c>
      <c r="J53" s="64">
        <f>Input!$GF$19</f>
        <v>0</v>
      </c>
      <c r="K53" s="64">
        <f>Input!$GG$19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Input!$GH$19</f>
        <v>0</v>
      </c>
      <c r="G54" s="64">
        <f>Input!$GI$19</f>
        <v>0</v>
      </c>
      <c r="H54" s="64">
        <f>Input!$GJ$19</f>
        <v>0</v>
      </c>
      <c r="I54" s="64">
        <f>Input!$GK$19</f>
        <v>0</v>
      </c>
      <c r="J54" s="64">
        <f>Input!$GL$19</f>
        <v>0</v>
      </c>
      <c r="K54" s="64">
        <f>Input!$GM$19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Input!$GN$19</f>
        <v>0</v>
      </c>
      <c r="G55" s="64">
        <f>Input!$GO$19</f>
        <v>0</v>
      </c>
      <c r="H55" s="64">
        <f>Input!$GP$19</f>
        <v>0</v>
      </c>
      <c r="I55" s="64">
        <f>Input!$GQ$19</f>
        <v>0</v>
      </c>
      <c r="J55" s="64">
        <f>Input!$GR$19</f>
        <v>0</v>
      </c>
      <c r="K55" s="64">
        <f>Input!$GS$19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Input!$GT$19</f>
        <v>0</v>
      </c>
      <c r="G56" s="64">
        <f>Input!$GU$19</f>
        <v>0</v>
      </c>
      <c r="H56" s="64">
        <f>Input!$GV$19</f>
        <v>0</v>
      </c>
      <c r="I56" s="64">
        <f>Input!$GW$19</f>
        <v>0</v>
      </c>
      <c r="J56" s="64">
        <f>Input!$GX$19</f>
        <v>0</v>
      </c>
      <c r="K56" s="64">
        <f>Input!$GY$19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Input!$GZ$19</f>
        <v>0</v>
      </c>
      <c r="G57" s="64">
        <f>Input!$HA$19</f>
        <v>0</v>
      </c>
      <c r="H57" s="64">
        <f>Input!$HB$19</f>
        <v>0</v>
      </c>
      <c r="I57" s="64">
        <f>Input!$HC$19</f>
        <v>0</v>
      </c>
      <c r="J57" s="64">
        <f>Input!$HD$19</f>
        <v>0</v>
      </c>
      <c r="K57" s="64">
        <f>Input!$HE$19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Input!$HF$19</f>
        <v>0</v>
      </c>
      <c r="G58" s="64">
        <f>Input!$HG$19</f>
        <v>0</v>
      </c>
      <c r="H58" s="64">
        <f>Input!$HH$19</f>
        <v>0</v>
      </c>
      <c r="I58" s="64">
        <f>Input!$HI$19</f>
        <v>0</v>
      </c>
      <c r="J58" s="64">
        <f>Input!$HJ$19</f>
        <v>0</v>
      </c>
      <c r="K58" s="64">
        <f>Input!$HK$19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2463685</v>
      </c>
      <c r="G66" s="115">
        <f t="shared" ref="G66:L66" si="5">G59+G43</f>
        <v>520765</v>
      </c>
      <c r="H66" s="115">
        <f t="shared" si="5"/>
        <v>2165361</v>
      </c>
      <c r="I66" s="115">
        <f t="shared" si="5"/>
        <v>1443735</v>
      </c>
      <c r="J66" s="115">
        <f t="shared" si="5"/>
        <v>293103</v>
      </c>
      <c r="K66" s="115">
        <f t="shared" si="5"/>
        <v>2532778</v>
      </c>
      <c r="L66" s="115">
        <f t="shared" si="5"/>
        <v>9419427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13887216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Input!HL19+Input!HM19+Input!HN19+SUM(Input!$HT$19:'Input'!$IC$19)</f>
        <v>97564338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145079</v>
      </c>
      <c r="H69" s="390">
        <f>H28+H23</f>
        <v>806631</v>
      </c>
      <c r="I69" s="20"/>
      <c r="J69" s="20"/>
      <c r="K69" s="20"/>
      <c r="L69" s="115">
        <f>SUM(L66:L68)</f>
        <v>120870981</v>
      </c>
      <c r="N69" s="20"/>
    </row>
    <row r="70" spans="1:26" ht="15.75" customHeight="1">
      <c r="H70" s="390">
        <f>H69+G69</f>
        <v>951710</v>
      </c>
      <c r="L70" s="3" t="str">
        <f>IF($L$69&lt;&gt;(Input!$D$19-Input!$E$19),"Error","Balanced")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6" priority="3">
      <formula>$O$28&lt;&gt;0</formula>
    </cfRule>
  </conditionalFormatting>
  <conditionalFormatting sqref="F20:J20">
    <cfRule type="expression" dxfId="165" priority="2">
      <formula>OR($S$17&lt;&gt;0,$S$43&lt;&gt;0,$S$59&lt;&gt;0)</formula>
    </cfRule>
  </conditionalFormatting>
  <conditionalFormatting sqref="H10:J10">
    <cfRule type="expression" dxfId="16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TAMUG!$B$1</f>
        <v>Texas A&amp;M University at Galveston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Input!$HT$19</f>
        <v>8680655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Input!HU19</f>
        <v>-2737976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Input!$HV$19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5942679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Input!$HW$19</f>
        <v>-81995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Input!$HX$19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Input!$HY$19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Input!$HZ$19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Input!$ID$19</f>
        <v>TEES Expenditures not in AFR</v>
      </c>
      <c r="F21" s="1078"/>
      <c r="G21" s="1078"/>
      <c r="H21" s="1078"/>
      <c r="I21" s="1078"/>
      <c r="J21" s="1079"/>
      <c r="K21" s="571">
        <f>Input!$IA$19</f>
        <v>52982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Input!$IE$19</f>
        <v>0</v>
      </c>
      <c r="F22" s="1078"/>
      <c r="G22" s="1078"/>
      <c r="H22" s="1078"/>
      <c r="I22" s="1078"/>
      <c r="J22" s="1079"/>
      <c r="K22" s="571">
        <f>Input!$IB$19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Input!$IF$19</f>
        <v>0</v>
      </c>
      <c r="F23" s="1067"/>
      <c r="G23" s="1067"/>
      <c r="H23" s="1067"/>
      <c r="I23" s="1067"/>
      <c r="J23" s="1068"/>
      <c r="K23" s="584">
        <f>Input!$IC$19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5913666</v>
      </c>
    </row>
    <row r="49" spans="2:11">
      <c r="F49" s="545">
        <f>SUM(F50:F59)</f>
        <v>0</v>
      </c>
      <c r="K49" s="480">
        <f>K7+K8+K9+K12+K14+K17+K18+K21+K22+K23</f>
        <v>5913666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SUM(Input!HT19:IC19)</f>
        <v>5913666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3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17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199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15387727</v>
      </c>
      <c r="L8" s="23">
        <f>Input!$I$20</f>
        <v>15387727</v>
      </c>
      <c r="N8" s="116"/>
      <c r="O8" s="117"/>
      <c r="P8" s="19"/>
      <c r="Q8" s="19"/>
      <c r="R8" s="19"/>
      <c r="S8" s="19"/>
      <c r="T8" s="19"/>
      <c r="AB8" s="24">
        <f>SUM(C8:L8)</f>
        <v>30775454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Input!$G$20</f>
        <v>1425844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1425844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16813571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16813571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987224</v>
      </c>
      <c r="L13" s="36">
        <f>Input!$J$20</f>
        <v>987224</v>
      </c>
      <c r="N13" s="37"/>
      <c r="O13" s="120"/>
      <c r="AB13" s="24">
        <f>SUM(C13:L13)</f>
        <v>1974448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298166</v>
      </c>
      <c r="L14" s="36">
        <f>Input!$K$20</f>
        <v>298166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596332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469650</v>
      </c>
      <c r="L16" s="36">
        <f>Input!$M$20</f>
        <v>469650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939300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18568611</v>
      </c>
      <c r="L17" s="46">
        <f>SUM(L8:L16)</f>
        <v>17142767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Input!$N$20</f>
        <v>456117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Input!$O$20</f>
        <v>216609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Input!$P$20</f>
        <v>4764935</v>
      </c>
      <c r="G22" s="56">
        <f>Input!$Q$20</f>
        <v>1566092</v>
      </c>
      <c r="H22" s="56">
        <f>Input!$R$20</f>
        <v>49283</v>
      </c>
      <c r="I22" s="56">
        <f>Input!$S$20</f>
        <v>1071805</v>
      </c>
      <c r="J22" s="56">
        <f>Input!$T$20</f>
        <v>63203</v>
      </c>
      <c r="K22" s="56">
        <f>Input!$U$20</f>
        <v>0</v>
      </c>
      <c r="L22" s="57">
        <f>SUM(F22:K22)</f>
        <v>7515318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15030636</v>
      </c>
    </row>
    <row r="23" spans="1:28" ht="15.75" customHeight="1">
      <c r="B23" s="63" t="s">
        <v>23</v>
      </c>
      <c r="C23" s="21"/>
      <c r="D23" s="21"/>
      <c r="F23" s="64">
        <f>Input!$V$20</f>
        <v>202840</v>
      </c>
      <c r="G23" s="64">
        <f>Input!$W$20</f>
        <v>6155</v>
      </c>
      <c r="H23" s="64">
        <f>Input!$X$20</f>
        <v>0</v>
      </c>
      <c r="I23" s="64">
        <f>Input!$Y$20</f>
        <v>0</v>
      </c>
      <c r="J23" s="64">
        <f>Input!$Z$20</f>
        <v>0</v>
      </c>
      <c r="K23" s="64">
        <f>Input!$AA$20</f>
        <v>0</v>
      </c>
      <c r="L23" s="65">
        <f t="shared" ref="L23:L42" si="1">SUM(F23:K23)</f>
        <v>208995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417990</v>
      </c>
    </row>
    <row r="24" spans="1:28" ht="15.75" customHeight="1">
      <c r="B24" s="55" t="s">
        <v>24</v>
      </c>
      <c r="C24" s="21"/>
      <c r="D24" s="21"/>
      <c r="F24" s="64">
        <f>Input!$AB$20</f>
        <v>294339</v>
      </c>
      <c r="G24" s="64">
        <f>Input!$AC$20</f>
        <v>9688</v>
      </c>
      <c r="H24" s="64">
        <f>Input!$AD$20</f>
        <v>0</v>
      </c>
      <c r="I24" s="64">
        <f>Input!$AE$20</f>
        <v>0</v>
      </c>
      <c r="J24" s="64">
        <f>Input!$AF$20</f>
        <v>0</v>
      </c>
      <c r="K24" s="64">
        <f>Input!$AG$20</f>
        <v>0</v>
      </c>
      <c r="L24" s="65">
        <f t="shared" si="1"/>
        <v>304027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608054</v>
      </c>
    </row>
    <row r="25" spans="1:28" ht="15.75" customHeight="1">
      <c r="B25" s="55" t="s">
        <v>25</v>
      </c>
      <c r="C25" s="21"/>
      <c r="D25" s="21"/>
      <c r="F25" s="64">
        <f>Input!$AH$20</f>
        <v>2638198</v>
      </c>
      <c r="G25" s="64">
        <f>Input!$AI$20</f>
        <v>85272</v>
      </c>
      <c r="H25" s="64">
        <f>Input!$AJ$20</f>
        <v>0</v>
      </c>
      <c r="I25" s="64">
        <f>Input!$AK$20</f>
        <v>921319</v>
      </c>
      <c r="J25" s="64">
        <f>Input!$AL$20</f>
        <v>87576</v>
      </c>
      <c r="K25" s="64">
        <f>Input!$AM$20</f>
        <v>84255</v>
      </c>
      <c r="L25" s="65">
        <f t="shared" si="1"/>
        <v>3816620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7633240</v>
      </c>
    </row>
    <row r="26" spans="1:28" ht="15.75" customHeight="1">
      <c r="B26" s="55" t="s">
        <v>26</v>
      </c>
      <c r="C26" s="21"/>
      <c r="D26" s="21"/>
      <c r="F26" s="64">
        <f>Input!$AN$20</f>
        <v>0</v>
      </c>
      <c r="G26" s="64">
        <f>Input!$AO$20</f>
        <v>0</v>
      </c>
      <c r="H26" s="64">
        <f>Input!$AP$20</f>
        <v>0</v>
      </c>
      <c r="I26" s="64">
        <f>Input!$AQ$20</f>
        <v>0</v>
      </c>
      <c r="J26" s="64">
        <f>Input!$AR$20</f>
        <v>0</v>
      </c>
      <c r="K26" s="64">
        <f>Input!$AS$20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Input!$AT$20</f>
        <v>0</v>
      </c>
      <c r="G27" s="64">
        <f>Input!$AU$20</f>
        <v>25903</v>
      </c>
      <c r="H27" s="64">
        <f>Input!$AV$20</f>
        <v>0</v>
      </c>
      <c r="I27" s="64">
        <f>Input!$AW$20</f>
        <v>0</v>
      </c>
      <c r="J27" s="64">
        <f>Input!$AX$20</f>
        <v>0</v>
      </c>
      <c r="K27" s="64">
        <f>Input!$AY$20</f>
        <v>0</v>
      </c>
      <c r="L27" s="65">
        <f t="shared" si="1"/>
        <v>25903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51806</v>
      </c>
    </row>
    <row r="28" spans="1:28" ht="15.75" customHeight="1">
      <c r="B28" s="55" t="s">
        <v>28</v>
      </c>
      <c r="C28" s="21"/>
      <c r="D28" s="21"/>
      <c r="F28" s="64">
        <f>Input!$AZ$20</f>
        <v>90</v>
      </c>
      <c r="G28" s="64">
        <f>Input!$BA$20</f>
        <v>650</v>
      </c>
      <c r="H28" s="64">
        <f>Input!$BB$20</f>
        <v>0</v>
      </c>
      <c r="I28" s="64">
        <f>Input!$BC$20</f>
        <v>0</v>
      </c>
      <c r="J28" s="64">
        <f>Input!$BD$20</f>
        <v>0</v>
      </c>
      <c r="K28" s="64">
        <f>Input!$BE$20</f>
        <v>2286</v>
      </c>
      <c r="L28" s="65">
        <f t="shared" si="1"/>
        <v>3026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Input!$BF$20</f>
        <v>412537</v>
      </c>
      <c r="G29" s="64">
        <f>Input!$BG$20</f>
        <v>15917</v>
      </c>
      <c r="H29" s="64">
        <f>Input!$BH$20</f>
        <v>0</v>
      </c>
      <c r="I29" s="64">
        <f>Input!$BI$20</f>
        <v>1182656</v>
      </c>
      <c r="J29" s="64">
        <f>Input!$BJ$20</f>
        <v>0</v>
      </c>
      <c r="K29" s="64">
        <f>Input!$BK$20</f>
        <v>39945</v>
      </c>
      <c r="L29" s="65">
        <f t="shared" si="1"/>
        <v>1651055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Input!$BL$20</f>
        <v>0</v>
      </c>
      <c r="G30" s="64">
        <f>Input!$BM$20</f>
        <v>936614</v>
      </c>
      <c r="H30" s="64">
        <f>Input!$BN$20</f>
        <v>0</v>
      </c>
      <c r="I30" s="64">
        <f>Input!$BO$20</f>
        <v>0</v>
      </c>
      <c r="J30" s="64">
        <f>Input!$BP$20</f>
        <v>0</v>
      </c>
      <c r="K30" s="64">
        <f>Input!$BQ$20</f>
        <v>82731</v>
      </c>
      <c r="L30" s="65">
        <f t="shared" si="1"/>
        <v>1019345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Input!$BR$20</f>
        <v>34295</v>
      </c>
      <c r="G31" s="64">
        <f>Input!$BS$20</f>
        <v>13976</v>
      </c>
      <c r="H31" s="64">
        <f>Input!$BT$20</f>
        <v>0</v>
      </c>
      <c r="I31" s="64">
        <f>Input!$BU$20</f>
        <v>0</v>
      </c>
      <c r="J31" s="64">
        <f>Input!$BV$20</f>
        <v>0</v>
      </c>
      <c r="K31" s="64">
        <f>Input!$BW$20</f>
        <v>0</v>
      </c>
      <c r="L31" s="65">
        <f t="shared" si="1"/>
        <v>48271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Input!$BX$20</f>
        <v>38005</v>
      </c>
      <c r="G32" s="64">
        <f>Input!$BY$20</f>
        <v>0</v>
      </c>
      <c r="H32" s="64">
        <f>Input!$BZ$20</f>
        <v>0</v>
      </c>
      <c r="I32" s="64">
        <f>Input!$CA$20</f>
        <v>0</v>
      </c>
      <c r="J32" s="64">
        <f>Input!$CB$20</f>
        <v>0</v>
      </c>
      <c r="K32" s="64">
        <f>Input!$CC$20</f>
        <v>0</v>
      </c>
      <c r="L32" s="65">
        <f t="shared" si="1"/>
        <v>38005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Input!$CD$20</f>
        <v>0</v>
      </c>
      <c r="G33" s="64">
        <f>Input!$CE$20</f>
        <v>0</v>
      </c>
      <c r="H33" s="64">
        <f>Input!$CF$20</f>
        <v>0</v>
      </c>
      <c r="I33" s="64">
        <f>Input!$CG$20</f>
        <v>0</v>
      </c>
      <c r="J33" s="64">
        <f>Input!$CH$20</f>
        <v>0</v>
      </c>
      <c r="K33" s="64">
        <f>Input!$CI$20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Input!$CJ$20</f>
        <v>24106</v>
      </c>
      <c r="G34" s="64">
        <f>Input!$CK$20</f>
        <v>47917</v>
      </c>
      <c r="H34" s="64">
        <f>Input!$CL$20</f>
        <v>0</v>
      </c>
      <c r="I34" s="64">
        <f>Input!$CM$20</f>
        <v>0</v>
      </c>
      <c r="J34" s="64">
        <f>Input!$CN$20</f>
        <v>0</v>
      </c>
      <c r="K34" s="64">
        <f>Input!$CO$20</f>
        <v>0</v>
      </c>
      <c r="L34" s="65">
        <f t="shared" si="1"/>
        <v>72023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Input!$CP$20</f>
        <v>11033</v>
      </c>
      <c r="G35" s="64">
        <f>Input!$CQ$20</f>
        <v>36525</v>
      </c>
      <c r="H35" s="64">
        <f>Input!$CR$20</f>
        <v>0</v>
      </c>
      <c r="I35" s="64">
        <f>Input!$CS$20</f>
        <v>415969</v>
      </c>
      <c r="J35" s="64">
        <f>Input!$CT$20</f>
        <v>0</v>
      </c>
      <c r="K35" s="64">
        <f>Input!$CU$20</f>
        <v>0</v>
      </c>
      <c r="L35" s="65">
        <f t="shared" si="1"/>
        <v>463527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Input!$CV$20</f>
        <v>0</v>
      </c>
      <c r="G36" s="64">
        <f>Input!$CW$20</f>
        <v>1965876</v>
      </c>
      <c r="H36" s="64">
        <f>Input!$CX$20</f>
        <v>0</v>
      </c>
      <c r="I36" s="64">
        <f>Input!$CY$20</f>
        <v>0</v>
      </c>
      <c r="J36" s="64">
        <f>Input!$CZ$20</f>
        <v>0</v>
      </c>
      <c r="K36" s="64">
        <f>Input!$DA$20</f>
        <v>0</v>
      </c>
      <c r="L36" s="65">
        <f t="shared" si="1"/>
        <v>1965876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Input!$DB$20</f>
        <v>0</v>
      </c>
      <c r="G37" s="64">
        <f>Input!$DC$20</f>
        <v>0</v>
      </c>
      <c r="H37" s="64">
        <f>Input!$DD$20</f>
        <v>0</v>
      </c>
      <c r="I37" s="64">
        <f>Input!$DE$20</f>
        <v>0</v>
      </c>
      <c r="J37" s="64">
        <f>Input!$DF$20</f>
        <v>0</v>
      </c>
      <c r="K37" s="64">
        <f>Input!$DG$20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Input!$DH$20</f>
        <v>0</v>
      </c>
      <c r="G38" s="64">
        <f>Input!$DI$20</f>
        <v>0</v>
      </c>
      <c r="H38" s="64">
        <f>Input!$DJ$20</f>
        <v>0</v>
      </c>
      <c r="I38" s="64">
        <f>Input!$DK$20</f>
        <v>0</v>
      </c>
      <c r="J38" s="64">
        <f>Input!$DL$20</f>
        <v>0</v>
      </c>
      <c r="K38" s="64">
        <f>Input!$DM$20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Input!$DN$20</f>
        <v>0</v>
      </c>
      <c r="G39" s="64">
        <f>Input!$DO$20</f>
        <v>0</v>
      </c>
      <c r="H39" s="64">
        <f>Input!$DP$20</f>
        <v>0</v>
      </c>
      <c r="I39" s="64">
        <f>Input!$DQ$20</f>
        <v>0</v>
      </c>
      <c r="J39" s="64">
        <f>Input!$DR$20</f>
        <v>0</v>
      </c>
      <c r="K39" s="64">
        <f>Input!$DS$20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Input!$DT$20</f>
        <v>0</v>
      </c>
      <c r="G40" s="64">
        <f>Input!$DU$20</f>
        <v>0</v>
      </c>
      <c r="H40" s="64">
        <f>Input!$DV$20</f>
        <v>0</v>
      </c>
      <c r="I40" s="64">
        <f>Input!$DW$20</f>
        <v>0</v>
      </c>
      <c r="J40" s="64">
        <f>Input!$DX$20</f>
        <v>0</v>
      </c>
      <c r="K40" s="64">
        <f>Input!$DY$20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Input!$DZ$20</f>
        <v>0</v>
      </c>
      <c r="G41" s="64">
        <f>Input!$EA$20</f>
        <v>0</v>
      </c>
      <c r="H41" s="64">
        <f>Input!$EB$20</f>
        <v>0</v>
      </c>
      <c r="I41" s="64">
        <f>Input!$EC$20</f>
        <v>0</v>
      </c>
      <c r="J41" s="64">
        <f>Input!$ED$20</f>
        <v>0</v>
      </c>
      <c r="K41" s="64">
        <f>Input!$EE$20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Input!$EF$20</f>
        <v>0</v>
      </c>
      <c r="G42" s="84">
        <f>Input!$EG$20</f>
        <v>8179</v>
      </c>
      <c r="H42" s="84">
        <f>Input!$EH$20</f>
        <v>0</v>
      </c>
      <c r="I42" s="84">
        <f>Input!$EI$20</f>
        <v>0</v>
      </c>
      <c r="J42" s="84">
        <f>Input!$EJ$20</f>
        <v>2597</v>
      </c>
      <c r="K42" s="84">
        <f>Input!$EK$20</f>
        <v>0</v>
      </c>
      <c r="L42" s="65">
        <f t="shared" si="1"/>
        <v>10776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21552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8420378</v>
      </c>
      <c r="G43" s="86">
        <f t="shared" si="2"/>
        <v>4718764</v>
      </c>
      <c r="H43" s="86">
        <f t="shared" si="2"/>
        <v>49283</v>
      </c>
      <c r="I43" s="86">
        <f t="shared" si="2"/>
        <v>3591749</v>
      </c>
      <c r="J43" s="86">
        <f t="shared" si="2"/>
        <v>153376</v>
      </c>
      <c r="K43" s="86">
        <f t="shared" si="2"/>
        <v>209217</v>
      </c>
      <c r="L43" s="87">
        <f t="shared" si="2"/>
        <v>17142767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23763278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4768047</v>
      </c>
      <c r="I44" s="53"/>
      <c r="J44" s="247" t="s">
        <v>468</v>
      </c>
      <c r="K44" s="248">
        <f>K43+J43</f>
        <v>362593</v>
      </c>
      <c r="L44" s="247" t="s">
        <v>470</v>
      </c>
      <c r="M44" s="249"/>
      <c r="N44" s="251">
        <f>K44+F43</f>
        <v>8782971</v>
      </c>
      <c r="O44" s="294">
        <f>ROUND((N44/P44)*100,2)</f>
        <v>12.73</v>
      </c>
      <c r="P44" s="93">
        <f>Input!$HL$20</f>
        <v>68982920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Input!$EL$20</f>
        <v>0</v>
      </c>
      <c r="G46" s="64">
        <f>Input!$EM$20</f>
        <v>0</v>
      </c>
      <c r="H46" s="64">
        <f>Input!$EN$20</f>
        <v>0</v>
      </c>
      <c r="I46" s="64">
        <f>Input!$EO$20</f>
        <v>0</v>
      </c>
      <c r="J46" s="64">
        <f>Input!$EP$20</f>
        <v>0</v>
      </c>
      <c r="K46" s="64">
        <f>Input!$EQ$20</f>
        <v>0</v>
      </c>
      <c r="L46" s="57">
        <f>SUM(F46:K46)</f>
        <v>0</v>
      </c>
      <c r="N46" s="9"/>
      <c r="O46" s="291">
        <f>ROUND(N44/O48,0)</f>
        <v>51043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Input!$ER$20</f>
        <v>175766</v>
      </c>
      <c r="G47" s="64">
        <f>Input!$ES$20</f>
        <v>0</v>
      </c>
      <c r="H47" s="64">
        <f>Input!$ET$20</f>
        <v>0</v>
      </c>
      <c r="I47" s="64">
        <f>Input!$EU$20</f>
        <v>0</v>
      </c>
      <c r="J47" s="64">
        <f>Input!$EV$20</f>
        <v>0</v>
      </c>
      <c r="K47" s="64">
        <f>Input!$EW$20</f>
        <v>0</v>
      </c>
      <c r="L47" s="65">
        <f t="shared" ref="L47:L58" si="3">SUM(F47:K47)</f>
        <v>175766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Input!$EX$20</f>
        <v>0</v>
      </c>
      <c r="G48" s="64">
        <f>Input!$EY$20</f>
        <v>0</v>
      </c>
      <c r="H48" s="64">
        <f>Input!$EZ$20</f>
        <v>0</v>
      </c>
      <c r="I48" s="64">
        <f>Input!$FA$20</f>
        <v>0</v>
      </c>
      <c r="J48" s="64">
        <f>Input!$FB$20</f>
        <v>0</v>
      </c>
      <c r="K48" s="64">
        <f>Input!$FC$20</f>
        <v>0</v>
      </c>
      <c r="L48" s="65">
        <f t="shared" si="3"/>
        <v>0</v>
      </c>
      <c r="N48" s="97"/>
      <c r="O48" s="293">
        <f>VLOOKUP($B$1,LUTTFTE,16,FALSE)</f>
        <v>172.07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Input!$FD$20</f>
        <v>119622</v>
      </c>
      <c r="G49" s="64">
        <f>Input!$FE$20</f>
        <v>0</v>
      </c>
      <c r="H49" s="64">
        <f>Input!$FF$20</f>
        <v>0</v>
      </c>
      <c r="I49" s="64">
        <f>Input!$FG$20</f>
        <v>0</v>
      </c>
      <c r="J49" s="64">
        <f>Input!$FH$20</f>
        <v>0</v>
      </c>
      <c r="K49" s="64">
        <f>Input!$FI$20</f>
        <v>0</v>
      </c>
      <c r="L49" s="65">
        <f t="shared" si="3"/>
        <v>119622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Input!$FJ$20</f>
        <v>0</v>
      </c>
      <c r="G50" s="64">
        <f>Input!$FK$20</f>
        <v>0</v>
      </c>
      <c r="H50" s="64">
        <f>Input!$FL$20</f>
        <v>0</v>
      </c>
      <c r="I50" s="64">
        <f>Input!$FM$20</f>
        <v>0</v>
      </c>
      <c r="J50" s="64">
        <f>Input!$FN$20</f>
        <v>0</v>
      </c>
      <c r="K50" s="64">
        <f>Input!$FO$20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Input!$FP$20</f>
        <v>64003</v>
      </c>
      <c r="G51" s="64">
        <f>Input!$FQ$20</f>
        <v>0</v>
      </c>
      <c r="H51" s="64">
        <f>Input!$FR$20</f>
        <v>0</v>
      </c>
      <c r="I51" s="64">
        <f>Input!$FS$20</f>
        <v>0</v>
      </c>
      <c r="J51" s="64">
        <f>Input!$FT$20</f>
        <v>0</v>
      </c>
      <c r="K51" s="64">
        <f>Input!$FU$20</f>
        <v>0</v>
      </c>
      <c r="L51" s="65">
        <f t="shared" si="3"/>
        <v>64003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Input!$FV$20</f>
        <v>-11</v>
      </c>
      <c r="G52" s="64">
        <f>Input!$FW$20</f>
        <v>0</v>
      </c>
      <c r="H52" s="64">
        <f>Input!$FX$20</f>
        <v>0</v>
      </c>
      <c r="I52" s="64">
        <f>Input!$FY$20</f>
        <v>0</v>
      </c>
      <c r="J52" s="64">
        <f>Input!$FZ$20</f>
        <v>0</v>
      </c>
      <c r="K52" s="64">
        <f>Input!$GA$20</f>
        <v>0</v>
      </c>
      <c r="L52" s="65">
        <f t="shared" si="3"/>
        <v>-11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Input!$GB$20</f>
        <v>1309562</v>
      </c>
      <c r="G53" s="64">
        <f>Input!$GC$20</f>
        <v>0</v>
      </c>
      <c r="H53" s="64">
        <f>Input!$GD$20</f>
        <v>0</v>
      </c>
      <c r="I53" s="64">
        <f>Input!$GE$20</f>
        <v>0</v>
      </c>
      <c r="J53" s="64">
        <f>Input!$GF$20</f>
        <v>0</v>
      </c>
      <c r="K53" s="64">
        <f>Input!$GG$20</f>
        <v>0</v>
      </c>
      <c r="L53" s="65">
        <f t="shared" si="3"/>
        <v>1309562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Input!$GH$20</f>
        <v>0</v>
      </c>
      <c r="G54" s="64">
        <f>Input!$GI$20</f>
        <v>0</v>
      </c>
      <c r="H54" s="64">
        <f>Input!$GJ$20</f>
        <v>0</v>
      </c>
      <c r="I54" s="64">
        <f>Input!$GK$20</f>
        <v>0</v>
      </c>
      <c r="J54" s="64">
        <f>Input!$GL$20</f>
        <v>0</v>
      </c>
      <c r="K54" s="64">
        <f>Input!$GM$20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Input!$GN$20</f>
        <v>0</v>
      </c>
      <c r="G55" s="64">
        <f>Input!$GO$20</f>
        <v>0</v>
      </c>
      <c r="H55" s="64">
        <f>Input!$GP$20</f>
        <v>0</v>
      </c>
      <c r="I55" s="64">
        <f>Input!$GQ$20</f>
        <v>0</v>
      </c>
      <c r="J55" s="64">
        <f>Input!$GR$20</f>
        <v>0</v>
      </c>
      <c r="K55" s="64">
        <f>Input!$GS$20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Input!$GT$20</f>
        <v>0</v>
      </c>
      <c r="G56" s="64">
        <f>Input!$GU$20</f>
        <v>0</v>
      </c>
      <c r="H56" s="64">
        <f>Input!$GV$20</f>
        <v>0</v>
      </c>
      <c r="I56" s="64">
        <f>Input!$GW$20</f>
        <v>0</v>
      </c>
      <c r="J56" s="64">
        <f>Input!$GX$20</f>
        <v>0</v>
      </c>
      <c r="K56" s="64">
        <f>Input!$GY$20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Input!$GZ$20</f>
        <v>0</v>
      </c>
      <c r="G57" s="64">
        <f>Input!$HA$20</f>
        <v>0</v>
      </c>
      <c r="H57" s="64">
        <f>Input!$HB$20</f>
        <v>0</v>
      </c>
      <c r="I57" s="64">
        <f>Input!$HC$20</f>
        <v>0</v>
      </c>
      <c r="J57" s="64">
        <f>Input!$HD$20</f>
        <v>0</v>
      </c>
      <c r="K57" s="64">
        <f>Input!$HE$20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Input!$HF$20</f>
        <v>0</v>
      </c>
      <c r="G58" s="64">
        <f>Input!$HG$20</f>
        <v>0</v>
      </c>
      <c r="H58" s="64">
        <f>Input!$HH$20</f>
        <v>0</v>
      </c>
      <c r="I58" s="64">
        <f>Input!$HI$20</f>
        <v>0</v>
      </c>
      <c r="J58" s="64">
        <f>Input!$HJ$20</f>
        <v>0</v>
      </c>
      <c r="K58" s="64">
        <f>Input!$HK$20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1668942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1668942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10089320</v>
      </c>
      <c r="G66" s="115">
        <f t="shared" ref="G66:L66" si="5">G59+G43</f>
        <v>4718764</v>
      </c>
      <c r="H66" s="115">
        <f t="shared" si="5"/>
        <v>49283</v>
      </c>
      <c r="I66" s="115">
        <f t="shared" si="5"/>
        <v>3591749</v>
      </c>
      <c r="J66" s="115">
        <f t="shared" si="5"/>
        <v>153376</v>
      </c>
      <c r="K66" s="115">
        <f t="shared" si="5"/>
        <v>209217</v>
      </c>
      <c r="L66" s="115">
        <f t="shared" si="5"/>
        <v>18811709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19241337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Input!HL20+Input!HM20+Input!HN20+SUM(Input!$HT$20:'Input'!$IC$20)</f>
        <v>266598101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6805</v>
      </c>
      <c r="H69" s="390">
        <f>H28+H23</f>
        <v>0</v>
      </c>
      <c r="I69" s="20"/>
      <c r="J69" s="20"/>
      <c r="K69" s="20"/>
      <c r="L69" s="115">
        <f>SUM(L66:L68)</f>
        <v>304651147</v>
      </c>
      <c r="N69" s="20"/>
    </row>
    <row r="70" spans="1:26" ht="15.75" customHeight="1">
      <c r="H70" s="390">
        <f>H69+G69</f>
        <v>6805</v>
      </c>
      <c r="L70" s="3" t="str">
        <f>IF($L$69&lt;&gt;(Input!$D$20-Input!$E$20),"Error","Balanced")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2" priority="3">
      <formula>$O$28&lt;&gt;0</formula>
    </cfRule>
  </conditionalFormatting>
  <conditionalFormatting sqref="F20:J20">
    <cfRule type="expression" dxfId="161" priority="2">
      <formula>OR($S$17&lt;&gt;0,$S$43&lt;&gt;0,$S$59&lt;&gt;0)</formula>
    </cfRule>
  </conditionalFormatting>
  <conditionalFormatting sqref="H10:J10">
    <cfRule type="expression" dxfId="16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81"/>
  <sheetViews>
    <sheetView showGridLines="0" zoomScale="90" zoomScaleNormal="90" workbookViewId="0">
      <pane xSplit="4" ySplit="10" topLeftCell="E11" activePane="bottomRight" state="frozen"/>
      <selection activeCell="B30" sqref="B30"/>
      <selection pane="topRight" activeCell="B30" sqref="B30"/>
      <selection pane="bottomLeft" activeCell="B30" sqref="B30"/>
      <selection pane="bottomRight" activeCell="F12" sqref="F12:F48"/>
    </sheetView>
  </sheetViews>
  <sheetFormatPr defaultRowHeight="12.75" outlineLevelRow="1"/>
  <cols>
    <col min="1" max="2" width="9.42578125" style="187" customWidth="1"/>
    <col min="3" max="3" width="7.7109375" style="187" customWidth="1"/>
    <col min="4" max="4" width="56.85546875" style="188" customWidth="1"/>
    <col min="5" max="5" width="16.7109375" style="188" customWidth="1"/>
    <col min="6" max="6" width="16" style="188" customWidth="1"/>
    <col min="7" max="7" width="15.5703125" style="188" customWidth="1"/>
    <col min="8" max="10" width="9.140625" style="188"/>
    <col min="11" max="11" width="17.42578125" style="188" customWidth="1"/>
    <col min="12" max="16384" width="9.140625" style="188"/>
  </cols>
  <sheetData>
    <row r="1" spans="1:12" ht="13.5" thickBot="1">
      <c r="D1" s="160" t="s">
        <v>410</v>
      </c>
      <c r="G1" s="369" t="s">
        <v>441</v>
      </c>
    </row>
    <row r="2" spans="1:12">
      <c r="D2" s="189" t="s">
        <v>1509</v>
      </c>
    </row>
    <row r="3" spans="1:12">
      <c r="D3" s="160" t="s">
        <v>1685</v>
      </c>
    </row>
    <row r="4" spans="1:12">
      <c r="A4" s="190" t="s">
        <v>680</v>
      </c>
      <c r="H4" s="360" t="s">
        <v>1490</v>
      </c>
      <c r="K4" s="1001">
        <v>43500</v>
      </c>
    </row>
    <row r="5" spans="1:12" s="359" customFormat="1">
      <c r="A5" s="360"/>
      <c r="B5" s="187"/>
      <c r="C5" s="208" t="s">
        <v>1510</v>
      </c>
    </row>
    <row r="6" spans="1:12" s="359" customFormat="1">
      <c r="A6" s="360"/>
      <c r="B6" s="187"/>
      <c r="C6" s="208"/>
    </row>
    <row r="7" spans="1:12" s="359" customFormat="1">
      <c r="A7" s="360"/>
      <c r="B7" s="187"/>
      <c r="C7" s="208"/>
    </row>
    <row r="8" spans="1:12" s="359" customFormat="1">
      <c r="A8" s="360"/>
      <c r="B8" s="187"/>
      <c r="C8" s="208"/>
    </row>
    <row r="9" spans="1:12" s="359" customFormat="1">
      <c r="A9" s="360"/>
      <c r="B9" s="208" t="s">
        <v>578</v>
      </c>
      <c r="C9" s="208"/>
    </row>
    <row r="10" spans="1:12" ht="63" customHeight="1">
      <c r="A10" s="466" t="s">
        <v>575</v>
      </c>
      <c r="B10" s="395" t="s">
        <v>344</v>
      </c>
      <c r="C10" s="191" t="s">
        <v>422</v>
      </c>
      <c r="D10" s="192" t="s">
        <v>411</v>
      </c>
      <c r="E10" s="193" t="s">
        <v>432</v>
      </c>
      <c r="F10" s="398" t="s">
        <v>517</v>
      </c>
    </row>
    <row r="11" spans="1:12">
      <c r="A11" s="122">
        <v>301</v>
      </c>
      <c r="B11" s="492">
        <v>20</v>
      </c>
      <c r="C11" s="494" t="str">
        <f>$C$5</f>
        <v>FY 18</v>
      </c>
      <c r="D11" s="195" t="s">
        <v>423</v>
      </c>
      <c r="E11" s="396" t="s">
        <v>424</v>
      </c>
      <c r="F11" s="396" t="s">
        <v>424</v>
      </c>
      <c r="J11" s="253"/>
      <c r="K11" s="492"/>
      <c r="L11" s="929"/>
    </row>
    <row r="12" spans="1:12">
      <c r="A12" s="122">
        <v>320</v>
      </c>
      <c r="B12" s="492">
        <v>3541</v>
      </c>
      <c r="C12" s="494" t="str">
        <f t="shared" ref="C12:C47" si="0">$C$5</f>
        <v>FY 18</v>
      </c>
      <c r="D12" s="195" t="str">
        <f>ASU!$B$1</f>
        <v>Angelo State University</v>
      </c>
      <c r="E12" s="196">
        <f>ASU!$L$17</f>
        <v>752412</v>
      </c>
      <c r="F12" s="196">
        <f>ASU!$O$46</f>
        <v>1654</v>
      </c>
      <c r="J12" s="253"/>
      <c r="K12" s="492"/>
      <c r="L12" s="929"/>
    </row>
    <row r="13" spans="1:12">
      <c r="A13" s="122">
        <v>210</v>
      </c>
      <c r="B13" s="492">
        <v>3565</v>
      </c>
      <c r="C13" s="494" t="str">
        <f t="shared" si="0"/>
        <v>FY 18</v>
      </c>
      <c r="D13" s="195" t="str">
        <f>TAMUC!$B$1</f>
        <v>Texas A&amp;M University - Commerce</v>
      </c>
      <c r="E13" s="197">
        <f>TAMUC!$L$17</f>
        <v>3094834</v>
      </c>
      <c r="F13" s="361">
        <f>TAMUC!$O$46</f>
        <v>5709</v>
      </c>
      <c r="J13" s="253"/>
      <c r="K13" s="492"/>
      <c r="L13" s="929"/>
    </row>
    <row r="14" spans="1:12">
      <c r="A14" s="122">
        <v>270</v>
      </c>
      <c r="B14" s="492">
        <v>3581</v>
      </c>
      <c r="C14" s="494" t="str">
        <f t="shared" si="0"/>
        <v>FY 18</v>
      </c>
      <c r="D14" s="195" t="str">
        <f>LU!$B$1</f>
        <v xml:space="preserve">Lamar University </v>
      </c>
      <c r="E14" s="197">
        <f>LU!$L$17</f>
        <v>2449188</v>
      </c>
      <c r="F14" s="361">
        <f>LU!$O$46</f>
        <v>7477</v>
      </c>
      <c r="J14" s="253"/>
      <c r="K14" s="492"/>
      <c r="L14" s="929"/>
    </row>
    <row r="15" spans="1:12">
      <c r="A15" s="122">
        <v>340</v>
      </c>
      <c r="B15" s="492">
        <v>3592</v>
      </c>
      <c r="C15" s="494" t="str">
        <f t="shared" si="0"/>
        <v>FY 18</v>
      </c>
      <c r="D15" s="195" t="str">
        <f>MidWST!$B$1</f>
        <v>Midwestern State University</v>
      </c>
      <c r="E15" s="197">
        <f>MidWST!$L$17</f>
        <v>493848</v>
      </c>
      <c r="F15" s="361">
        <f>MidWST!$O$46</f>
        <v>2749</v>
      </c>
      <c r="J15" s="253"/>
      <c r="K15" s="492"/>
      <c r="L15" s="929"/>
    </row>
    <row r="16" spans="1:12">
      <c r="A16" s="122">
        <v>330</v>
      </c>
      <c r="B16" s="492">
        <v>3594</v>
      </c>
      <c r="C16" s="494" t="str">
        <f t="shared" si="0"/>
        <v>FY 18</v>
      </c>
      <c r="D16" s="195" t="str">
        <f>UNT!$B$1</f>
        <v>University of North Texas</v>
      </c>
      <c r="E16" s="197">
        <f>UNT!$L$17</f>
        <v>36656316</v>
      </c>
      <c r="F16" s="361">
        <f>UNT!$O$46</f>
        <v>38853</v>
      </c>
      <c r="J16" s="254"/>
      <c r="K16" s="492"/>
      <c r="L16" s="929"/>
    </row>
    <row r="17" spans="1:12">
      <c r="A17" s="122">
        <v>91</v>
      </c>
      <c r="B17" s="492">
        <v>3599</v>
      </c>
      <c r="C17" s="494" t="str">
        <f t="shared" si="0"/>
        <v>FY 18</v>
      </c>
      <c r="D17" s="695" t="str">
        <f>'RGV1'!$B$1</f>
        <v>The University of Texas RGV - Academic &amp; Health (A+H)</v>
      </c>
      <c r="E17" s="361">
        <f>'RGV1'!$L$17</f>
        <v>15257321</v>
      </c>
      <c r="F17" s="361">
        <f>'RGV1'!$O$46</f>
        <v>23533</v>
      </c>
      <c r="J17" s="253"/>
      <c r="K17" s="927"/>
      <c r="L17" s="929"/>
    </row>
    <row r="18" spans="1:12">
      <c r="A18" s="122">
        <v>280</v>
      </c>
      <c r="B18" s="492">
        <v>3606</v>
      </c>
      <c r="C18" s="494" t="str">
        <f t="shared" si="0"/>
        <v>FY 18</v>
      </c>
      <c r="D18" s="195" t="str">
        <f>SHSU!$B$1</f>
        <v>Sam Houston State University</v>
      </c>
      <c r="E18" s="397">
        <f>SHSU!$L$17</f>
        <v>7023358</v>
      </c>
      <c r="F18" s="397">
        <f>SHSU!$O$46</f>
        <v>5841</v>
      </c>
      <c r="J18" s="253"/>
      <c r="K18" s="492"/>
      <c r="L18" s="929"/>
    </row>
    <row r="19" spans="1:12">
      <c r="A19" s="122">
        <v>290</v>
      </c>
      <c r="B19" s="492">
        <v>3615</v>
      </c>
      <c r="C19" s="494" t="str">
        <f t="shared" si="0"/>
        <v>FY 18</v>
      </c>
      <c r="D19" s="195" t="str">
        <f>TXST!$B$1</f>
        <v>Texas State University</v>
      </c>
      <c r="E19" s="197">
        <f>TXST!$L$17</f>
        <v>64406716</v>
      </c>
      <c r="F19" s="361">
        <f>TXST!$O$46</f>
        <v>74053</v>
      </c>
      <c r="J19" s="253"/>
      <c r="K19" s="492"/>
      <c r="L19" s="929"/>
    </row>
    <row r="20" spans="1:12">
      <c r="A20" s="122">
        <v>350</v>
      </c>
      <c r="B20" s="492">
        <v>3624</v>
      </c>
      <c r="C20" s="494" t="str">
        <f t="shared" si="0"/>
        <v>FY 18</v>
      </c>
      <c r="D20" s="195" t="str">
        <f>SFA!$B$1</f>
        <v>Stephen F. Austin State University</v>
      </c>
      <c r="E20" s="361">
        <f>SFA!$L$17</f>
        <v>2931879</v>
      </c>
      <c r="F20" s="361">
        <f>SFA!$O$46</f>
        <v>3700</v>
      </c>
      <c r="G20" s="359"/>
      <c r="J20" s="253"/>
      <c r="K20" s="492"/>
      <c r="L20" s="929"/>
    </row>
    <row r="21" spans="1:12">
      <c r="A21" s="122">
        <v>300</v>
      </c>
      <c r="B21" s="492">
        <v>3625</v>
      </c>
      <c r="C21" s="494" t="str">
        <f t="shared" si="0"/>
        <v>FY 18</v>
      </c>
      <c r="D21" s="195" t="str">
        <f>SRSU!$B$1</f>
        <v>Sul Ross State University</v>
      </c>
      <c r="E21" s="197">
        <f>SRSU!$L$17</f>
        <v>2326110</v>
      </c>
      <c r="F21" s="361">
        <f>SRSU!$O$46</f>
        <v>15421</v>
      </c>
      <c r="J21" s="253"/>
      <c r="K21" s="492"/>
      <c r="L21" s="929"/>
    </row>
    <row r="22" spans="1:12">
      <c r="A22" s="122">
        <v>150</v>
      </c>
      <c r="B22" s="492">
        <v>3630</v>
      </c>
      <c r="C22" s="494" t="str">
        <f t="shared" si="0"/>
        <v>FY 18</v>
      </c>
      <c r="D22" s="195" t="str">
        <f>PVAMU!$B$1</f>
        <v>Prairie View A &amp; M University</v>
      </c>
      <c r="E22" s="197">
        <f>PVAMU!$L$17</f>
        <v>17142767</v>
      </c>
      <c r="F22" s="361">
        <f>PVAMU!$O$46</f>
        <v>51043</v>
      </c>
      <c r="J22" s="253"/>
      <c r="K22" s="492"/>
      <c r="L22" s="929"/>
    </row>
    <row r="23" spans="1:12">
      <c r="A23" s="122">
        <v>160</v>
      </c>
      <c r="B23" s="492">
        <v>3631</v>
      </c>
      <c r="C23" s="494" t="str">
        <f t="shared" si="0"/>
        <v>FY 18</v>
      </c>
      <c r="D23" s="195" t="str">
        <f>TARLST!$B$1</f>
        <v>Tarleton State University</v>
      </c>
      <c r="E23" s="361">
        <f>TARLST!$L$17</f>
        <v>11593263</v>
      </c>
      <c r="F23" s="361">
        <f>TARLST!$O$46</f>
        <v>16292</v>
      </c>
      <c r="H23" s="359"/>
      <c r="J23" s="253"/>
      <c r="K23" s="492"/>
      <c r="L23" s="929"/>
    </row>
    <row r="24" spans="1:12">
      <c r="A24" s="122">
        <v>130</v>
      </c>
      <c r="B24" s="492">
        <v>3632</v>
      </c>
      <c r="C24" s="494" t="str">
        <f t="shared" si="0"/>
        <v>FY 18</v>
      </c>
      <c r="D24" s="198" t="str">
        <f>TAMUComb!$B$1</f>
        <v>Texas A&amp;M University w/ System &amp; Agencies</v>
      </c>
      <c r="E24" s="209">
        <f>$E$59</f>
        <v>776734896</v>
      </c>
      <c r="F24" s="209">
        <f>$F$59</f>
        <v>272995</v>
      </c>
      <c r="H24" s="360" t="s">
        <v>440</v>
      </c>
      <c r="J24" s="253"/>
      <c r="K24" s="492"/>
      <c r="L24" s="929"/>
    </row>
    <row r="25" spans="1:12">
      <c r="A25" s="122">
        <v>180</v>
      </c>
      <c r="B25" s="492">
        <v>3639</v>
      </c>
      <c r="C25" s="494" t="str">
        <f t="shared" si="0"/>
        <v>FY 18</v>
      </c>
      <c r="D25" s="195" t="str">
        <f>TAMUK!$B$1</f>
        <v>Texas A&amp;M University - Kingsville</v>
      </c>
      <c r="E25" s="197">
        <f>TAMUK!$L$17</f>
        <v>19529268</v>
      </c>
      <c r="F25" s="361">
        <f>TAMUK!$O$46</f>
        <v>48600</v>
      </c>
      <c r="J25" s="253"/>
      <c r="K25" s="492"/>
      <c r="L25" s="929"/>
    </row>
    <row r="26" spans="1:12">
      <c r="A26" s="122">
        <v>360</v>
      </c>
      <c r="B26" s="492">
        <v>3642</v>
      </c>
      <c r="C26" s="494" t="str">
        <f t="shared" si="0"/>
        <v>FY 18</v>
      </c>
      <c r="D26" s="195" t="str">
        <f>TSU!$B$1</f>
        <v>Texas Southern University</v>
      </c>
      <c r="E26" s="197">
        <f>TSU!$L$17</f>
        <v>3740280</v>
      </c>
      <c r="F26" s="361">
        <f>TSU!$O$46</f>
        <v>13100</v>
      </c>
      <c r="J26" s="253"/>
      <c r="K26" s="492"/>
      <c r="L26" s="929"/>
    </row>
    <row r="27" spans="1:12">
      <c r="A27" s="122">
        <v>310</v>
      </c>
      <c r="B27" s="492">
        <v>3644</v>
      </c>
      <c r="C27" s="494" t="str">
        <f t="shared" si="0"/>
        <v>FY 18</v>
      </c>
      <c r="D27" s="195" t="str">
        <f>TTU!$B$1</f>
        <v>Texas Tech University</v>
      </c>
      <c r="E27" s="197">
        <f>TTU!$L$17</f>
        <v>180071218</v>
      </c>
      <c r="F27" s="361">
        <f>TTU!$O$46</f>
        <v>63462</v>
      </c>
      <c r="J27" s="253"/>
      <c r="K27" s="492"/>
      <c r="L27" s="929"/>
    </row>
    <row r="28" spans="1:12">
      <c r="A28" s="122">
        <v>370</v>
      </c>
      <c r="B28" s="492">
        <v>3646</v>
      </c>
      <c r="C28" s="494" t="str">
        <f t="shared" si="0"/>
        <v>FY 18</v>
      </c>
      <c r="D28" s="195" t="str">
        <f>TWU!$B$1</f>
        <v>Texas Woman's University</v>
      </c>
      <c r="E28" s="197">
        <f>TWU!$L$17</f>
        <v>4821988</v>
      </c>
      <c r="F28" s="361">
        <f>TWU!$O$46</f>
        <v>7608</v>
      </c>
      <c r="J28" s="253"/>
      <c r="K28" s="493"/>
      <c r="L28" s="929"/>
    </row>
    <row r="29" spans="1:12">
      <c r="A29" s="122">
        <v>230</v>
      </c>
      <c r="B29" s="492">
        <v>3652</v>
      </c>
      <c r="C29" s="494" t="str">
        <f t="shared" si="0"/>
        <v>FY 18</v>
      </c>
      <c r="D29" s="195" t="str">
        <f>UH!$B$1</f>
        <v>University of Houston</v>
      </c>
      <c r="E29" s="197">
        <f>UH!$L$17</f>
        <v>151834097</v>
      </c>
      <c r="F29" s="361">
        <f>UH!$O$46</f>
        <v>83958</v>
      </c>
      <c r="J29" s="253"/>
      <c r="K29" s="492"/>
      <c r="L29" s="929"/>
    </row>
    <row r="30" spans="1:12">
      <c r="A30" s="122">
        <v>40</v>
      </c>
      <c r="B30" s="492">
        <v>3656</v>
      </c>
      <c r="C30" s="494" t="str">
        <f t="shared" si="0"/>
        <v>FY 18</v>
      </c>
      <c r="D30" s="195" t="str">
        <f>ARL!$B$1</f>
        <v>The University of Texas at Arlington</v>
      </c>
      <c r="E30" s="197">
        <f>ARL!$L$17</f>
        <v>99487457</v>
      </c>
      <c r="F30" s="361">
        <f>ARL!$O$46</f>
        <v>101196</v>
      </c>
      <c r="J30" s="253"/>
      <c r="K30" s="492"/>
      <c r="L30" s="929"/>
    </row>
    <row r="31" spans="1:12">
      <c r="A31" s="122">
        <v>51</v>
      </c>
      <c r="B31" s="492">
        <v>3658</v>
      </c>
      <c r="C31" s="494" t="str">
        <f t="shared" si="0"/>
        <v>FY 18</v>
      </c>
      <c r="D31" s="695" t="str">
        <f>'AUS1'!$B$1</f>
        <v>The University of Texas at Austin - Academic &amp; Health (A+H)</v>
      </c>
      <c r="E31" s="197">
        <f>'AUS1'!$L$17</f>
        <v>617595669</v>
      </c>
      <c r="F31" s="361">
        <f>'AUS1'!$O$46</f>
        <v>309345</v>
      </c>
      <c r="J31" s="253"/>
      <c r="K31" s="492"/>
      <c r="L31" s="929"/>
    </row>
    <row r="32" spans="1:12">
      <c r="A32" s="122">
        <v>70</v>
      </c>
      <c r="B32" s="492">
        <v>3661</v>
      </c>
      <c r="C32" s="494" t="str">
        <f t="shared" si="0"/>
        <v>FY 18</v>
      </c>
      <c r="D32" s="195" t="str">
        <f>'E-P'!$B$1</f>
        <v>The University of Texas at El Paso</v>
      </c>
      <c r="E32" s="197">
        <f>'E-P'!$L$17</f>
        <v>83837775</v>
      </c>
      <c r="F32" s="361">
        <f>'E-P'!$O$46</f>
        <v>120444</v>
      </c>
      <c r="J32" s="253"/>
      <c r="K32" s="492"/>
      <c r="L32" s="929"/>
    </row>
    <row r="33" spans="1:12">
      <c r="A33" s="122">
        <v>200</v>
      </c>
      <c r="B33" s="493">
        <v>3665</v>
      </c>
      <c r="C33" s="494" t="str">
        <f t="shared" si="0"/>
        <v>FY 18</v>
      </c>
      <c r="D33" s="195" t="str">
        <f>WTAMU!$B$1</f>
        <v>West Texas A&amp;M University</v>
      </c>
      <c r="E33" s="197">
        <f>WTAMU!$L$17</f>
        <v>4635161</v>
      </c>
      <c r="F33" s="361">
        <f>WTAMU!$O$46</f>
        <v>11329</v>
      </c>
      <c r="J33" s="254"/>
      <c r="K33" s="493"/>
      <c r="L33" s="929"/>
    </row>
    <row r="34" spans="1:12">
      <c r="A34" s="122">
        <v>190</v>
      </c>
      <c r="B34" s="492">
        <v>9651</v>
      </c>
      <c r="C34" s="494" t="str">
        <f t="shared" si="0"/>
        <v>FY 18</v>
      </c>
      <c r="D34" s="195" t="str">
        <f>TAMIU!$B$1</f>
        <v>Texas A&amp;M International University</v>
      </c>
      <c r="E34" s="197">
        <f>TAMIU!$L$17</f>
        <v>4946558</v>
      </c>
      <c r="F34" s="361">
        <f>TAMIU!$O$46</f>
        <v>25529</v>
      </c>
      <c r="J34" s="253"/>
      <c r="K34" s="492"/>
      <c r="L34" s="929"/>
    </row>
    <row r="35" spans="1:12">
      <c r="A35" s="122">
        <v>60</v>
      </c>
      <c r="B35" s="492">
        <v>9741</v>
      </c>
      <c r="C35" s="494" t="str">
        <f t="shared" si="0"/>
        <v>FY 18</v>
      </c>
      <c r="D35" s="195" t="str">
        <f>DAL!$B$1</f>
        <v>The University of Texas at Dallas</v>
      </c>
      <c r="E35" s="197">
        <f>DAL!$L$17</f>
        <v>113315433</v>
      </c>
      <c r="F35" s="361">
        <f>DAL!$O$46</f>
        <v>134249</v>
      </c>
      <c r="J35" s="253"/>
      <c r="K35" s="492"/>
      <c r="L35" s="929"/>
    </row>
    <row r="36" spans="1:12">
      <c r="A36" s="122">
        <v>100</v>
      </c>
      <c r="B36" s="492">
        <v>9930</v>
      </c>
      <c r="C36" s="494" t="str">
        <f t="shared" si="0"/>
        <v>FY 18</v>
      </c>
      <c r="D36" s="195" t="str">
        <f>'P-B'!$B$1</f>
        <v>The University of Texas of the Permian Basin</v>
      </c>
      <c r="E36" s="197">
        <f>'P-B'!$L$17</f>
        <v>1587757</v>
      </c>
      <c r="F36" s="361">
        <f>'P-B'!$O$46</f>
        <v>7371</v>
      </c>
      <c r="J36" s="253"/>
      <c r="K36" s="492"/>
      <c r="L36" s="929"/>
    </row>
    <row r="37" spans="1:12">
      <c r="A37" s="122">
        <v>110</v>
      </c>
      <c r="B37" s="492">
        <v>10115</v>
      </c>
      <c r="C37" s="494" t="str">
        <f t="shared" si="0"/>
        <v>FY 18</v>
      </c>
      <c r="D37" s="195" t="str">
        <f>'S-A'!$B$1</f>
        <v>The University of Texas at San Antonio</v>
      </c>
      <c r="E37" s="197">
        <f>'S-A'!$L$17</f>
        <v>68508516</v>
      </c>
      <c r="F37" s="361">
        <f>'S-A'!$O$46</f>
        <v>67419</v>
      </c>
      <c r="J37" s="253"/>
      <c r="K37" s="492"/>
      <c r="L37" s="929"/>
    </row>
    <row r="38" spans="1:12">
      <c r="A38" s="122">
        <v>140</v>
      </c>
      <c r="B38" s="492">
        <v>10298</v>
      </c>
      <c r="C38" s="494" t="str">
        <f t="shared" si="0"/>
        <v>FY 18</v>
      </c>
      <c r="D38" s="195" t="str">
        <f>TAMUG!$B$1</f>
        <v>Texas A&amp;M University at Galveston</v>
      </c>
      <c r="E38" s="197">
        <f>TAMUG!$L$17</f>
        <v>9419427</v>
      </c>
      <c r="F38" s="361">
        <f>TAMUG!$O$46</f>
        <v>113950</v>
      </c>
      <c r="J38" s="253"/>
      <c r="K38" s="492"/>
      <c r="L38" s="929"/>
    </row>
    <row r="39" spans="1:12">
      <c r="A39" s="122">
        <v>170</v>
      </c>
      <c r="B39" s="492">
        <v>11161</v>
      </c>
      <c r="C39" s="494" t="str">
        <f t="shared" si="0"/>
        <v>FY 18</v>
      </c>
      <c r="D39" s="195" t="str">
        <f>TAMUCC!$B$1</f>
        <v>Texas A&amp;M University - Corpus Christi</v>
      </c>
      <c r="E39" s="197">
        <f>TAMUCC!$L$17</f>
        <v>28410677</v>
      </c>
      <c r="F39" s="361">
        <f>TAMUCC!$O$46</f>
        <v>202368</v>
      </c>
      <c r="J39" s="253"/>
      <c r="K39" s="492"/>
      <c r="L39" s="929"/>
    </row>
    <row r="40" spans="1:12">
      <c r="A40" s="122">
        <v>120</v>
      </c>
      <c r="B40" s="492">
        <v>11163</v>
      </c>
      <c r="C40" s="494" t="str">
        <f t="shared" si="0"/>
        <v>FY 18</v>
      </c>
      <c r="D40" s="195" t="str">
        <f>TYL!$B$1</f>
        <v>The University of Texas at Tyler</v>
      </c>
      <c r="E40" s="197">
        <f>TYL!$L$17</f>
        <v>2052696</v>
      </c>
      <c r="F40" s="361">
        <f>TYL!$O$46</f>
        <v>6708</v>
      </c>
      <c r="J40" s="253"/>
      <c r="K40" s="492"/>
      <c r="L40" s="929"/>
    </row>
    <row r="41" spans="1:12">
      <c r="A41" s="122">
        <v>240</v>
      </c>
      <c r="B41" s="492">
        <v>11711</v>
      </c>
      <c r="C41" s="494" t="str">
        <f t="shared" si="0"/>
        <v>FY 18</v>
      </c>
      <c r="D41" s="195" t="str">
        <f>UHCL!$B$1</f>
        <v>University of Houston - Clear Lake</v>
      </c>
      <c r="E41" s="197">
        <f>UHCL!$L$17</f>
        <v>1491368</v>
      </c>
      <c r="F41" s="361">
        <f>UHCL!$O$46</f>
        <v>4046</v>
      </c>
      <c r="J41" s="253"/>
      <c r="K41" s="492"/>
      <c r="L41" s="929"/>
    </row>
    <row r="42" spans="1:12">
      <c r="A42" s="122">
        <v>250</v>
      </c>
      <c r="B42" s="492">
        <v>12826</v>
      </c>
      <c r="C42" s="494" t="str">
        <f t="shared" si="0"/>
        <v>FY 18</v>
      </c>
      <c r="D42" s="195" t="str">
        <f>UHD!$B$1</f>
        <v>University of Houston - Downtown</v>
      </c>
      <c r="E42" s="197">
        <f>UHD!$L$17</f>
        <v>2572717</v>
      </c>
      <c r="F42" s="361">
        <f>UHD!$O$46</f>
        <v>8900</v>
      </c>
      <c r="J42" s="253"/>
      <c r="K42" s="492"/>
      <c r="L42" s="929"/>
    </row>
    <row r="43" spans="1:12">
      <c r="A43" s="122">
        <v>260</v>
      </c>
      <c r="B43" s="492">
        <v>13231</v>
      </c>
      <c r="C43" s="494" t="str">
        <f t="shared" si="0"/>
        <v>FY 18</v>
      </c>
      <c r="D43" s="195" t="str">
        <f>UHV!$B$1</f>
        <v>University of Houston - Victoria</v>
      </c>
      <c r="E43" s="197">
        <f>UHV!$L$17</f>
        <v>163560</v>
      </c>
      <c r="F43" s="361">
        <f>UHV!$O$46</f>
        <v>1490</v>
      </c>
      <c r="J43" s="253"/>
      <c r="K43" s="492"/>
      <c r="L43" s="929"/>
    </row>
    <row r="44" spans="1:12">
      <c r="A44" s="122">
        <v>220</v>
      </c>
      <c r="B44" s="492">
        <v>29269</v>
      </c>
      <c r="C44" s="494" t="str">
        <f t="shared" si="0"/>
        <v>FY 18</v>
      </c>
      <c r="D44" s="195" t="str">
        <f>TAMUT!$B$1</f>
        <v>Texas A&amp;M University - Texarkana</v>
      </c>
      <c r="E44" s="197">
        <f>TAMUT!$L$17</f>
        <v>34519</v>
      </c>
      <c r="F44" s="361">
        <f>TAMUT!$O$46</f>
        <v>0</v>
      </c>
      <c r="J44" s="253"/>
      <c r="K44" s="492"/>
      <c r="L44" s="929"/>
    </row>
    <row r="45" spans="1:12">
      <c r="A45" s="122">
        <v>223</v>
      </c>
      <c r="B45" s="492">
        <v>42295</v>
      </c>
      <c r="C45" s="494" t="str">
        <f t="shared" si="0"/>
        <v>FY 18</v>
      </c>
      <c r="D45" s="195" t="str">
        <f>TAMUCT!$B$1</f>
        <v>Texas A&amp;M University - Central Texas</v>
      </c>
      <c r="E45" s="197">
        <f>TAMUCT!$L$17</f>
        <v>1078160</v>
      </c>
      <c r="F45" s="361">
        <f>TAMUCT!$O$46</f>
        <v>3931</v>
      </c>
      <c r="J45" s="253"/>
      <c r="K45" s="492"/>
      <c r="L45" s="929"/>
    </row>
    <row r="46" spans="1:12">
      <c r="A46" s="122">
        <v>333</v>
      </c>
      <c r="B46" s="492">
        <v>42421</v>
      </c>
      <c r="C46" s="494" t="str">
        <f t="shared" si="0"/>
        <v>FY 18</v>
      </c>
      <c r="D46" s="195" t="str">
        <f>UNTD!$B$1</f>
        <v>University of North Texas at Dallas</v>
      </c>
      <c r="E46" s="197">
        <f>UNTD!$L$17</f>
        <v>36307</v>
      </c>
      <c r="F46" s="361">
        <f>UNTD!$O$46</f>
        <v>802</v>
      </c>
      <c r="J46" s="254"/>
      <c r="K46" s="493"/>
      <c r="L46" s="929"/>
    </row>
    <row r="47" spans="1:12">
      <c r="A47" s="122">
        <v>226</v>
      </c>
      <c r="B47" s="492">
        <v>42485</v>
      </c>
      <c r="C47" s="494" t="str">
        <f t="shared" si="0"/>
        <v>FY 18</v>
      </c>
      <c r="D47" s="195" t="str">
        <f>TAMUSA!$B$1</f>
        <v>Texas A&amp;M University - San Antonio</v>
      </c>
      <c r="E47" s="197">
        <f>TAMUSA!$L$17</f>
        <v>125108</v>
      </c>
      <c r="F47" s="361">
        <f>TAMUSA!$O$46</f>
        <v>1353</v>
      </c>
      <c r="J47" s="253"/>
      <c r="K47" s="928"/>
      <c r="L47" s="929"/>
    </row>
    <row r="48" spans="1:12" ht="13.5" thickBot="1">
      <c r="D48" s="199" t="s">
        <v>21</v>
      </c>
      <c r="E48" s="200">
        <f>SUM(E11:E47)</f>
        <v>2340158624</v>
      </c>
      <c r="F48" s="362">
        <f>Summary!$O$1306</f>
        <v>107476</v>
      </c>
    </row>
    <row r="49" spans="2:6" ht="13.5" thickTop="1">
      <c r="D49" s="201">
        <f>COUNTA(D11:D47)</f>
        <v>37</v>
      </c>
    </row>
    <row r="51" spans="2:6">
      <c r="B51" s="878">
        <f>SUM(B12:B50)</f>
        <v>345995</v>
      </c>
      <c r="D51" s="190" t="s">
        <v>428</v>
      </c>
    </row>
    <row r="52" spans="2:6">
      <c r="B52" s="187">
        <f>Names!$I$71</f>
        <v>0</v>
      </c>
      <c r="E52" s="187" t="str">
        <f>IF(E48&lt;&gt;Summary!L1231,"Error","Balanced")</f>
        <v>Balanced</v>
      </c>
      <c r="F52" s="187"/>
    </row>
    <row r="53" spans="2:6">
      <c r="B53" s="468">
        <f>B51-B52</f>
        <v>345995</v>
      </c>
    </row>
    <row r="54" spans="2:6">
      <c r="E54" s="202"/>
    </row>
    <row r="55" spans="2:6">
      <c r="E55" s="197"/>
    </row>
    <row r="56" spans="2:6">
      <c r="E56" s="197"/>
    </row>
    <row r="57" spans="2:6">
      <c r="E57" s="187" t="str">
        <f>IF(E59&lt;&gt;'TAMU Smmy'!L373,"Error","Balanced")</f>
        <v>Balanced</v>
      </c>
      <c r="F57" s="187"/>
    </row>
    <row r="58" spans="2:6">
      <c r="E58" s="187" t="str">
        <f>IF(E59&lt;&gt;TAMUComb!L43,"Error","Balanced")</f>
        <v>Balanced</v>
      </c>
      <c r="F58" s="187"/>
    </row>
    <row r="59" spans="2:6" outlineLevel="1">
      <c r="D59" s="198" t="str">
        <f>TAMUComb!$B$1</f>
        <v>Texas A&amp;M University w/ System &amp; Agencies</v>
      </c>
      <c r="E59" s="197">
        <f>SUM(E60:E70)</f>
        <v>776734896</v>
      </c>
      <c r="F59" s="361">
        <f>TAMUComb!$O$46</f>
        <v>272995</v>
      </c>
    </row>
    <row r="60" spans="2:6" outlineLevel="1">
      <c r="D60" s="221"/>
      <c r="E60" s="197"/>
      <c r="F60" s="361"/>
    </row>
    <row r="61" spans="2:6" outlineLevel="1">
      <c r="B61" s="194" t="s">
        <v>350</v>
      </c>
      <c r="D61" s="203" t="str">
        <f>TAMU!$B$1</f>
        <v>Texas A&amp;M University</v>
      </c>
      <c r="E61" s="197">
        <f>TAMU!$L$17</f>
        <v>285382423</v>
      </c>
      <c r="F61" s="361"/>
    </row>
    <row r="62" spans="2:6" outlineLevel="1">
      <c r="B62" s="187" t="s">
        <v>353</v>
      </c>
      <c r="D62" s="184" t="str">
        <f>TAR!$B$1</f>
        <v>Texas AgriLife Research</v>
      </c>
      <c r="E62" s="224">
        <f>TAR!$L$17</f>
        <v>214199529</v>
      </c>
      <c r="F62" s="224" t="str">
        <f>TAR!$O$46</f>
        <v>N/A</v>
      </c>
    </row>
    <row r="63" spans="2:6" outlineLevel="1">
      <c r="B63" s="187" t="s">
        <v>356</v>
      </c>
      <c r="D63" s="184" t="str">
        <f>TAES!$B$1</f>
        <v>Texas AgriLife Extension Service</v>
      </c>
      <c r="E63" s="225">
        <f>TAES!$L$17</f>
        <v>577915</v>
      </c>
      <c r="F63" s="225" t="str">
        <f>TAES!$O$46</f>
        <v>N/A</v>
      </c>
    </row>
    <row r="64" spans="2:6" outlineLevel="1">
      <c r="B64" s="187" t="s">
        <v>359</v>
      </c>
      <c r="D64" s="184" t="str">
        <f>TEES1!$B$1</f>
        <v>Texas Engineering Experiment Station</v>
      </c>
      <c r="E64" s="225">
        <f>TEES1!$L$17</f>
        <v>175447909</v>
      </c>
      <c r="F64" s="225" t="str">
        <f>TEES1!$O$46</f>
        <v>N/A</v>
      </c>
    </row>
    <row r="65" spans="1:11" outlineLevel="1">
      <c r="B65" s="187" t="s">
        <v>362</v>
      </c>
      <c r="D65" s="184" t="str">
        <f>TEES2!$B$1</f>
        <v>Texas Engineering Extension Service</v>
      </c>
      <c r="E65" s="225">
        <f>TEES2!$L$17</f>
        <v>0</v>
      </c>
      <c r="F65" s="225" t="str">
        <f>TEES2!$O$46</f>
        <v>N/A</v>
      </c>
    </row>
    <row r="66" spans="1:11" outlineLevel="1">
      <c r="B66" s="187" t="s">
        <v>365</v>
      </c>
      <c r="D66" s="184" t="str">
        <f>TFS!$B$1</f>
        <v>Texas Forest Service</v>
      </c>
      <c r="E66" s="225">
        <f>TFS!$L$17</f>
        <v>2235344</v>
      </c>
      <c r="F66" s="225" t="str">
        <f>TFS!$O$46</f>
        <v>N/A</v>
      </c>
    </row>
    <row r="67" spans="1:11" outlineLevel="1">
      <c r="B67" s="187" t="s">
        <v>368</v>
      </c>
      <c r="D67" s="184" t="str">
        <f>TTI!$B$1</f>
        <v>Texas Transportation Institute</v>
      </c>
      <c r="E67" s="225">
        <f>TTI!$L$17</f>
        <v>86921915</v>
      </c>
      <c r="F67" s="225" t="str">
        <f>TTI!$O$46</f>
        <v>N/A</v>
      </c>
    </row>
    <row r="68" spans="1:11" outlineLevel="1">
      <c r="B68" s="187" t="s">
        <v>371</v>
      </c>
      <c r="D68" s="184" t="str">
        <f>TVMDL!$B$1</f>
        <v>Texas Vet. Medical Diagnostic Laboratory</v>
      </c>
      <c r="E68" s="225">
        <f>TVMDL!$L$17</f>
        <v>395021</v>
      </c>
      <c r="F68" s="225" t="str">
        <f>TVMDL!$O$46</f>
        <v>N/A</v>
      </c>
    </row>
    <row r="69" spans="1:11">
      <c r="B69" s="187" t="s">
        <v>374</v>
      </c>
      <c r="D69" s="184" t="str">
        <f>TAMRF!$B$1</f>
        <v>Texas A&amp;M Research Foundation</v>
      </c>
      <c r="E69" s="225">
        <f>TAMRF!$L$17</f>
        <v>0</v>
      </c>
      <c r="F69" s="225" t="str">
        <f>TAMRF!$O$46</f>
        <v>N/A</v>
      </c>
    </row>
    <row r="70" spans="1:11">
      <c r="B70" s="187" t="s">
        <v>433</v>
      </c>
      <c r="D70" s="229" t="str">
        <f>TAMUS!$B$1</f>
        <v>Texas A&amp;M University System</v>
      </c>
      <c r="E70" s="230">
        <f>TAMUS!$L$17</f>
        <v>11574840</v>
      </c>
      <c r="F70" s="230" t="str">
        <f>TAMUS!$O$46</f>
        <v>N/A</v>
      </c>
    </row>
    <row r="71" spans="1:11">
      <c r="D71" s="204" t="s">
        <v>435</v>
      </c>
      <c r="E71" s="205">
        <f>SUM(E62:E70)</f>
        <v>491352473</v>
      </c>
      <c r="F71" s="363">
        <f>SUM(F62:F70)</f>
        <v>0</v>
      </c>
    </row>
    <row r="72" spans="1:11">
      <c r="F72" s="359"/>
    </row>
    <row r="73" spans="1:11" ht="15">
      <c r="K73" s="255"/>
    </row>
    <row r="75" spans="1:11">
      <c r="D75" s="204" t="s">
        <v>601</v>
      </c>
      <c r="E75" s="205"/>
    </row>
    <row r="76" spans="1:11">
      <c r="E76" s="202">
        <f>E48-E75</f>
        <v>2340158624</v>
      </c>
    </row>
    <row r="79" spans="1:11">
      <c r="E79" s="405"/>
    </row>
    <row r="80" spans="1:11">
      <c r="A80" s="122">
        <v>50</v>
      </c>
      <c r="B80" s="492">
        <v>3599</v>
      </c>
      <c r="C80" s="494" t="str">
        <f>$C$5</f>
        <v>FY 18</v>
      </c>
      <c r="D80" s="195" t="str">
        <f>AUS!$B$1</f>
        <v>The University of Texas at Austin -  All Disciplines (A+H+M)</v>
      </c>
      <c r="E80" s="197">
        <f>AUS!$L$17</f>
        <v>644834254</v>
      </c>
      <c r="F80" s="361">
        <f>AUS!$O$46</f>
        <v>316872</v>
      </c>
      <c r="J80" s="253"/>
    </row>
    <row r="81" spans="1:6">
      <c r="A81" s="187">
        <v>90</v>
      </c>
      <c r="C81" s="494" t="str">
        <f>$C$5</f>
        <v>FY 18</v>
      </c>
      <c r="D81" s="195" t="str">
        <f>RGV!$B$1</f>
        <v>The University of Texas RGV - All Disciplines (A+H+M)</v>
      </c>
      <c r="E81" s="361">
        <f>RGV!$L$17</f>
        <v>26104567</v>
      </c>
      <c r="F81" s="361">
        <f>RGV!$O$46</f>
        <v>35112</v>
      </c>
    </row>
  </sheetData>
  <sortState ref="A9:K44">
    <sortCondition ref="B9:B44"/>
  </sortState>
  <hyperlinks>
    <hyperlink ref="G1" location="Index!A1" display="Return to Index"/>
  </hyperlinks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PVAMU!$B$1</f>
        <v>Prairie View A &amp; M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Input!$HT$20</f>
        <v>16813571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Input!HU20</f>
        <v>-9600890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Input!$HV$20</f>
        <v>238751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7451432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Input!$HW$20</f>
        <v>-36389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Input!$HX$20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Input!$HY$20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Input!$HZ$20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Input!$ID$20</f>
        <v>TEES Administered Awards on behalf of PVAMU</v>
      </c>
      <c r="F21" s="1078"/>
      <c r="G21" s="1078"/>
      <c r="H21" s="1078"/>
      <c r="I21" s="1078"/>
      <c r="J21" s="1079"/>
      <c r="K21" s="571">
        <f>Input!$IA$20</f>
        <v>283930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Input!$IE$20</f>
        <v>0</v>
      </c>
      <c r="F22" s="1078"/>
      <c r="G22" s="1078"/>
      <c r="H22" s="1078"/>
      <c r="I22" s="1078"/>
      <c r="J22" s="1079"/>
      <c r="K22" s="571">
        <f>Input!$IB$20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Input!$IF$20</f>
        <v>0</v>
      </c>
      <c r="F23" s="1067"/>
      <c r="G23" s="1067"/>
      <c r="H23" s="1067"/>
      <c r="I23" s="1067"/>
      <c r="J23" s="1068"/>
      <c r="K23" s="584">
        <f>Input!$IC$20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7698973</v>
      </c>
    </row>
    <row r="49" spans="2:11">
      <c r="F49" s="545">
        <f>SUM(F50:F59)</f>
        <v>0</v>
      </c>
      <c r="K49" s="480">
        <f>K7+K8+K9+K12+K14+K17+K18+K21+K22+K23</f>
        <v>7698973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SUM(Input!HT20:IC20)</f>
        <v>7698973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9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10766906</v>
      </c>
      <c r="L8" s="23">
        <f>Input!$I$21</f>
        <v>10766906</v>
      </c>
      <c r="N8" s="116"/>
      <c r="O8" s="117"/>
      <c r="P8" s="19"/>
      <c r="Q8" s="19"/>
      <c r="R8" s="19"/>
      <c r="S8" s="19"/>
      <c r="T8" s="19"/>
      <c r="AB8" s="24">
        <f>SUM(C8:L8)</f>
        <v>21533812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Input!$G$21</f>
        <v>36533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36533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10803439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10803439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683573</v>
      </c>
      <c r="L13" s="36">
        <f>Input!$J$21</f>
        <v>683573</v>
      </c>
      <c r="N13" s="37"/>
      <c r="O13" s="120"/>
      <c r="AB13" s="24">
        <f>SUM(C13:L13)</f>
        <v>1367146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114366</v>
      </c>
      <c r="L14" s="36">
        <f>Input!$K$21</f>
        <v>114366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228732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28418</v>
      </c>
      <c r="L16" s="36">
        <f>Input!$M$21</f>
        <v>28418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56836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11629796</v>
      </c>
      <c r="L17" s="46">
        <f>SUM(L8:L16)</f>
        <v>11593263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Input!$N$21</f>
        <v>2124752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Input!$O$21</f>
        <v>468733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Input!$P$21</f>
        <v>3765675</v>
      </c>
      <c r="G22" s="56">
        <f>Input!$Q$21</f>
        <v>150148</v>
      </c>
      <c r="H22" s="56">
        <f>Input!$R$21</f>
        <v>629356</v>
      </c>
      <c r="I22" s="56">
        <f>Input!$S$21</f>
        <v>336194</v>
      </c>
      <c r="J22" s="56">
        <f>Input!$T$21</f>
        <v>20516</v>
      </c>
      <c r="K22" s="56">
        <f>Input!$U$21</f>
        <v>69737</v>
      </c>
      <c r="L22" s="57">
        <f>SUM(F22:K22)</f>
        <v>4971626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9943252</v>
      </c>
    </row>
    <row r="23" spans="1:28" ht="15.75" customHeight="1">
      <c r="B23" s="63" t="s">
        <v>23</v>
      </c>
      <c r="C23" s="21"/>
      <c r="D23" s="21"/>
      <c r="F23" s="64">
        <f>Input!$V$21</f>
        <v>0</v>
      </c>
      <c r="G23" s="64">
        <f>Input!$W$21</f>
        <v>0</v>
      </c>
      <c r="H23" s="64">
        <f>Input!$X$21</f>
        <v>53843</v>
      </c>
      <c r="I23" s="64">
        <f>Input!$Y$21</f>
        <v>4508</v>
      </c>
      <c r="J23" s="64">
        <f>Input!$Z$21</f>
        <v>0</v>
      </c>
      <c r="K23" s="64">
        <f>Input!$AA$21</f>
        <v>0</v>
      </c>
      <c r="L23" s="65">
        <f t="shared" ref="L23:L42" si="1">SUM(F23:K23)</f>
        <v>58351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116702</v>
      </c>
    </row>
    <row r="24" spans="1:28" ht="15.75" customHeight="1">
      <c r="B24" s="55" t="s">
        <v>24</v>
      </c>
      <c r="C24" s="21"/>
      <c r="D24" s="21"/>
      <c r="F24" s="64">
        <f>Input!$AB$21</f>
        <v>0</v>
      </c>
      <c r="G24" s="64">
        <f>Input!$AC$21</f>
        <v>0</v>
      </c>
      <c r="H24" s="64">
        <f>Input!$AD$21</f>
        <v>0</v>
      </c>
      <c r="I24" s="64">
        <f>Input!$AE$21</f>
        <v>0</v>
      </c>
      <c r="J24" s="64">
        <f>Input!$AF$21</f>
        <v>0</v>
      </c>
      <c r="K24" s="64">
        <f>Input!$AG$21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Input!$AH$21</f>
        <v>0</v>
      </c>
      <c r="G25" s="64">
        <f>Input!$AI$21</f>
        <v>25170</v>
      </c>
      <c r="H25" s="64">
        <f>Input!$AJ$21</f>
        <v>0</v>
      </c>
      <c r="I25" s="64">
        <f>Input!$AK$21</f>
        <v>3248</v>
      </c>
      <c r="J25" s="64">
        <f>Input!$AL$21</f>
        <v>0</v>
      </c>
      <c r="K25" s="64">
        <f>Input!$AM$21</f>
        <v>0</v>
      </c>
      <c r="L25" s="65">
        <f t="shared" si="1"/>
        <v>28418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56836</v>
      </c>
    </row>
    <row r="26" spans="1:28" ht="15.75" customHeight="1">
      <c r="B26" s="55" t="s">
        <v>26</v>
      </c>
      <c r="C26" s="21"/>
      <c r="D26" s="21"/>
      <c r="F26" s="64">
        <f>Input!$AN$21</f>
        <v>452536</v>
      </c>
      <c r="G26" s="64">
        <f>Input!$AO$21</f>
        <v>976557</v>
      </c>
      <c r="H26" s="64">
        <f>Input!$AP$21</f>
        <v>986616</v>
      </c>
      <c r="I26" s="64">
        <f>Input!$AQ$21</f>
        <v>1785433</v>
      </c>
      <c r="J26" s="64">
        <f>Input!$AR$21</f>
        <v>0</v>
      </c>
      <c r="K26" s="64">
        <f>Input!$AS$21</f>
        <v>185271</v>
      </c>
      <c r="L26" s="65">
        <f t="shared" si="1"/>
        <v>4386413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8772826</v>
      </c>
    </row>
    <row r="27" spans="1:28" ht="15.75" customHeight="1">
      <c r="B27" s="55" t="s">
        <v>27</v>
      </c>
      <c r="C27" s="21"/>
      <c r="D27" s="21"/>
      <c r="F27" s="64">
        <f>Input!$AT$21</f>
        <v>0</v>
      </c>
      <c r="G27" s="64">
        <f>Input!$AU$21</f>
        <v>0</v>
      </c>
      <c r="H27" s="64">
        <f>Input!$AV$21</f>
        <v>0</v>
      </c>
      <c r="I27" s="64">
        <f>Input!$AW$21</f>
        <v>256</v>
      </c>
      <c r="J27" s="64">
        <f>Input!$AX$21</f>
        <v>0</v>
      </c>
      <c r="K27" s="64">
        <f>Input!$AY$21</f>
        <v>0</v>
      </c>
      <c r="L27" s="65">
        <f t="shared" si="1"/>
        <v>256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512</v>
      </c>
    </row>
    <row r="28" spans="1:28" ht="15.75" customHeight="1">
      <c r="B28" s="55" t="s">
        <v>28</v>
      </c>
      <c r="C28" s="21"/>
      <c r="D28" s="21"/>
      <c r="F28" s="64">
        <f>Input!$AZ$21</f>
        <v>0</v>
      </c>
      <c r="G28" s="64">
        <f>Input!$BA$21</f>
        <v>0</v>
      </c>
      <c r="H28" s="64">
        <f>Input!$BB$21</f>
        <v>0</v>
      </c>
      <c r="I28" s="64">
        <f>Input!$BC$21</f>
        <v>2607</v>
      </c>
      <c r="J28" s="64">
        <f>Input!$BD$21</f>
        <v>0</v>
      </c>
      <c r="K28" s="64">
        <f>Input!$BE$21</f>
        <v>0</v>
      </c>
      <c r="L28" s="65">
        <f t="shared" si="1"/>
        <v>2607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Input!$BF$21</f>
        <v>3387</v>
      </c>
      <c r="G29" s="64">
        <f>Input!$BG$21</f>
        <v>0</v>
      </c>
      <c r="H29" s="64">
        <f>Input!$BH$21</f>
        <v>39241</v>
      </c>
      <c r="I29" s="64">
        <f>Input!$BI$21</f>
        <v>1402</v>
      </c>
      <c r="J29" s="64">
        <f>Input!$BJ$21</f>
        <v>947</v>
      </c>
      <c r="K29" s="64">
        <f>Input!$BK$21</f>
        <v>47270</v>
      </c>
      <c r="L29" s="65">
        <f t="shared" si="1"/>
        <v>92247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Input!$BL$21</f>
        <v>0</v>
      </c>
      <c r="G30" s="64">
        <f>Input!$BM$21</f>
        <v>0</v>
      </c>
      <c r="H30" s="64">
        <f>Input!$BN$21</f>
        <v>0</v>
      </c>
      <c r="I30" s="64">
        <f>Input!$BO$21</f>
        <v>0</v>
      </c>
      <c r="J30" s="64">
        <f>Input!$BP$21</f>
        <v>0</v>
      </c>
      <c r="K30" s="64">
        <f>Input!$BQ$21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Input!$BR$21</f>
        <v>0</v>
      </c>
      <c r="G31" s="64">
        <f>Input!$BS$21</f>
        <v>0</v>
      </c>
      <c r="H31" s="64">
        <f>Input!$BT$21</f>
        <v>4925</v>
      </c>
      <c r="I31" s="64">
        <f>Input!$BU$21</f>
        <v>199</v>
      </c>
      <c r="J31" s="64">
        <f>Input!$BV$21</f>
        <v>0</v>
      </c>
      <c r="K31" s="64">
        <f>Input!$BW$21</f>
        <v>0</v>
      </c>
      <c r="L31" s="65">
        <f t="shared" si="1"/>
        <v>5124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Input!$BX$21</f>
        <v>0</v>
      </c>
      <c r="G32" s="64">
        <f>Input!$BY$21</f>
        <v>65534</v>
      </c>
      <c r="H32" s="64">
        <f>Input!$BZ$21</f>
        <v>0</v>
      </c>
      <c r="I32" s="64">
        <f>Input!$CA$21</f>
        <v>1192123</v>
      </c>
      <c r="J32" s="64">
        <f>Input!$CB$21</f>
        <v>0</v>
      </c>
      <c r="K32" s="64">
        <f>Input!$CC$21</f>
        <v>0</v>
      </c>
      <c r="L32" s="65">
        <f t="shared" si="1"/>
        <v>1257657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Input!$CD$21</f>
        <v>0</v>
      </c>
      <c r="G33" s="64">
        <f>Input!$CE$21</f>
        <v>0</v>
      </c>
      <c r="H33" s="64">
        <f>Input!$CF$21</f>
        <v>0</v>
      </c>
      <c r="I33" s="64">
        <f>Input!$CG$21</f>
        <v>0</v>
      </c>
      <c r="J33" s="64">
        <f>Input!$CH$21</f>
        <v>0</v>
      </c>
      <c r="K33" s="64">
        <f>Input!$CI$21</f>
        <v>885</v>
      </c>
      <c r="L33" s="65">
        <f t="shared" si="1"/>
        <v>885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Input!$CJ$21</f>
        <v>0</v>
      </c>
      <c r="G34" s="64">
        <f>Input!$CK$21</f>
        <v>0</v>
      </c>
      <c r="H34" s="64">
        <f>Input!$CL$21</f>
        <v>0</v>
      </c>
      <c r="I34" s="64">
        <f>Input!$CM$21</f>
        <v>131145</v>
      </c>
      <c r="J34" s="64">
        <f>Input!$CN$21</f>
        <v>0</v>
      </c>
      <c r="K34" s="64">
        <f>Input!$CO$21</f>
        <v>0</v>
      </c>
      <c r="L34" s="65">
        <f t="shared" si="1"/>
        <v>131145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Input!$CP$21</f>
        <v>12145</v>
      </c>
      <c r="G35" s="64">
        <f>Input!$CQ$21</f>
        <v>56304</v>
      </c>
      <c r="H35" s="64">
        <f>Input!$CR$21</f>
        <v>275669</v>
      </c>
      <c r="I35" s="64">
        <f>Input!$CS$21</f>
        <v>18460</v>
      </c>
      <c r="J35" s="64">
        <f>Input!$CT$21</f>
        <v>0</v>
      </c>
      <c r="K35" s="64">
        <f>Input!$CU$21</f>
        <v>0</v>
      </c>
      <c r="L35" s="65">
        <f t="shared" si="1"/>
        <v>362578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Input!$CV$21</f>
        <v>0</v>
      </c>
      <c r="G36" s="64">
        <f>Input!$CW$21</f>
        <v>295956</v>
      </c>
      <c r="H36" s="64">
        <f>Input!$CX$21</f>
        <v>0</v>
      </c>
      <c r="I36" s="64">
        <f>Input!$CY$21</f>
        <v>0</v>
      </c>
      <c r="J36" s="64">
        <f>Input!$CZ$21</f>
        <v>0</v>
      </c>
      <c r="K36" s="64">
        <f>Input!$DA$21</f>
        <v>0</v>
      </c>
      <c r="L36" s="65">
        <f t="shared" si="1"/>
        <v>295956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Input!$DB$21</f>
        <v>0</v>
      </c>
      <c r="G37" s="64">
        <f>Input!$DC$21</f>
        <v>0</v>
      </c>
      <c r="H37" s="64">
        <f>Input!$DD$21</f>
        <v>0</v>
      </c>
      <c r="I37" s="64">
        <f>Input!$DE$21</f>
        <v>0</v>
      </c>
      <c r="J37" s="64">
        <f>Input!$DF$21</f>
        <v>0</v>
      </c>
      <c r="K37" s="64">
        <f>Input!$DG$21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Input!$DH$21</f>
        <v>0</v>
      </c>
      <c r="G38" s="64">
        <f>Input!$DI$21</f>
        <v>0</v>
      </c>
      <c r="H38" s="64">
        <f>Input!$DJ$21</f>
        <v>0</v>
      </c>
      <c r="I38" s="64">
        <f>Input!$DK$21</f>
        <v>0</v>
      </c>
      <c r="J38" s="64">
        <f>Input!$DL$21</f>
        <v>0</v>
      </c>
      <c r="K38" s="64">
        <f>Input!$DM$21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Input!$DN$21</f>
        <v>0</v>
      </c>
      <c r="G39" s="64">
        <f>Input!$DO$21</f>
        <v>0</v>
      </c>
      <c r="H39" s="64">
        <f>Input!$DP$21</f>
        <v>0</v>
      </c>
      <c r="I39" s="64">
        <f>Input!$DQ$21</f>
        <v>0</v>
      </c>
      <c r="J39" s="64">
        <f>Input!$DR$21</f>
        <v>0</v>
      </c>
      <c r="K39" s="64">
        <f>Input!$DS$21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Input!$DT$21</f>
        <v>0</v>
      </c>
      <c r="G40" s="64">
        <f>Input!$DU$21</f>
        <v>0</v>
      </c>
      <c r="H40" s="64">
        <f>Input!$DV$21</f>
        <v>0</v>
      </c>
      <c r="I40" s="64">
        <f>Input!$DW$21</f>
        <v>0</v>
      </c>
      <c r="J40" s="64">
        <f>Input!$DX$21</f>
        <v>0</v>
      </c>
      <c r="K40" s="64">
        <f>Input!$DY$21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Input!$DZ$21</f>
        <v>0</v>
      </c>
      <c r="G41" s="64">
        <f>Input!$EA$21</f>
        <v>0</v>
      </c>
      <c r="H41" s="64">
        <f>Input!$EB$21</f>
        <v>0</v>
      </c>
      <c r="I41" s="64">
        <f>Input!$EC$21</f>
        <v>0</v>
      </c>
      <c r="J41" s="64">
        <f>Input!$ED$21</f>
        <v>0</v>
      </c>
      <c r="K41" s="64">
        <f>Input!$EE$21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Input!$EF$21</f>
        <v>0</v>
      </c>
      <c r="G42" s="84">
        <f>Input!$EG$21</f>
        <v>0</v>
      </c>
      <c r="H42" s="84">
        <f>Input!$EH$21</f>
        <v>0</v>
      </c>
      <c r="I42" s="84">
        <f>Input!$EI$21</f>
        <v>0</v>
      </c>
      <c r="J42" s="84">
        <f>Input!$EJ$21</f>
        <v>0</v>
      </c>
      <c r="K42" s="84">
        <f>Input!$EK$21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4233743</v>
      </c>
      <c r="G43" s="86">
        <f t="shared" si="2"/>
        <v>1569669</v>
      </c>
      <c r="H43" s="86">
        <f t="shared" si="2"/>
        <v>1989650</v>
      </c>
      <c r="I43" s="86">
        <f t="shared" si="2"/>
        <v>3475575</v>
      </c>
      <c r="J43" s="86">
        <f t="shared" si="2"/>
        <v>21463</v>
      </c>
      <c r="K43" s="86">
        <f t="shared" si="2"/>
        <v>303163</v>
      </c>
      <c r="L43" s="87">
        <f t="shared" si="2"/>
        <v>11593263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18890128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3559319</v>
      </c>
      <c r="I44" s="53"/>
      <c r="J44" s="247" t="s">
        <v>468</v>
      </c>
      <c r="K44" s="248">
        <f>K43+J43</f>
        <v>324626</v>
      </c>
      <c r="L44" s="247" t="s">
        <v>470</v>
      </c>
      <c r="M44" s="249"/>
      <c r="N44" s="251">
        <f>K44+F43</f>
        <v>4558369</v>
      </c>
      <c r="O44" s="294">
        <f>ROUND((N44/P44)*100,2)</f>
        <v>7.01</v>
      </c>
      <c r="P44" s="93">
        <f>Input!$HL$21</f>
        <v>65048896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Input!$EL$21</f>
        <v>0</v>
      </c>
      <c r="G46" s="64">
        <f>Input!$EM$21</f>
        <v>0</v>
      </c>
      <c r="H46" s="64">
        <f>Input!$EN$21</f>
        <v>0</v>
      </c>
      <c r="I46" s="64">
        <f>Input!$EO$21</f>
        <v>0</v>
      </c>
      <c r="J46" s="64">
        <f>Input!$EP$21</f>
        <v>0</v>
      </c>
      <c r="K46" s="64">
        <f>Input!$EQ$21</f>
        <v>0</v>
      </c>
      <c r="L46" s="57">
        <f>SUM(F46:K46)</f>
        <v>0</v>
      </c>
      <c r="N46" s="9"/>
      <c r="O46" s="291">
        <f>ROUND(N44/O48,0)</f>
        <v>16292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Input!$ER$21</f>
        <v>0</v>
      </c>
      <c r="G47" s="64">
        <f>Input!$ES$21</f>
        <v>0</v>
      </c>
      <c r="H47" s="64">
        <f>Input!$ET$21</f>
        <v>0</v>
      </c>
      <c r="I47" s="64">
        <f>Input!$EU$21</f>
        <v>0</v>
      </c>
      <c r="J47" s="64">
        <f>Input!$EV$21</f>
        <v>0</v>
      </c>
      <c r="K47" s="64">
        <f>Input!$EW$21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Input!$EX$21</f>
        <v>0</v>
      </c>
      <c r="G48" s="64">
        <f>Input!$EY$21</f>
        <v>0</v>
      </c>
      <c r="H48" s="64">
        <f>Input!$EZ$21</f>
        <v>0</v>
      </c>
      <c r="I48" s="64">
        <f>Input!$FA$21</f>
        <v>0</v>
      </c>
      <c r="J48" s="64">
        <f>Input!$FB$21</f>
        <v>0</v>
      </c>
      <c r="K48" s="64">
        <f>Input!$FC$21</f>
        <v>0</v>
      </c>
      <c r="L48" s="65">
        <f t="shared" si="3"/>
        <v>0</v>
      </c>
      <c r="N48" s="97"/>
      <c r="O48" s="293">
        <f>VLOOKUP($B$1,LUTTFTE,16,FALSE)</f>
        <v>279.8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Input!$FD$21</f>
        <v>0</v>
      </c>
      <c r="G49" s="64">
        <f>Input!$FE$21</f>
        <v>0</v>
      </c>
      <c r="H49" s="64">
        <f>Input!$FF$21</f>
        <v>0</v>
      </c>
      <c r="I49" s="64">
        <f>Input!$FG$21</f>
        <v>0</v>
      </c>
      <c r="J49" s="64">
        <f>Input!$FH$21</f>
        <v>0</v>
      </c>
      <c r="K49" s="64">
        <f>Input!$FI$21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Input!$FJ$21</f>
        <v>0</v>
      </c>
      <c r="G50" s="64">
        <f>Input!$FK$21</f>
        <v>0</v>
      </c>
      <c r="H50" s="64">
        <f>Input!$FL$21</f>
        <v>0</v>
      </c>
      <c r="I50" s="64">
        <f>Input!$FM$21</f>
        <v>0</v>
      </c>
      <c r="J50" s="64">
        <f>Input!$FN$21</f>
        <v>0</v>
      </c>
      <c r="K50" s="64">
        <f>Input!$FO$21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Input!$FP$21</f>
        <v>0</v>
      </c>
      <c r="G51" s="64">
        <f>Input!$FQ$21</f>
        <v>0</v>
      </c>
      <c r="H51" s="64">
        <f>Input!$FR$21</f>
        <v>0</v>
      </c>
      <c r="I51" s="64">
        <f>Input!$FS$21</f>
        <v>0</v>
      </c>
      <c r="J51" s="64">
        <f>Input!$FT$21</f>
        <v>0</v>
      </c>
      <c r="K51" s="64">
        <f>Input!$FU$21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Input!$FV$21</f>
        <v>0</v>
      </c>
      <c r="G52" s="64">
        <f>Input!$FW$21</f>
        <v>0</v>
      </c>
      <c r="H52" s="64">
        <f>Input!$FX$21</f>
        <v>0</v>
      </c>
      <c r="I52" s="64">
        <f>Input!$FY$21</f>
        <v>0</v>
      </c>
      <c r="J52" s="64">
        <f>Input!$FZ$21</f>
        <v>0</v>
      </c>
      <c r="K52" s="64">
        <f>Input!$GA$21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Input!$GB$21</f>
        <v>0</v>
      </c>
      <c r="G53" s="64">
        <f>Input!$GC$21</f>
        <v>0</v>
      </c>
      <c r="H53" s="64">
        <f>Input!$GD$21</f>
        <v>0</v>
      </c>
      <c r="I53" s="64">
        <f>Input!$GE$21</f>
        <v>0</v>
      </c>
      <c r="J53" s="64">
        <f>Input!$GF$21</f>
        <v>0</v>
      </c>
      <c r="K53" s="64">
        <f>Input!$GG$21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Input!$GH$21</f>
        <v>0</v>
      </c>
      <c r="G54" s="64">
        <f>Input!$GI$21</f>
        <v>0</v>
      </c>
      <c r="H54" s="64">
        <f>Input!$GJ$21</f>
        <v>0</v>
      </c>
      <c r="I54" s="64">
        <f>Input!$GK$21</f>
        <v>0</v>
      </c>
      <c r="J54" s="64">
        <f>Input!$GL$21</f>
        <v>0</v>
      </c>
      <c r="K54" s="64">
        <f>Input!$GM$21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Input!$GN$21</f>
        <v>0</v>
      </c>
      <c r="G55" s="64">
        <f>Input!$GO$21</f>
        <v>0</v>
      </c>
      <c r="H55" s="64">
        <f>Input!$GP$21</f>
        <v>0</v>
      </c>
      <c r="I55" s="64">
        <f>Input!$GQ$21</f>
        <v>0</v>
      </c>
      <c r="J55" s="64">
        <f>Input!$GR$21</f>
        <v>0</v>
      </c>
      <c r="K55" s="64">
        <f>Input!$GS$21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Input!$GT$21</f>
        <v>0</v>
      </c>
      <c r="G56" s="64">
        <f>Input!$GU$21</f>
        <v>0</v>
      </c>
      <c r="H56" s="64">
        <f>Input!$GV$21</f>
        <v>0</v>
      </c>
      <c r="I56" s="64">
        <f>Input!$GW$21</f>
        <v>0</v>
      </c>
      <c r="J56" s="64">
        <f>Input!$GX$21</f>
        <v>0</v>
      </c>
      <c r="K56" s="64">
        <f>Input!$GY$21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Input!$GZ$21</f>
        <v>0</v>
      </c>
      <c r="G57" s="64">
        <f>Input!$HA$21</f>
        <v>0</v>
      </c>
      <c r="H57" s="64">
        <f>Input!$HB$21</f>
        <v>0</v>
      </c>
      <c r="I57" s="64">
        <f>Input!$HC$21</f>
        <v>0</v>
      </c>
      <c r="J57" s="64">
        <f>Input!$HD$21</f>
        <v>0</v>
      </c>
      <c r="K57" s="64">
        <f>Input!$HE$21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Input!$HF$21</f>
        <v>0</v>
      </c>
      <c r="G58" s="64">
        <f>Input!$HG$21</f>
        <v>0</v>
      </c>
      <c r="H58" s="64">
        <f>Input!$HH$21</f>
        <v>0</v>
      </c>
      <c r="I58" s="64">
        <f>Input!$HI$21</f>
        <v>0</v>
      </c>
      <c r="J58" s="64">
        <f>Input!$HJ$21</f>
        <v>0</v>
      </c>
      <c r="K58" s="64">
        <f>Input!$HK$21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4233743</v>
      </c>
      <c r="G66" s="115">
        <f t="shared" ref="G66:L66" si="5">G59+G43</f>
        <v>1569669</v>
      </c>
      <c r="H66" s="115">
        <f t="shared" si="5"/>
        <v>1989650</v>
      </c>
      <c r="I66" s="115">
        <f t="shared" si="5"/>
        <v>3475575</v>
      </c>
      <c r="J66" s="115">
        <f t="shared" si="5"/>
        <v>21463</v>
      </c>
      <c r="K66" s="115">
        <f t="shared" si="5"/>
        <v>303163</v>
      </c>
      <c r="L66" s="115">
        <f t="shared" si="5"/>
        <v>11593263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14223281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Input!HL21+Input!HM21+Input!HN21+SUM(Input!$HT$21:'Input'!$IC$21)</f>
        <v>225217186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53843</v>
      </c>
      <c r="I69" s="20"/>
      <c r="J69" s="20"/>
      <c r="K69" s="20"/>
      <c r="L69" s="115">
        <f>SUM(L66:L68)</f>
        <v>251033730</v>
      </c>
      <c r="N69" s="20"/>
    </row>
    <row r="70" spans="1:26" ht="15.75" customHeight="1">
      <c r="H70" s="390">
        <f>H69+G69</f>
        <v>53843</v>
      </c>
      <c r="L70" s="3" t="str">
        <f>IF($L$69&lt;&gt;(Input!$D$21-Input!$E$21),"Error","Balanced")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8" priority="3">
      <formula>$O$28&lt;&gt;0</formula>
    </cfRule>
  </conditionalFormatting>
  <conditionalFormatting sqref="F20:J20">
    <cfRule type="expression" dxfId="157" priority="2">
      <formula>OR($S$17&lt;&gt;0,$S$43&lt;&gt;0,$S$59&lt;&gt;0)</formula>
    </cfRule>
  </conditionalFormatting>
  <conditionalFormatting sqref="H10:J10">
    <cfRule type="expression" dxfId="156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TARLST!$B$1</f>
        <v>Tarleton State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Input!$HT$21</f>
        <v>10803439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Input!HU21</f>
        <v>-4977269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Input!$HV$21</f>
        <v>15113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5841283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Input!$HW$21</f>
        <v>-36533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Input!$HX$21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Input!$HY$21</f>
        <v>-180539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Input!$HZ$21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Input!$ID$21</f>
        <v>0</v>
      </c>
      <c r="F21" s="1078"/>
      <c r="G21" s="1078"/>
      <c r="H21" s="1078"/>
      <c r="I21" s="1078"/>
      <c r="J21" s="1079"/>
      <c r="K21" s="571">
        <f>Input!$IA$21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Input!$IE$21</f>
        <v>0</v>
      </c>
      <c r="F22" s="1078"/>
      <c r="G22" s="1078"/>
      <c r="H22" s="1078"/>
      <c r="I22" s="1078"/>
      <c r="J22" s="1079"/>
      <c r="K22" s="571">
        <f>Input!$IB$21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Input!$IF$21</f>
        <v>0</v>
      </c>
      <c r="F23" s="1067"/>
      <c r="G23" s="1067"/>
      <c r="H23" s="1067"/>
      <c r="I23" s="1067"/>
      <c r="J23" s="1068"/>
      <c r="K23" s="584">
        <f>Input!$IC$21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5624211</v>
      </c>
    </row>
    <row r="49" spans="2:11">
      <c r="F49" s="545">
        <f>SUM(F50:F59)</f>
        <v>0</v>
      </c>
      <c r="K49" s="480">
        <f>K7+K8+K9+K12+K14+K17+K18+K21+K22+K23</f>
        <v>5624211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SUM(Input!HT21:IC21)</f>
        <v>5624211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5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7109375" style="6" customWidth="1"/>
    <col min="15" max="15" width="22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203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22460813</v>
      </c>
      <c r="L8" s="23">
        <f>Input!$I$22</f>
        <v>22460813</v>
      </c>
      <c r="N8" s="116"/>
      <c r="O8" s="117"/>
      <c r="P8" s="19"/>
      <c r="Q8" s="19"/>
      <c r="R8" s="19"/>
      <c r="S8" s="19"/>
      <c r="T8" s="19"/>
      <c r="AB8" s="24">
        <f>SUM(C8:L8)</f>
        <v>44921626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Input!$G$22</f>
        <v>494510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494510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22955323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22955323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2934136</v>
      </c>
      <c r="L13" s="36">
        <f>Input!$J$22</f>
        <v>2934136</v>
      </c>
      <c r="N13" s="37"/>
      <c r="O13" s="120"/>
      <c r="AB13" s="24">
        <f>SUM(C13:L13)</f>
        <v>5868272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2743032</v>
      </c>
      <c r="L14" s="36">
        <f>Input!$K$22</f>
        <v>2743032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5486064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272696</v>
      </c>
      <c r="L16" s="36">
        <f>Input!$M$22</f>
        <v>272696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545392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28905187</v>
      </c>
      <c r="L17" s="46">
        <f>SUM(L8:L16)</f>
        <v>28410677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Input!$N$22</f>
        <v>8348514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Input!$O$22</f>
        <v>5547477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Input!$P$22</f>
        <v>11552</v>
      </c>
      <c r="G22" s="56">
        <f>Input!$Q$22</f>
        <v>17867</v>
      </c>
      <c r="H22" s="56">
        <f>Input!$R$22</f>
        <v>2162</v>
      </c>
      <c r="I22" s="56">
        <f>Input!$S$22</f>
        <v>0</v>
      </c>
      <c r="J22" s="56">
        <f>Input!$T$22</f>
        <v>0</v>
      </c>
      <c r="K22" s="56">
        <f>Input!$U$22</f>
        <v>0</v>
      </c>
      <c r="L22" s="57">
        <f>SUM(F22:K22)</f>
        <v>31581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63162</v>
      </c>
    </row>
    <row r="23" spans="1:28" ht="15.75" customHeight="1">
      <c r="B23" s="63" t="s">
        <v>23</v>
      </c>
      <c r="C23" s="21"/>
      <c r="D23" s="21"/>
      <c r="F23" s="64">
        <f>Input!$V$22</f>
        <v>3399085</v>
      </c>
      <c r="G23" s="64">
        <f>Input!$W$22</f>
        <v>173834</v>
      </c>
      <c r="H23" s="64">
        <f>Input!$X$22</f>
        <v>44158</v>
      </c>
      <c r="I23" s="64">
        <f>Input!$Y$22</f>
        <v>346711</v>
      </c>
      <c r="J23" s="64">
        <f>Input!$Z$22</f>
        <v>15994</v>
      </c>
      <c r="K23" s="64">
        <f>Input!$AA$22</f>
        <v>438218</v>
      </c>
      <c r="L23" s="65">
        <f t="shared" ref="L23:L42" si="1">SUM(F23:K23)</f>
        <v>4418000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8836000</v>
      </c>
    </row>
    <row r="24" spans="1:28" ht="15.75" customHeight="1">
      <c r="B24" s="55" t="s">
        <v>24</v>
      </c>
      <c r="C24" s="21"/>
      <c r="D24" s="21"/>
      <c r="F24" s="64">
        <f>Input!$AB$22</f>
        <v>553420</v>
      </c>
      <c r="G24" s="64">
        <f>Input!$AC$22</f>
        <v>31017</v>
      </c>
      <c r="H24" s="64">
        <f>Input!$AD$22</f>
        <v>0</v>
      </c>
      <c r="I24" s="64">
        <f>Input!$AE$22</f>
        <v>30405</v>
      </c>
      <c r="J24" s="64">
        <f>Input!$AF$22</f>
        <v>41701</v>
      </c>
      <c r="K24" s="64">
        <f>Input!$AG$22</f>
        <v>141</v>
      </c>
      <c r="L24" s="65">
        <f t="shared" si="1"/>
        <v>656684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1313368</v>
      </c>
    </row>
    <row r="25" spans="1:28" ht="15.75" customHeight="1">
      <c r="B25" s="55" t="s">
        <v>25</v>
      </c>
      <c r="C25" s="21"/>
      <c r="D25" s="21"/>
      <c r="F25" s="64">
        <f>Input!$AH$22</f>
        <v>2102497</v>
      </c>
      <c r="G25" s="64">
        <f>Input!$AI$22</f>
        <v>2204267</v>
      </c>
      <c r="H25" s="64">
        <f>Input!$AJ$22</f>
        <v>298957</v>
      </c>
      <c r="I25" s="64">
        <f>Input!$AK$22</f>
        <v>163518</v>
      </c>
      <c r="J25" s="64">
        <f>Input!$AL$22</f>
        <v>2153784</v>
      </c>
      <c r="K25" s="64">
        <f>Input!$AM$22</f>
        <v>13926</v>
      </c>
      <c r="L25" s="65">
        <f t="shared" si="1"/>
        <v>6936949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13873898</v>
      </c>
    </row>
    <row r="26" spans="1:28" ht="15.75" customHeight="1">
      <c r="B26" s="55" t="s">
        <v>26</v>
      </c>
      <c r="C26" s="21"/>
      <c r="D26" s="21"/>
      <c r="F26" s="64">
        <f>Input!$AN$22</f>
        <v>4989333</v>
      </c>
      <c r="G26" s="64">
        <f>Input!$AO$22</f>
        <v>777222</v>
      </c>
      <c r="H26" s="64">
        <f>Input!$AP$22</f>
        <v>2358670</v>
      </c>
      <c r="I26" s="64">
        <f>Input!$AQ$22</f>
        <v>814402</v>
      </c>
      <c r="J26" s="64">
        <f>Input!$AR$22</f>
        <v>151087</v>
      </c>
      <c r="K26" s="64">
        <f>Input!$AS$22</f>
        <v>4585842</v>
      </c>
      <c r="L26" s="65">
        <f t="shared" si="1"/>
        <v>13676556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27353112</v>
      </c>
    </row>
    <row r="27" spans="1:28" ht="15.75" customHeight="1">
      <c r="B27" s="55" t="s">
        <v>27</v>
      </c>
      <c r="C27" s="21"/>
      <c r="D27" s="21"/>
      <c r="F27" s="64">
        <f>Input!$AT$22</f>
        <v>0</v>
      </c>
      <c r="G27" s="64">
        <f>Input!$AU$22</f>
        <v>9844</v>
      </c>
      <c r="H27" s="64">
        <f>Input!$AV$22</f>
        <v>0</v>
      </c>
      <c r="I27" s="64">
        <f>Input!$AW$22</f>
        <v>25479</v>
      </c>
      <c r="J27" s="64">
        <f>Input!$AX$22</f>
        <v>0</v>
      </c>
      <c r="K27" s="64">
        <f>Input!$AY$22</f>
        <v>0</v>
      </c>
      <c r="L27" s="65">
        <f t="shared" si="1"/>
        <v>35323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70646</v>
      </c>
    </row>
    <row r="28" spans="1:28" ht="15.75" customHeight="1">
      <c r="B28" s="55" t="s">
        <v>28</v>
      </c>
      <c r="C28" s="21"/>
      <c r="D28" s="21"/>
      <c r="F28" s="64">
        <f>Input!$AZ$22</f>
        <v>0</v>
      </c>
      <c r="G28" s="64">
        <f>Input!$BA$22</f>
        <v>0</v>
      </c>
      <c r="H28" s="64">
        <f>Input!$BB$22</f>
        <v>19455</v>
      </c>
      <c r="I28" s="64">
        <f>Input!$BC$22</f>
        <v>18543</v>
      </c>
      <c r="J28" s="64">
        <f>Input!$BD$22</f>
        <v>0</v>
      </c>
      <c r="K28" s="64">
        <f>Input!$BE$22</f>
        <v>0</v>
      </c>
      <c r="L28" s="65">
        <f t="shared" si="1"/>
        <v>37998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Input!$BF$22</f>
        <v>192869</v>
      </c>
      <c r="G29" s="64">
        <f>Input!$BG$22</f>
        <v>126810</v>
      </c>
      <c r="H29" s="64">
        <f>Input!$BH$22</f>
        <v>0</v>
      </c>
      <c r="I29" s="64">
        <f>Input!$BI$22</f>
        <v>29939</v>
      </c>
      <c r="J29" s="64">
        <f>Input!$BJ$22</f>
        <v>0</v>
      </c>
      <c r="K29" s="64">
        <f>Input!$BK$22</f>
        <v>0</v>
      </c>
      <c r="L29" s="65">
        <f t="shared" si="1"/>
        <v>349618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Input!$BL$22</f>
        <v>0</v>
      </c>
      <c r="G30" s="64">
        <f>Input!$BM$22</f>
        <v>0</v>
      </c>
      <c r="H30" s="64">
        <f>Input!$BN$22</f>
        <v>0</v>
      </c>
      <c r="I30" s="64">
        <f>Input!$BO$22</f>
        <v>1100</v>
      </c>
      <c r="J30" s="64">
        <f>Input!$BP$22</f>
        <v>0</v>
      </c>
      <c r="K30" s="64">
        <f>Input!$BQ$22</f>
        <v>0</v>
      </c>
      <c r="L30" s="65">
        <f t="shared" si="1"/>
        <v>1100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Input!$BR$22</f>
        <v>37549</v>
      </c>
      <c r="G31" s="64">
        <f>Input!$BS$22</f>
        <v>5007</v>
      </c>
      <c r="H31" s="64">
        <f>Input!$BT$22</f>
        <v>0</v>
      </c>
      <c r="I31" s="64">
        <f>Input!$BU$22</f>
        <v>8459</v>
      </c>
      <c r="J31" s="64">
        <f>Input!$BV$22</f>
        <v>0</v>
      </c>
      <c r="K31" s="64">
        <f>Input!$BW$22</f>
        <v>39656</v>
      </c>
      <c r="L31" s="65">
        <f t="shared" si="1"/>
        <v>90671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Input!$BX$22</f>
        <v>15801</v>
      </c>
      <c r="G32" s="64">
        <f>Input!$BY$22</f>
        <v>58038</v>
      </c>
      <c r="H32" s="64">
        <f>Input!$BZ$22</f>
        <v>0</v>
      </c>
      <c r="I32" s="64">
        <f>Input!$CA$22</f>
        <v>261271</v>
      </c>
      <c r="J32" s="64">
        <f>Input!$CB$22</f>
        <v>0</v>
      </c>
      <c r="K32" s="64">
        <f>Input!$CC$22</f>
        <v>0</v>
      </c>
      <c r="L32" s="65">
        <f t="shared" si="1"/>
        <v>335110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Input!$CD$22</f>
        <v>0</v>
      </c>
      <c r="G33" s="64">
        <f>Input!$CE$22</f>
        <v>0</v>
      </c>
      <c r="H33" s="64">
        <f>Input!$CF$22</f>
        <v>0</v>
      </c>
      <c r="I33" s="64">
        <f>Input!$CG$22</f>
        <v>0</v>
      </c>
      <c r="J33" s="64">
        <f>Input!$CH$22</f>
        <v>0</v>
      </c>
      <c r="K33" s="64">
        <f>Input!$CI$22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Input!$CJ$22</f>
        <v>0</v>
      </c>
      <c r="G34" s="64">
        <f>Input!$CK$22</f>
        <v>0</v>
      </c>
      <c r="H34" s="64">
        <f>Input!$CL$22</f>
        <v>71</v>
      </c>
      <c r="I34" s="64">
        <f>Input!$CM$22</f>
        <v>6096</v>
      </c>
      <c r="J34" s="64">
        <f>Input!$CN$22</f>
        <v>0</v>
      </c>
      <c r="K34" s="64">
        <f>Input!$CO$22</f>
        <v>0</v>
      </c>
      <c r="L34" s="65">
        <f t="shared" si="1"/>
        <v>6167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Input!$CP$22</f>
        <v>894046</v>
      </c>
      <c r="G35" s="64">
        <f>Input!$CQ$22</f>
        <v>1690</v>
      </c>
      <c r="H35" s="64">
        <f>Input!$CR$22</f>
        <v>0</v>
      </c>
      <c r="I35" s="64">
        <f>Input!$CS$22</f>
        <v>12834</v>
      </c>
      <c r="J35" s="64">
        <f>Input!$CT$22</f>
        <v>0</v>
      </c>
      <c r="K35" s="64">
        <f>Input!$CU$22</f>
        <v>47248</v>
      </c>
      <c r="L35" s="65">
        <f t="shared" si="1"/>
        <v>955818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Input!$CV$22</f>
        <v>0</v>
      </c>
      <c r="G36" s="64">
        <f>Input!$CW$22</f>
        <v>0</v>
      </c>
      <c r="H36" s="64">
        <f>Input!$CX$22</f>
        <v>0</v>
      </c>
      <c r="I36" s="64">
        <f>Input!$CY$22</f>
        <v>0</v>
      </c>
      <c r="J36" s="64">
        <f>Input!$CZ$22</f>
        <v>0</v>
      </c>
      <c r="K36" s="64">
        <f>Input!$DA$22</f>
        <v>621</v>
      </c>
      <c r="L36" s="65">
        <f t="shared" si="1"/>
        <v>621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Input!$DB$22</f>
        <v>0</v>
      </c>
      <c r="G37" s="64">
        <f>Input!$DC$22</f>
        <v>0</v>
      </c>
      <c r="H37" s="64">
        <f>Input!$DD$22</f>
        <v>0</v>
      </c>
      <c r="I37" s="64">
        <f>Input!$DE$22</f>
        <v>0</v>
      </c>
      <c r="J37" s="64">
        <f>Input!$DF$22</f>
        <v>0</v>
      </c>
      <c r="K37" s="64">
        <f>Input!$DG$22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Input!$DH$22</f>
        <v>0</v>
      </c>
      <c r="G38" s="64">
        <f>Input!$DI$22</f>
        <v>0</v>
      </c>
      <c r="H38" s="64">
        <f>Input!$DJ$22</f>
        <v>0</v>
      </c>
      <c r="I38" s="64">
        <f>Input!$DK$22</f>
        <v>0</v>
      </c>
      <c r="J38" s="64">
        <f>Input!$DL$22</f>
        <v>0</v>
      </c>
      <c r="K38" s="64">
        <f>Input!$DM$22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Input!$DN$22</f>
        <v>0</v>
      </c>
      <c r="G39" s="64">
        <f>Input!$DO$22</f>
        <v>0</v>
      </c>
      <c r="H39" s="64">
        <f>Input!$DP$22</f>
        <v>0</v>
      </c>
      <c r="I39" s="64">
        <f>Input!$DQ$22</f>
        <v>0</v>
      </c>
      <c r="J39" s="64">
        <f>Input!$DR$22</f>
        <v>0</v>
      </c>
      <c r="K39" s="64">
        <f>Input!$DS$22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Input!$DT$22</f>
        <v>0</v>
      </c>
      <c r="G40" s="64">
        <f>Input!$DU$22</f>
        <v>0</v>
      </c>
      <c r="H40" s="64">
        <f>Input!$DV$22</f>
        <v>0</v>
      </c>
      <c r="I40" s="64">
        <f>Input!$DW$22</f>
        <v>0</v>
      </c>
      <c r="J40" s="64">
        <f>Input!$DX$22</f>
        <v>0</v>
      </c>
      <c r="K40" s="64">
        <f>Input!$DY$22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Input!$DZ$22</f>
        <v>0</v>
      </c>
      <c r="G41" s="64">
        <f>Input!$EA$22</f>
        <v>0</v>
      </c>
      <c r="H41" s="64">
        <f>Input!$EB$22</f>
        <v>0</v>
      </c>
      <c r="I41" s="64">
        <f>Input!$EC$22</f>
        <v>0</v>
      </c>
      <c r="J41" s="64">
        <f>Input!$ED$22</f>
        <v>0</v>
      </c>
      <c r="K41" s="64">
        <f>Input!$EE$22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Input!$EF$22</f>
        <v>253215</v>
      </c>
      <c r="G42" s="84">
        <f>Input!$EG$22</f>
        <v>441565</v>
      </c>
      <c r="H42" s="84">
        <f>Input!$EH$22</f>
        <v>48</v>
      </c>
      <c r="I42" s="84">
        <f>Input!$EI$22</f>
        <v>155619</v>
      </c>
      <c r="J42" s="84">
        <f>Input!$EJ$22</f>
        <v>0</v>
      </c>
      <c r="K42" s="84">
        <f>Input!$EK$22</f>
        <v>28034</v>
      </c>
      <c r="L42" s="65">
        <f t="shared" si="1"/>
        <v>878481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1756962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12449367</v>
      </c>
      <c r="G43" s="86">
        <f t="shared" si="2"/>
        <v>3847161</v>
      </c>
      <c r="H43" s="86">
        <f t="shared" si="2"/>
        <v>2723521</v>
      </c>
      <c r="I43" s="86">
        <f t="shared" si="2"/>
        <v>1874376</v>
      </c>
      <c r="J43" s="86">
        <f t="shared" si="2"/>
        <v>2362566</v>
      </c>
      <c r="K43" s="86">
        <f t="shared" si="2"/>
        <v>5153686</v>
      </c>
      <c r="L43" s="87">
        <f t="shared" si="2"/>
        <v>28410677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53267148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6570682</v>
      </c>
      <c r="I44" s="53"/>
      <c r="J44" s="247" t="s">
        <v>468</v>
      </c>
      <c r="K44" s="248">
        <f>K43+J43</f>
        <v>7516252</v>
      </c>
      <c r="L44" s="247" t="s">
        <v>470</v>
      </c>
      <c r="M44" s="249"/>
      <c r="N44" s="251">
        <f>K44+F43</f>
        <v>19965619</v>
      </c>
      <c r="O44" s="294">
        <f>ROUND((N44/P44)*100,2)</f>
        <v>28.87</v>
      </c>
      <c r="P44" s="93">
        <f>Input!$HL$22</f>
        <v>69151819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Input!$EL$22</f>
        <v>91917</v>
      </c>
      <c r="G46" s="64">
        <f>Input!$EM$22</f>
        <v>0</v>
      </c>
      <c r="H46" s="64">
        <f>Input!$EN$22</f>
        <v>0</v>
      </c>
      <c r="I46" s="64">
        <f>Input!$EO$22</f>
        <v>101677</v>
      </c>
      <c r="J46" s="64">
        <f>Input!$EP$22</f>
        <v>0</v>
      </c>
      <c r="K46" s="64">
        <f>Input!$EQ$22</f>
        <v>0</v>
      </c>
      <c r="L46" s="57">
        <f>SUM(F46:K46)</f>
        <v>193594</v>
      </c>
      <c r="N46" s="9"/>
      <c r="O46" s="291">
        <f>ROUND(N44/O48,0)</f>
        <v>202368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387188</v>
      </c>
    </row>
    <row r="47" spans="1:28" ht="15.75" customHeight="1">
      <c r="A47" s="76"/>
      <c r="B47" s="6" t="s">
        <v>46</v>
      </c>
      <c r="C47" s="21"/>
      <c r="D47" s="21"/>
      <c r="F47" s="64">
        <f>Input!$ER$22</f>
        <v>0</v>
      </c>
      <c r="G47" s="64">
        <f>Input!$ES$22</f>
        <v>19962</v>
      </c>
      <c r="H47" s="64">
        <f>Input!$ET$22</f>
        <v>0</v>
      </c>
      <c r="I47" s="64">
        <f>Input!$EU$22</f>
        <v>0</v>
      </c>
      <c r="J47" s="64">
        <f>Input!$EV$22</f>
        <v>0</v>
      </c>
      <c r="K47" s="64">
        <f>Input!$EW$22</f>
        <v>0</v>
      </c>
      <c r="L47" s="65">
        <f t="shared" ref="L47:L58" si="3">SUM(F47:K47)</f>
        <v>19962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Input!$EX$22</f>
        <v>0</v>
      </c>
      <c r="G48" s="64">
        <f>Input!$EY$22</f>
        <v>0</v>
      </c>
      <c r="H48" s="64">
        <f>Input!$EZ$22</f>
        <v>0</v>
      </c>
      <c r="I48" s="64">
        <f>Input!$FA$22</f>
        <v>0</v>
      </c>
      <c r="J48" s="64">
        <f>Input!$FB$22</f>
        <v>0</v>
      </c>
      <c r="K48" s="64">
        <f>Input!$FC$22</f>
        <v>0</v>
      </c>
      <c r="L48" s="65">
        <f t="shared" si="3"/>
        <v>0</v>
      </c>
      <c r="N48" s="97"/>
      <c r="O48" s="293">
        <f>VLOOKUP($B$1,LUTTFTE,16,FALSE)</f>
        <v>98.66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Input!$FD$22</f>
        <v>8944</v>
      </c>
      <c r="G49" s="64">
        <f>Input!$FE$22</f>
        <v>0</v>
      </c>
      <c r="H49" s="64">
        <f>Input!$FF$22</f>
        <v>0</v>
      </c>
      <c r="I49" s="64">
        <f>Input!$FG$22</f>
        <v>5004</v>
      </c>
      <c r="J49" s="64">
        <f>Input!$FH$22</f>
        <v>0</v>
      </c>
      <c r="K49" s="64">
        <f>Input!$FI$22</f>
        <v>0</v>
      </c>
      <c r="L49" s="65">
        <f t="shared" si="3"/>
        <v>13948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Input!$FJ$22</f>
        <v>0</v>
      </c>
      <c r="G50" s="64">
        <f>Input!$FK$22</f>
        <v>0</v>
      </c>
      <c r="H50" s="64">
        <f>Input!$FL$22</f>
        <v>0</v>
      </c>
      <c r="I50" s="64">
        <f>Input!$FM$22</f>
        <v>0</v>
      </c>
      <c r="J50" s="64">
        <f>Input!$FN$22</f>
        <v>0</v>
      </c>
      <c r="K50" s="64">
        <f>Input!$FO$22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Input!$FP$22</f>
        <v>0</v>
      </c>
      <c r="G51" s="64">
        <f>Input!$FQ$22</f>
        <v>0</v>
      </c>
      <c r="H51" s="64">
        <f>Input!$FR$22</f>
        <v>0</v>
      </c>
      <c r="I51" s="64">
        <f>Input!$FS$22</f>
        <v>0</v>
      </c>
      <c r="J51" s="64">
        <f>Input!$FT$22</f>
        <v>135715</v>
      </c>
      <c r="K51" s="64">
        <f>Input!$FU$22</f>
        <v>0</v>
      </c>
      <c r="L51" s="65">
        <f t="shared" si="3"/>
        <v>135715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Input!$FV$22</f>
        <v>0</v>
      </c>
      <c r="G52" s="64">
        <f>Input!$FW$22</f>
        <v>0</v>
      </c>
      <c r="H52" s="64">
        <f>Input!$FX$22</f>
        <v>0</v>
      </c>
      <c r="I52" s="64">
        <f>Input!$FY$22</f>
        <v>8349</v>
      </c>
      <c r="J52" s="64">
        <f>Input!$FZ$22</f>
        <v>0</v>
      </c>
      <c r="K52" s="64">
        <f>Input!$GA$22</f>
        <v>0</v>
      </c>
      <c r="L52" s="65">
        <f t="shared" si="3"/>
        <v>8349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Input!$GB$22</f>
        <v>23983</v>
      </c>
      <c r="G53" s="64">
        <f>Input!$GC$22</f>
        <v>0</v>
      </c>
      <c r="H53" s="64">
        <f>Input!$GD$22</f>
        <v>0</v>
      </c>
      <c r="I53" s="64">
        <f>Input!$GE$22</f>
        <v>0</v>
      </c>
      <c r="J53" s="64">
        <f>Input!$GF$22</f>
        <v>0</v>
      </c>
      <c r="K53" s="64">
        <f>Input!$GG$22</f>
        <v>75012</v>
      </c>
      <c r="L53" s="65">
        <f t="shared" si="3"/>
        <v>98995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Input!$GH$22</f>
        <v>0</v>
      </c>
      <c r="G54" s="64">
        <f>Input!$GI$22</f>
        <v>0</v>
      </c>
      <c r="H54" s="64">
        <f>Input!$GJ$22</f>
        <v>0</v>
      </c>
      <c r="I54" s="64">
        <f>Input!$GK$22</f>
        <v>0</v>
      </c>
      <c r="J54" s="64">
        <f>Input!$GL$22</f>
        <v>0</v>
      </c>
      <c r="K54" s="64">
        <f>Input!$GM$22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Input!$GN$22</f>
        <v>0</v>
      </c>
      <c r="G55" s="64">
        <f>Input!$GO$22</f>
        <v>0</v>
      </c>
      <c r="H55" s="64">
        <f>Input!$GP$22</f>
        <v>0</v>
      </c>
      <c r="I55" s="64">
        <f>Input!$GQ$22</f>
        <v>0</v>
      </c>
      <c r="J55" s="64">
        <f>Input!$GR$22</f>
        <v>0</v>
      </c>
      <c r="K55" s="64">
        <f>Input!$GS$22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Input!$GT$22</f>
        <v>0</v>
      </c>
      <c r="G56" s="64">
        <f>Input!$GU$22</f>
        <v>0</v>
      </c>
      <c r="H56" s="64">
        <f>Input!$GV$22</f>
        <v>0</v>
      </c>
      <c r="I56" s="64">
        <f>Input!$GW$22</f>
        <v>0</v>
      </c>
      <c r="J56" s="64">
        <f>Input!$GX$22</f>
        <v>0</v>
      </c>
      <c r="K56" s="64">
        <f>Input!$GY$22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Input!$GZ$22</f>
        <v>0</v>
      </c>
      <c r="G57" s="64">
        <f>Input!$HA$22</f>
        <v>0</v>
      </c>
      <c r="H57" s="64">
        <f>Input!$HB$22</f>
        <v>0</v>
      </c>
      <c r="I57" s="64">
        <f>Input!$HC$22</f>
        <v>0</v>
      </c>
      <c r="J57" s="64">
        <f>Input!$HD$22</f>
        <v>0</v>
      </c>
      <c r="K57" s="64">
        <f>Input!$HE$22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Input!$HF$22</f>
        <v>0</v>
      </c>
      <c r="G58" s="64">
        <f>Input!$HG$22</f>
        <v>0</v>
      </c>
      <c r="H58" s="64">
        <f>Input!$HH$22</f>
        <v>0</v>
      </c>
      <c r="I58" s="64">
        <f>Input!$HI$22</f>
        <v>0</v>
      </c>
      <c r="J58" s="64">
        <f>Input!$HJ$22</f>
        <v>0</v>
      </c>
      <c r="K58" s="64">
        <f>Input!$HK$22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124844</v>
      </c>
      <c r="G59" s="86">
        <f t="shared" ref="G59:L59" si="4">SUM(G46:G58)</f>
        <v>19962</v>
      </c>
      <c r="H59" s="86">
        <f t="shared" si="4"/>
        <v>0</v>
      </c>
      <c r="I59" s="86">
        <f t="shared" si="4"/>
        <v>115030</v>
      </c>
      <c r="J59" s="86">
        <f t="shared" si="4"/>
        <v>135715</v>
      </c>
      <c r="K59" s="86">
        <f t="shared" si="4"/>
        <v>75012</v>
      </c>
      <c r="L59" s="86">
        <f t="shared" si="4"/>
        <v>470563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387188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12574211</v>
      </c>
      <c r="G66" s="115">
        <f t="shared" ref="G66:L66" si="5">G59+G43</f>
        <v>3867123</v>
      </c>
      <c r="H66" s="115">
        <f t="shared" si="5"/>
        <v>2723521</v>
      </c>
      <c r="I66" s="115">
        <f t="shared" si="5"/>
        <v>1989406</v>
      </c>
      <c r="J66" s="115">
        <f t="shared" si="5"/>
        <v>2498281</v>
      </c>
      <c r="K66" s="115">
        <f t="shared" si="5"/>
        <v>5228698</v>
      </c>
      <c r="L66" s="115">
        <f t="shared" si="5"/>
        <v>28881240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42801178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Input!HL22+Input!HM22+Input!HN22+SUM(Input!$HT$22:'Input'!$IC$22)</f>
        <v>279441676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173834</v>
      </c>
      <c r="H69" s="390">
        <f>H28+H23</f>
        <v>63613</v>
      </c>
      <c r="I69" s="20"/>
      <c r="J69" s="20"/>
      <c r="K69" s="20"/>
      <c r="L69" s="115">
        <f>SUM(L66:L68)</f>
        <v>351124094</v>
      </c>
      <c r="N69" s="20"/>
    </row>
    <row r="70" spans="1:26" ht="15.75" customHeight="1">
      <c r="H70" s="390">
        <f>H69+G69</f>
        <v>237447</v>
      </c>
      <c r="L70" s="3" t="str">
        <f>IF($L$69&lt;&gt;(Input!$D$22-Input!$E$22),"Error","Balanced")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4" priority="3">
      <formula>$O$28&lt;&gt;0</formula>
    </cfRule>
  </conditionalFormatting>
  <conditionalFormatting sqref="F20:J20">
    <cfRule type="expression" dxfId="153" priority="2">
      <formula>OR($S$17&lt;&gt;0,$S$43&lt;&gt;0,$S$59&lt;&gt;0)</formula>
    </cfRule>
  </conditionalFormatting>
  <conditionalFormatting sqref="H10:J10">
    <cfRule type="expression" dxfId="152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TAMUCC!$B$1</f>
        <v>Texas A&amp;M University - Corpus Christi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Input!$HT$22</f>
        <v>22955323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Input!$HU$22</f>
        <v>-5012014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Input!$HV$22</f>
        <v>1700940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19644249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Input!$HW$22</f>
        <v>-133251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>
      <c r="B14" s="576" t="s">
        <v>643</v>
      </c>
      <c r="C14" s="555"/>
      <c r="D14" s="556"/>
      <c r="E14" s="557"/>
      <c r="F14" s="557"/>
      <c r="G14" s="557"/>
      <c r="H14" s="557"/>
      <c r="I14" s="557"/>
      <c r="J14" s="557"/>
      <c r="K14" s="571">
        <f>Input!$HX$22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Input!$HY$22</f>
        <v>-829804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Input!$HZ$22</f>
        <v>-552509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Input!$ID$22</f>
        <v>TEES</v>
      </c>
      <c r="F21" s="1078"/>
      <c r="G21" s="1078"/>
      <c r="H21" s="1078"/>
      <c r="I21" s="1078"/>
      <c r="J21" s="1079"/>
      <c r="K21" s="571">
        <f>Input!$IA$22</f>
        <v>266991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Input!$IE$22</f>
        <v>0</v>
      </c>
      <c r="F22" s="1078"/>
      <c r="G22" s="1078"/>
      <c r="H22" s="1078"/>
      <c r="I22" s="1078"/>
      <c r="J22" s="1079"/>
      <c r="K22" s="571">
        <f>Input!$IB$22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Input!$IF$22</f>
        <v>0</v>
      </c>
      <c r="F23" s="1067"/>
      <c r="G23" s="1067"/>
      <c r="H23" s="1067"/>
      <c r="I23" s="1067"/>
      <c r="J23" s="1068"/>
      <c r="K23" s="584">
        <f>Input!$IC$22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18395676</v>
      </c>
    </row>
    <row r="49" spans="2:11">
      <c r="F49" s="545">
        <f>SUM(F50:F59)</f>
        <v>0</v>
      </c>
      <c r="K49" s="480">
        <f>K7+K8+K9+K12+K14+K17+K18+K21+K22+K23</f>
        <v>18395676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SUM(Input!HT22:IC22)</f>
        <v>18395676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51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3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205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17715942</v>
      </c>
      <c r="L8" s="23">
        <f>Input!$I$23</f>
        <v>17715942</v>
      </c>
      <c r="N8" s="116"/>
      <c r="O8" s="117"/>
      <c r="P8" s="19"/>
      <c r="Q8" s="19"/>
      <c r="R8" s="19"/>
      <c r="S8" s="19"/>
      <c r="T8" s="19"/>
      <c r="AB8" s="24">
        <f>SUM(C8:L8)</f>
        <v>35431884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17715942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17715942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1186390</v>
      </c>
      <c r="L13" s="36">
        <f>Input!$J$23</f>
        <v>1186390</v>
      </c>
      <c r="N13" s="37"/>
      <c r="O13" s="120"/>
      <c r="AB13" s="24">
        <f>SUM(C13:L13)</f>
        <v>2372780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360474</v>
      </c>
      <c r="L14" s="36">
        <f>Input!$K$23</f>
        <v>360474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720948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266462</v>
      </c>
      <c r="L16" s="36">
        <f>Input!$M$23</f>
        <v>266462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532924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19529268</v>
      </c>
      <c r="L17" s="46">
        <f>SUM(L8:L16)</f>
        <v>19529268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Input!$N$23</f>
        <v>1542244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Input!$O$23</f>
        <v>661943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Input!$P$23</f>
        <v>3323454</v>
      </c>
      <c r="G22" s="56">
        <f>Input!$Q$23</f>
        <v>2363961</v>
      </c>
      <c r="H22" s="56">
        <f>Input!$R$23</f>
        <v>1030418</v>
      </c>
      <c r="I22" s="56">
        <f>Input!$S$23</f>
        <v>769155</v>
      </c>
      <c r="J22" s="56">
        <f>Input!$T$23</f>
        <v>240309</v>
      </c>
      <c r="K22" s="56">
        <f>Input!$U$23</f>
        <v>4904009</v>
      </c>
      <c r="L22" s="57">
        <f>SUM(F22:K22)</f>
        <v>12631306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25262612</v>
      </c>
    </row>
    <row r="23" spans="1:28" ht="15.75" customHeight="1">
      <c r="B23" s="63" t="s">
        <v>23</v>
      </c>
      <c r="C23" s="21"/>
      <c r="D23" s="21"/>
      <c r="F23" s="64">
        <f>Input!$V$23</f>
        <v>993361</v>
      </c>
      <c r="G23" s="64">
        <f>Input!$W$23</f>
        <v>157647</v>
      </c>
      <c r="H23" s="64">
        <f>Input!$X$23</f>
        <v>25030</v>
      </c>
      <c r="I23" s="64">
        <f>Input!$Y$23</f>
        <v>65016</v>
      </c>
      <c r="J23" s="64">
        <f>Input!$Z$23</f>
        <v>0</v>
      </c>
      <c r="K23" s="64">
        <f>Input!$AA$23</f>
        <v>45364</v>
      </c>
      <c r="L23" s="65">
        <f t="shared" ref="L23:L42" si="1">SUM(F23:K23)</f>
        <v>1286418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2572836</v>
      </c>
    </row>
    <row r="24" spans="1:28" ht="15.75" customHeight="1">
      <c r="B24" s="55" t="s">
        <v>24</v>
      </c>
      <c r="C24" s="21"/>
      <c r="D24" s="21"/>
      <c r="F24" s="64">
        <f>Input!$AB$23</f>
        <v>0</v>
      </c>
      <c r="G24" s="64">
        <f>Input!$AC$23</f>
        <v>0</v>
      </c>
      <c r="H24" s="64">
        <f>Input!$AD$23</f>
        <v>0</v>
      </c>
      <c r="I24" s="64">
        <f>Input!$AE$23</f>
        <v>0</v>
      </c>
      <c r="J24" s="64">
        <f>Input!$AF$23</f>
        <v>0</v>
      </c>
      <c r="K24" s="64">
        <f>Input!$AG$23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Input!$AH$23</f>
        <v>965481</v>
      </c>
      <c r="G25" s="64">
        <f>Input!$AI$23</f>
        <v>392469</v>
      </c>
      <c r="H25" s="64">
        <f>Input!$AJ$23</f>
        <v>33765</v>
      </c>
      <c r="I25" s="64">
        <f>Input!$AK$23</f>
        <v>368636</v>
      </c>
      <c r="J25" s="64">
        <f>Input!$AL$23</f>
        <v>3480</v>
      </c>
      <c r="K25" s="64">
        <f>Input!$AM$23</f>
        <v>117900</v>
      </c>
      <c r="L25" s="65">
        <f t="shared" si="1"/>
        <v>1881731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3763462</v>
      </c>
    </row>
    <row r="26" spans="1:28" ht="15.75" customHeight="1">
      <c r="B26" s="55" t="s">
        <v>26</v>
      </c>
      <c r="C26" s="21"/>
      <c r="D26" s="21"/>
      <c r="F26" s="64">
        <f>Input!$AN$23</f>
        <v>244305</v>
      </c>
      <c r="G26" s="64">
        <f>Input!$AO$23</f>
        <v>303564</v>
      </c>
      <c r="H26" s="64">
        <f>Input!$AP$23</f>
        <v>18965</v>
      </c>
      <c r="I26" s="64">
        <f>Input!$AQ$23</f>
        <v>495326</v>
      </c>
      <c r="J26" s="64">
        <f>Input!$AR$23</f>
        <v>0</v>
      </c>
      <c r="K26" s="64">
        <f>Input!$AS$23</f>
        <v>230971</v>
      </c>
      <c r="L26" s="65">
        <f t="shared" si="1"/>
        <v>1293131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2586262</v>
      </c>
    </row>
    <row r="27" spans="1:28" ht="15.75" customHeight="1">
      <c r="B27" s="55" t="s">
        <v>27</v>
      </c>
      <c r="C27" s="21"/>
      <c r="D27" s="21"/>
      <c r="F27" s="64">
        <f>Input!$AT$23</f>
        <v>0</v>
      </c>
      <c r="G27" s="64">
        <f>Input!$AU$23</f>
        <v>0</v>
      </c>
      <c r="H27" s="64">
        <f>Input!$AV$23</f>
        <v>0</v>
      </c>
      <c r="I27" s="64">
        <f>Input!$AW$23</f>
        <v>0</v>
      </c>
      <c r="J27" s="64">
        <f>Input!$AX$23</f>
        <v>0</v>
      </c>
      <c r="K27" s="64">
        <f>Input!$AY$23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Input!$AZ$23</f>
        <v>0</v>
      </c>
      <c r="G28" s="64">
        <f>Input!$BA$23</f>
        <v>0</v>
      </c>
      <c r="H28" s="64">
        <f>Input!$BB$23</f>
        <v>0</v>
      </c>
      <c r="I28" s="64">
        <f>Input!$BC$23</f>
        <v>0</v>
      </c>
      <c r="J28" s="64">
        <f>Input!$BD$23</f>
        <v>0</v>
      </c>
      <c r="K28" s="64">
        <f>Input!$BE$23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Input!$BF$23</f>
        <v>28174</v>
      </c>
      <c r="G29" s="64">
        <f>Input!$BG$23</f>
        <v>15388</v>
      </c>
      <c r="H29" s="64">
        <f>Input!$BH$23</f>
        <v>0</v>
      </c>
      <c r="I29" s="64">
        <f>Input!$BI$23</f>
        <v>4732</v>
      </c>
      <c r="J29" s="64">
        <f>Input!$BJ$23</f>
        <v>0</v>
      </c>
      <c r="K29" s="64">
        <f>Input!$BK$23</f>
        <v>31301</v>
      </c>
      <c r="L29" s="65">
        <f t="shared" si="1"/>
        <v>79595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Input!$BL$23</f>
        <v>79165</v>
      </c>
      <c r="G30" s="64">
        <f>Input!$BM$23</f>
        <v>14344</v>
      </c>
      <c r="H30" s="64">
        <f>Input!$BN$23</f>
        <v>0</v>
      </c>
      <c r="I30" s="64">
        <f>Input!$BO$23</f>
        <v>6375</v>
      </c>
      <c r="J30" s="64">
        <f>Input!$BP$23</f>
        <v>0</v>
      </c>
      <c r="K30" s="64">
        <f>Input!$BQ$23</f>
        <v>0</v>
      </c>
      <c r="L30" s="65">
        <f t="shared" si="1"/>
        <v>99884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Input!$BR$23</f>
        <v>0</v>
      </c>
      <c r="G31" s="64">
        <f>Input!$BS$23</f>
        <v>0</v>
      </c>
      <c r="H31" s="64">
        <f>Input!$BT$23</f>
        <v>0</v>
      </c>
      <c r="I31" s="64">
        <f>Input!$BU$23</f>
        <v>0</v>
      </c>
      <c r="J31" s="64">
        <f>Input!$BV$23</f>
        <v>0</v>
      </c>
      <c r="K31" s="64">
        <f>Input!$BW$23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Input!$BX$23</f>
        <v>6859</v>
      </c>
      <c r="G32" s="64">
        <f>Input!$BY$23</f>
        <v>0</v>
      </c>
      <c r="H32" s="64">
        <f>Input!$BZ$23</f>
        <v>0</v>
      </c>
      <c r="I32" s="64">
        <f>Input!$CA$23</f>
        <v>71112</v>
      </c>
      <c r="J32" s="64">
        <f>Input!$CB$23</f>
        <v>0</v>
      </c>
      <c r="K32" s="64">
        <f>Input!$CC$23</f>
        <v>0</v>
      </c>
      <c r="L32" s="65">
        <f t="shared" si="1"/>
        <v>77971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Input!$CD$23</f>
        <v>0</v>
      </c>
      <c r="G33" s="64">
        <f>Input!$CE$23</f>
        <v>53620</v>
      </c>
      <c r="H33" s="64">
        <f>Input!$CF$23</f>
        <v>0</v>
      </c>
      <c r="I33" s="64">
        <f>Input!$CG$23</f>
        <v>0</v>
      </c>
      <c r="J33" s="64">
        <f>Input!$CH$23</f>
        <v>0</v>
      </c>
      <c r="K33" s="64">
        <f>Input!$CI$23</f>
        <v>0</v>
      </c>
      <c r="L33" s="65">
        <f t="shared" si="1"/>
        <v>53620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Input!$CJ$23</f>
        <v>0</v>
      </c>
      <c r="G34" s="64">
        <f>Input!$CK$23</f>
        <v>1699</v>
      </c>
      <c r="H34" s="64">
        <f>Input!$CL$23</f>
        <v>0</v>
      </c>
      <c r="I34" s="64">
        <f>Input!$CM$23</f>
        <v>0</v>
      </c>
      <c r="J34" s="64">
        <f>Input!$CN$23</f>
        <v>0</v>
      </c>
      <c r="K34" s="64">
        <f>Input!$CO$23</f>
        <v>17173</v>
      </c>
      <c r="L34" s="65">
        <f t="shared" si="1"/>
        <v>18872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Input!$CP$23</f>
        <v>1818661</v>
      </c>
      <c r="G35" s="64">
        <f>Input!$CQ$23</f>
        <v>47539</v>
      </c>
      <c r="H35" s="64">
        <f>Input!$CR$23</f>
        <v>0</v>
      </c>
      <c r="I35" s="64">
        <f>Input!$CS$23</f>
        <v>70675</v>
      </c>
      <c r="J35" s="64">
        <f>Input!$CT$23</f>
        <v>0</v>
      </c>
      <c r="K35" s="64">
        <f>Input!$CU$23</f>
        <v>34537</v>
      </c>
      <c r="L35" s="65">
        <f t="shared" si="1"/>
        <v>1971412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Input!$CV$23</f>
        <v>0</v>
      </c>
      <c r="G36" s="64">
        <f>Input!$CW$23</f>
        <v>0</v>
      </c>
      <c r="H36" s="64">
        <f>Input!$CX$23</f>
        <v>0</v>
      </c>
      <c r="I36" s="64">
        <f>Input!$CY$23</f>
        <v>0</v>
      </c>
      <c r="J36" s="64">
        <f>Input!$CZ$23</f>
        <v>0</v>
      </c>
      <c r="K36" s="64">
        <f>Input!$DA$23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Input!$DB$23</f>
        <v>0</v>
      </c>
      <c r="G37" s="64">
        <f>Input!$DC$23</f>
        <v>0</v>
      </c>
      <c r="H37" s="64">
        <f>Input!$DD$23</f>
        <v>0</v>
      </c>
      <c r="I37" s="64">
        <f>Input!$DE$23</f>
        <v>0</v>
      </c>
      <c r="J37" s="64">
        <f>Input!$DF$23</f>
        <v>0</v>
      </c>
      <c r="K37" s="64">
        <f>Input!$DG$23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Input!$DH$23</f>
        <v>0</v>
      </c>
      <c r="G38" s="64">
        <f>Input!$DI$23</f>
        <v>0</v>
      </c>
      <c r="H38" s="64">
        <f>Input!$DJ$23</f>
        <v>0</v>
      </c>
      <c r="I38" s="64">
        <f>Input!$DK$23</f>
        <v>0</v>
      </c>
      <c r="J38" s="64">
        <f>Input!$DL$23</f>
        <v>0</v>
      </c>
      <c r="K38" s="64">
        <f>Input!$DM$23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Input!$DN$23</f>
        <v>0</v>
      </c>
      <c r="G39" s="64">
        <f>Input!$DO$23</f>
        <v>0</v>
      </c>
      <c r="H39" s="64">
        <f>Input!$DP$23</f>
        <v>0</v>
      </c>
      <c r="I39" s="64">
        <f>Input!$DQ$23</f>
        <v>0</v>
      </c>
      <c r="J39" s="64">
        <f>Input!$DR$23</f>
        <v>0</v>
      </c>
      <c r="K39" s="64">
        <f>Input!$DS$23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Input!$DT$23</f>
        <v>0</v>
      </c>
      <c r="G40" s="64">
        <f>Input!$DU$23</f>
        <v>0</v>
      </c>
      <c r="H40" s="64">
        <f>Input!$DV$23</f>
        <v>0</v>
      </c>
      <c r="I40" s="64">
        <f>Input!$DW$23</f>
        <v>0</v>
      </c>
      <c r="J40" s="64">
        <f>Input!$DX$23</f>
        <v>0</v>
      </c>
      <c r="K40" s="64">
        <f>Input!$DY$23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Input!$DZ$23</f>
        <v>0</v>
      </c>
      <c r="G41" s="64">
        <f>Input!$EA$23</f>
        <v>0</v>
      </c>
      <c r="H41" s="64">
        <f>Input!$EB$23</f>
        <v>0</v>
      </c>
      <c r="I41" s="64">
        <f>Input!$EC$23</f>
        <v>0</v>
      </c>
      <c r="J41" s="64">
        <f>Input!$ED$23</f>
        <v>0</v>
      </c>
      <c r="K41" s="64">
        <f>Input!$EE$23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Input!$EF$23</f>
        <v>0</v>
      </c>
      <c r="G42" s="84">
        <f>Input!$EG$23</f>
        <v>123317</v>
      </c>
      <c r="H42" s="84">
        <f>Input!$EH$23</f>
        <v>0</v>
      </c>
      <c r="I42" s="84">
        <f>Input!$EI$23</f>
        <v>12011</v>
      </c>
      <c r="J42" s="84">
        <f>Input!$EJ$23</f>
        <v>0</v>
      </c>
      <c r="K42" s="84">
        <f>Input!$EK$23</f>
        <v>0</v>
      </c>
      <c r="L42" s="65">
        <f t="shared" si="1"/>
        <v>135328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270656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7459460</v>
      </c>
      <c r="G43" s="86">
        <f t="shared" si="2"/>
        <v>3473548</v>
      </c>
      <c r="H43" s="86">
        <f t="shared" si="2"/>
        <v>1108178</v>
      </c>
      <c r="I43" s="86">
        <f t="shared" si="2"/>
        <v>1863038</v>
      </c>
      <c r="J43" s="86">
        <f t="shared" si="2"/>
        <v>243789</v>
      </c>
      <c r="K43" s="86">
        <f t="shared" si="2"/>
        <v>5381255</v>
      </c>
      <c r="L43" s="87">
        <f t="shared" si="2"/>
        <v>19529268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34455828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4581726</v>
      </c>
      <c r="I44" s="53"/>
      <c r="J44" s="247" t="s">
        <v>468</v>
      </c>
      <c r="K44" s="248">
        <f>K43+J43</f>
        <v>5625044</v>
      </c>
      <c r="L44" s="247" t="s">
        <v>470</v>
      </c>
      <c r="M44" s="249"/>
      <c r="N44" s="251">
        <f>K44+F43</f>
        <v>13084504</v>
      </c>
      <c r="O44" s="294">
        <f>ROUND((N44/P44)*100,2)</f>
        <v>23.75</v>
      </c>
      <c r="P44" s="93">
        <f>Input!$HL$23</f>
        <v>55088668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Input!$EL$23</f>
        <v>0</v>
      </c>
      <c r="G46" s="64">
        <f>Input!$EM$23</f>
        <v>0</v>
      </c>
      <c r="H46" s="64">
        <f>Input!$EN$23</f>
        <v>0</v>
      </c>
      <c r="I46" s="64">
        <f>Input!$EO$23</f>
        <v>0</v>
      </c>
      <c r="J46" s="64">
        <f>Input!$EP$23</f>
        <v>0</v>
      </c>
      <c r="K46" s="64">
        <f>Input!$EQ$23</f>
        <v>0</v>
      </c>
      <c r="L46" s="57">
        <f>SUM(F46:K46)</f>
        <v>0</v>
      </c>
      <c r="N46" s="9"/>
      <c r="O46" s="291">
        <f>ROUND(N44/O48,0)</f>
        <v>48600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Input!$ER$23</f>
        <v>0</v>
      </c>
      <c r="G47" s="64">
        <f>Input!$ES$23</f>
        <v>0</v>
      </c>
      <c r="H47" s="64">
        <f>Input!$ET$23</f>
        <v>0</v>
      </c>
      <c r="I47" s="64">
        <f>Input!$EU$23</f>
        <v>0</v>
      </c>
      <c r="J47" s="64">
        <f>Input!$EV$23</f>
        <v>0</v>
      </c>
      <c r="K47" s="64">
        <f>Input!$EW$23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Input!$EX$23</f>
        <v>0</v>
      </c>
      <c r="G48" s="64">
        <f>Input!$EY$23</f>
        <v>0</v>
      </c>
      <c r="H48" s="64">
        <f>Input!$EZ$23</f>
        <v>0</v>
      </c>
      <c r="I48" s="64">
        <f>Input!$FA$23</f>
        <v>0</v>
      </c>
      <c r="J48" s="64">
        <f>Input!$FB$23</f>
        <v>0</v>
      </c>
      <c r="K48" s="64">
        <f>Input!$FC$23</f>
        <v>0</v>
      </c>
      <c r="L48" s="65">
        <f t="shared" si="3"/>
        <v>0</v>
      </c>
      <c r="N48" s="97"/>
      <c r="O48" s="293">
        <f>VLOOKUP($B$1,LUTTFTE,16,FALSE)</f>
        <v>269.23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Input!$FD$23</f>
        <v>0</v>
      </c>
      <c r="G49" s="64">
        <f>Input!$FE$23</f>
        <v>0</v>
      </c>
      <c r="H49" s="64">
        <f>Input!$FF$23</f>
        <v>0</v>
      </c>
      <c r="I49" s="64">
        <f>Input!$FG$23</f>
        <v>0</v>
      </c>
      <c r="J49" s="64">
        <f>Input!$FH$23</f>
        <v>0</v>
      </c>
      <c r="K49" s="64">
        <f>Input!$FI$23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Input!$FJ$23</f>
        <v>0</v>
      </c>
      <c r="G50" s="64">
        <f>Input!$FK$23</f>
        <v>0</v>
      </c>
      <c r="H50" s="64">
        <f>Input!$FL$23</f>
        <v>0</v>
      </c>
      <c r="I50" s="64">
        <f>Input!$FM$23</f>
        <v>0</v>
      </c>
      <c r="J50" s="64">
        <f>Input!$FN$23</f>
        <v>0</v>
      </c>
      <c r="K50" s="64">
        <f>Input!$FO$23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Input!$FP$23</f>
        <v>70471</v>
      </c>
      <c r="G51" s="64">
        <f>Input!$FQ$23</f>
        <v>0</v>
      </c>
      <c r="H51" s="64">
        <f>Input!$FR$23</f>
        <v>0</v>
      </c>
      <c r="I51" s="64">
        <f>Input!$FS$23</f>
        <v>3748</v>
      </c>
      <c r="J51" s="64">
        <f>Input!$FT$23</f>
        <v>0</v>
      </c>
      <c r="K51" s="64">
        <f>Input!$FU$23</f>
        <v>-8485</v>
      </c>
      <c r="L51" s="65">
        <f t="shared" si="3"/>
        <v>65734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Input!$FV$23</f>
        <v>0</v>
      </c>
      <c r="G52" s="64">
        <f>Input!$FW$23</f>
        <v>0</v>
      </c>
      <c r="H52" s="64">
        <f>Input!$FX$23</f>
        <v>0</v>
      </c>
      <c r="I52" s="64">
        <f>Input!$FY$23</f>
        <v>0</v>
      </c>
      <c r="J52" s="64">
        <f>Input!$FZ$23</f>
        <v>0</v>
      </c>
      <c r="K52" s="64">
        <f>Input!$GA$23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Input!$GB$23</f>
        <v>0</v>
      </c>
      <c r="G53" s="64">
        <f>Input!$GC$23</f>
        <v>0</v>
      </c>
      <c r="H53" s="64">
        <f>Input!$GD$23</f>
        <v>0</v>
      </c>
      <c r="I53" s="64">
        <f>Input!$GE$23</f>
        <v>0</v>
      </c>
      <c r="J53" s="64">
        <f>Input!$GF$23</f>
        <v>0</v>
      </c>
      <c r="K53" s="64">
        <f>Input!$GG$23</f>
        <v>32917</v>
      </c>
      <c r="L53" s="65">
        <f t="shared" si="3"/>
        <v>32917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Input!$GH$23</f>
        <v>0</v>
      </c>
      <c r="G54" s="64">
        <f>Input!$GI$23</f>
        <v>0</v>
      </c>
      <c r="H54" s="64">
        <f>Input!$GJ$23</f>
        <v>0</v>
      </c>
      <c r="I54" s="64">
        <f>Input!$GK$23</f>
        <v>0</v>
      </c>
      <c r="J54" s="64">
        <f>Input!$GL$23</f>
        <v>0</v>
      </c>
      <c r="K54" s="64">
        <f>Input!$GM$23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Input!$GN$23</f>
        <v>0</v>
      </c>
      <c r="G55" s="64">
        <f>Input!$GO$23</f>
        <v>0</v>
      </c>
      <c r="H55" s="64">
        <f>Input!$GP$23</f>
        <v>0</v>
      </c>
      <c r="I55" s="64">
        <f>Input!$GQ$23</f>
        <v>0</v>
      </c>
      <c r="J55" s="64">
        <f>Input!$GR$23</f>
        <v>0</v>
      </c>
      <c r="K55" s="64">
        <f>Input!$GS$23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Input!$GT$23</f>
        <v>0</v>
      </c>
      <c r="G56" s="64">
        <f>Input!$GU$23</f>
        <v>0</v>
      </c>
      <c r="H56" s="64">
        <f>Input!$GV$23</f>
        <v>0</v>
      </c>
      <c r="I56" s="64">
        <f>Input!$GW$23</f>
        <v>0</v>
      </c>
      <c r="J56" s="64">
        <f>Input!$GX$23</f>
        <v>0</v>
      </c>
      <c r="K56" s="64">
        <f>Input!$GY$23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Input!$GZ$23</f>
        <v>0</v>
      </c>
      <c r="G57" s="64">
        <f>Input!$HA$23</f>
        <v>0</v>
      </c>
      <c r="H57" s="64">
        <f>Input!$HB$23</f>
        <v>0</v>
      </c>
      <c r="I57" s="64">
        <f>Input!$HC$23</f>
        <v>0</v>
      </c>
      <c r="J57" s="64">
        <f>Input!$HD$23</f>
        <v>0</v>
      </c>
      <c r="K57" s="64">
        <f>Input!$HE$23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Input!$HF$23</f>
        <v>0</v>
      </c>
      <c r="G58" s="64">
        <f>Input!$HG$23</f>
        <v>0</v>
      </c>
      <c r="H58" s="64">
        <f>Input!$HH$23</f>
        <v>0</v>
      </c>
      <c r="I58" s="64">
        <f>Input!$HI$23</f>
        <v>0</v>
      </c>
      <c r="J58" s="64">
        <f>Input!$HJ$23</f>
        <v>0</v>
      </c>
      <c r="K58" s="64">
        <f>Input!$HK$23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70471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3748</v>
      </c>
      <c r="J59" s="86">
        <f t="shared" si="4"/>
        <v>0</v>
      </c>
      <c r="K59" s="86">
        <f t="shared" si="4"/>
        <v>24432</v>
      </c>
      <c r="L59" s="86">
        <f t="shared" si="4"/>
        <v>98651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7529931</v>
      </c>
      <c r="G66" s="115">
        <f t="shared" ref="G66:L66" si="5">G59+G43</f>
        <v>3473548</v>
      </c>
      <c r="H66" s="115">
        <f t="shared" si="5"/>
        <v>1108178</v>
      </c>
      <c r="I66" s="115">
        <f t="shared" si="5"/>
        <v>1866786</v>
      </c>
      <c r="J66" s="115">
        <f t="shared" si="5"/>
        <v>243789</v>
      </c>
      <c r="K66" s="115">
        <f t="shared" si="5"/>
        <v>5405687</v>
      </c>
      <c r="L66" s="115">
        <f t="shared" si="5"/>
        <v>19627919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21733455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Input!HL23+Input!HM23+Input!HN23+SUM(Input!$HT$23:'Input'!$IC$23)</f>
        <v>213042005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157647</v>
      </c>
      <c r="H69" s="390">
        <f>H28+H23</f>
        <v>25030</v>
      </c>
      <c r="I69" s="20"/>
      <c r="J69" s="20"/>
      <c r="K69" s="20"/>
      <c r="L69" s="115">
        <f>SUM(L66:L68)</f>
        <v>254403379</v>
      </c>
      <c r="N69" s="20"/>
    </row>
    <row r="70" spans="1:26" ht="15.75" customHeight="1">
      <c r="H70" s="390">
        <f>H69+G69</f>
        <v>182677</v>
      </c>
      <c r="L70" s="3" t="str">
        <f>IF($L$69&lt;&gt;(Input!$D$23-Input!$E$23),"Error","Balanced")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0" priority="3">
      <formula>$O$28&lt;&gt;0</formula>
    </cfRule>
  </conditionalFormatting>
  <conditionalFormatting sqref="F20:J20">
    <cfRule type="expression" dxfId="149" priority="2">
      <formula>OR($S$17&lt;&gt;0,$S$43&lt;&gt;0,$S$59&lt;&gt;0)</formula>
    </cfRule>
  </conditionalFormatting>
  <conditionalFormatting sqref="H10:J10">
    <cfRule type="expression" dxfId="148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TAMUK!$B$1</f>
        <v>Texas A&amp;M University - Kingsville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Input!$HT$23</f>
        <v>17715942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Input!$HU$23</f>
        <v>-4739566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Input!$HV$23</f>
        <v>122119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13098495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Input!$HW$23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Input!$HX$23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Input!$HY$23</f>
        <v>-203282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Input!$HZ$23</f>
        <v>-94231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Input!$ID$23</f>
        <v>TEES</v>
      </c>
      <c r="F21" s="1078"/>
      <c r="G21" s="1078"/>
      <c r="H21" s="1078"/>
      <c r="I21" s="1078"/>
      <c r="J21" s="1079"/>
      <c r="K21" s="571">
        <f>Input!$IA$23</f>
        <v>54632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Input!$IE$23</f>
        <v>0</v>
      </c>
      <c r="F22" s="1078"/>
      <c r="G22" s="1078"/>
      <c r="H22" s="1078"/>
      <c r="I22" s="1078"/>
      <c r="J22" s="1079"/>
      <c r="K22" s="571">
        <f>Input!$IB$23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Input!$IF$23</f>
        <v>0</v>
      </c>
      <c r="F23" s="1067"/>
      <c r="G23" s="1067"/>
      <c r="H23" s="1067"/>
      <c r="I23" s="1067"/>
      <c r="J23" s="1068"/>
      <c r="K23" s="584">
        <f>Input!$IC$23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12855614</v>
      </c>
    </row>
    <row r="49" spans="2:11">
      <c r="F49" s="545">
        <f>SUM(F50:F59)</f>
        <v>0</v>
      </c>
      <c r="K49" s="480">
        <f>K7+K8+K9+K12+K14+K17+K18+K21+K22+K23</f>
        <v>12855614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SUM(Input!HT23:IC23)</f>
        <v>12855614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7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7109375" style="6" customWidth="1"/>
    <col min="15" max="15" width="21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207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4190479</v>
      </c>
      <c r="L8" s="23">
        <f>Input!$I$24</f>
        <v>4190479</v>
      </c>
      <c r="N8" s="116"/>
      <c r="O8" s="117"/>
      <c r="P8" s="19"/>
      <c r="Q8" s="19"/>
      <c r="R8" s="19"/>
      <c r="S8" s="19"/>
      <c r="T8" s="19"/>
      <c r="AB8" s="24">
        <f>SUM(C8:L8)</f>
        <v>8380958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4190479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4190479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188494</v>
      </c>
      <c r="L13" s="36">
        <f>Input!$J$24</f>
        <v>188494</v>
      </c>
      <c r="N13" s="37"/>
      <c r="O13" s="120"/>
      <c r="AB13" s="24">
        <f>SUM(C13:L13)</f>
        <v>376988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567585</v>
      </c>
      <c r="L14" s="36">
        <f>Input!$K$24</f>
        <v>567585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1135170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4946558</v>
      </c>
      <c r="L17" s="46">
        <f>SUM(L8:L16)</f>
        <v>4946558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Input!$N$24</f>
        <v>1086235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Input!$O$24</f>
        <v>168731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Input!$P$24</f>
        <v>0</v>
      </c>
      <c r="G22" s="56">
        <f>Input!$Q$24</f>
        <v>0</v>
      </c>
      <c r="H22" s="56">
        <f>Input!$R$24</f>
        <v>0</v>
      </c>
      <c r="I22" s="56">
        <f>Input!$S$24</f>
        <v>0</v>
      </c>
      <c r="J22" s="56">
        <f>Input!$T$24</f>
        <v>0</v>
      </c>
      <c r="K22" s="56">
        <f>Input!$U$24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Input!$V$24</f>
        <v>474508</v>
      </c>
      <c r="G23" s="64">
        <f>Input!$W$24</f>
        <v>44779</v>
      </c>
      <c r="H23" s="64">
        <f>Input!$X$24</f>
        <v>0</v>
      </c>
      <c r="I23" s="64">
        <f>Input!$Y$24</f>
        <v>25613</v>
      </c>
      <c r="J23" s="64">
        <f>Input!$Z$24</f>
        <v>2367</v>
      </c>
      <c r="K23" s="64">
        <f>Input!$AA$24</f>
        <v>9900</v>
      </c>
      <c r="L23" s="65">
        <f t="shared" ref="L23:L42" si="1">SUM(F23:K23)</f>
        <v>557167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1114334</v>
      </c>
    </row>
    <row r="24" spans="1:28" ht="15.75" customHeight="1">
      <c r="B24" s="55" t="s">
        <v>24</v>
      </c>
      <c r="C24" s="21"/>
      <c r="D24" s="21"/>
      <c r="F24" s="64">
        <f>Input!$AB$24</f>
        <v>0</v>
      </c>
      <c r="G24" s="64">
        <f>Input!$AC$24</f>
        <v>0</v>
      </c>
      <c r="H24" s="64">
        <f>Input!$AD$24</f>
        <v>0</v>
      </c>
      <c r="I24" s="64">
        <f>Input!$AE$24</f>
        <v>0</v>
      </c>
      <c r="J24" s="64">
        <f>Input!$AF$24</f>
        <v>0</v>
      </c>
      <c r="K24" s="64">
        <f>Input!$AG$24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Input!$AH$24</f>
        <v>0</v>
      </c>
      <c r="G25" s="64">
        <f>Input!$AI$24</f>
        <v>62564</v>
      </c>
      <c r="H25" s="64">
        <f>Input!$AJ$24</f>
        <v>0</v>
      </c>
      <c r="I25" s="64">
        <f>Input!$AK$24</f>
        <v>28753</v>
      </c>
      <c r="J25" s="64">
        <f>Input!$AL$24</f>
        <v>0</v>
      </c>
      <c r="K25" s="64">
        <f>Input!$AM$24</f>
        <v>0</v>
      </c>
      <c r="L25" s="65">
        <f t="shared" si="1"/>
        <v>91317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182634</v>
      </c>
    </row>
    <row r="26" spans="1:28" ht="15.75" customHeight="1">
      <c r="B26" s="55" t="s">
        <v>26</v>
      </c>
      <c r="C26" s="21"/>
      <c r="D26" s="21"/>
      <c r="F26" s="64">
        <f>Input!$AN$24</f>
        <v>165019</v>
      </c>
      <c r="G26" s="64">
        <f>Input!$AO$24</f>
        <v>46825</v>
      </c>
      <c r="H26" s="64">
        <f>Input!$AP$24</f>
        <v>0</v>
      </c>
      <c r="I26" s="64">
        <f>Input!$AQ$24</f>
        <v>18496</v>
      </c>
      <c r="J26" s="64">
        <f>Input!$AR$24</f>
        <v>0</v>
      </c>
      <c r="K26" s="64">
        <f>Input!$AS$24</f>
        <v>0</v>
      </c>
      <c r="L26" s="65">
        <f t="shared" si="1"/>
        <v>230340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460680</v>
      </c>
    </row>
    <row r="27" spans="1:28" ht="15.75" customHeight="1">
      <c r="B27" s="55" t="s">
        <v>27</v>
      </c>
      <c r="C27" s="21"/>
      <c r="D27" s="21"/>
      <c r="F27" s="64">
        <f>Input!$AT$24</f>
        <v>0</v>
      </c>
      <c r="G27" s="64">
        <f>Input!$AU$24</f>
        <v>0</v>
      </c>
      <c r="H27" s="64">
        <f>Input!$AV$24</f>
        <v>0</v>
      </c>
      <c r="I27" s="64">
        <f>Input!$AW$24</f>
        <v>1440</v>
      </c>
      <c r="J27" s="64">
        <f>Input!$AX$24</f>
        <v>0</v>
      </c>
      <c r="K27" s="64">
        <f>Input!$AY$24</f>
        <v>0</v>
      </c>
      <c r="L27" s="65">
        <f t="shared" si="1"/>
        <v>1440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2880</v>
      </c>
    </row>
    <row r="28" spans="1:28" ht="15.75" customHeight="1">
      <c r="B28" s="55" t="s">
        <v>28</v>
      </c>
      <c r="C28" s="21"/>
      <c r="D28" s="21"/>
      <c r="F28" s="64">
        <f>Input!$AZ$24</f>
        <v>1339433</v>
      </c>
      <c r="G28" s="64">
        <f>Input!$BA$24</f>
        <v>88206</v>
      </c>
      <c r="H28" s="64">
        <f>Input!$BB$24</f>
        <v>0</v>
      </c>
      <c r="I28" s="64">
        <f>Input!$BC$24</f>
        <v>26420</v>
      </c>
      <c r="J28" s="64">
        <f>Input!$BD$24</f>
        <v>0</v>
      </c>
      <c r="K28" s="64">
        <f>Input!$BE$24</f>
        <v>569930</v>
      </c>
      <c r="L28" s="65">
        <f t="shared" si="1"/>
        <v>2023989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Input!$BF$24</f>
        <v>250</v>
      </c>
      <c r="G29" s="64">
        <f>Input!$BG$24</f>
        <v>0</v>
      </c>
      <c r="H29" s="64">
        <f>Input!$BH$24</f>
        <v>0</v>
      </c>
      <c r="I29" s="64">
        <f>Input!$BI$24</f>
        <v>10645</v>
      </c>
      <c r="J29" s="64">
        <f>Input!$BJ$24</f>
        <v>0</v>
      </c>
      <c r="K29" s="64">
        <f>Input!$BK$24</f>
        <v>0</v>
      </c>
      <c r="L29" s="65">
        <f t="shared" si="1"/>
        <v>10895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Input!$BL$24</f>
        <v>0</v>
      </c>
      <c r="G30" s="64">
        <f>Input!$BM$24</f>
        <v>3763</v>
      </c>
      <c r="H30" s="64">
        <f>Input!$BN$24</f>
        <v>0</v>
      </c>
      <c r="I30" s="64">
        <f>Input!$BO$24</f>
        <v>5318</v>
      </c>
      <c r="J30" s="64">
        <f>Input!$BP$24</f>
        <v>0</v>
      </c>
      <c r="K30" s="64">
        <f>Input!$BQ$24</f>
        <v>2252</v>
      </c>
      <c r="L30" s="65">
        <f t="shared" si="1"/>
        <v>11333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Input!$BR$24</f>
        <v>0</v>
      </c>
      <c r="G31" s="64">
        <f>Input!$BS$24</f>
        <v>0</v>
      </c>
      <c r="H31" s="64">
        <f>Input!$BT$24</f>
        <v>0</v>
      </c>
      <c r="I31" s="64">
        <f>Input!$BU$24</f>
        <v>11775</v>
      </c>
      <c r="J31" s="64">
        <f>Input!$BV$24</f>
        <v>0</v>
      </c>
      <c r="K31" s="64">
        <f>Input!$BW$24</f>
        <v>23423</v>
      </c>
      <c r="L31" s="65">
        <f t="shared" si="1"/>
        <v>35198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Input!$BX$24</f>
        <v>0</v>
      </c>
      <c r="G32" s="64">
        <f>Input!$BY$24</f>
        <v>17726</v>
      </c>
      <c r="H32" s="64">
        <f>Input!$BZ$24</f>
        <v>0</v>
      </c>
      <c r="I32" s="64">
        <f>Input!$CA$24</f>
        <v>123780</v>
      </c>
      <c r="J32" s="64">
        <f>Input!$CB$24</f>
        <v>0</v>
      </c>
      <c r="K32" s="64">
        <f>Input!$CC$24</f>
        <v>9221</v>
      </c>
      <c r="L32" s="65">
        <f t="shared" si="1"/>
        <v>150727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Input!$CD$24</f>
        <v>0</v>
      </c>
      <c r="G33" s="64">
        <f>Input!$CE$24</f>
        <v>0</v>
      </c>
      <c r="H33" s="64">
        <f>Input!$CF$24</f>
        <v>0</v>
      </c>
      <c r="I33" s="64">
        <f>Input!$CG$24</f>
        <v>18506</v>
      </c>
      <c r="J33" s="64">
        <f>Input!$CH$24</f>
        <v>0</v>
      </c>
      <c r="K33" s="64">
        <f>Input!$CI$24</f>
        <v>0</v>
      </c>
      <c r="L33" s="65">
        <f t="shared" si="1"/>
        <v>18506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Input!$CJ$24</f>
        <v>0</v>
      </c>
      <c r="G34" s="64">
        <f>Input!$CK$24</f>
        <v>0</v>
      </c>
      <c r="H34" s="64">
        <f>Input!$CL$24</f>
        <v>0</v>
      </c>
      <c r="I34" s="64">
        <f>Input!$CM$24</f>
        <v>1008</v>
      </c>
      <c r="J34" s="64">
        <f>Input!$CN$24</f>
        <v>44776</v>
      </c>
      <c r="K34" s="64">
        <f>Input!$CO$24</f>
        <v>15235</v>
      </c>
      <c r="L34" s="65">
        <f t="shared" si="1"/>
        <v>61019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Input!$CP$24</f>
        <v>28245</v>
      </c>
      <c r="G35" s="64">
        <f>Input!$CQ$24</f>
        <v>62953</v>
      </c>
      <c r="H35" s="64">
        <f>Input!$CR$24</f>
        <v>2311</v>
      </c>
      <c r="I35" s="64">
        <f>Input!$CS$24</f>
        <v>23241</v>
      </c>
      <c r="J35" s="64">
        <f>Input!$CT$24</f>
        <v>0</v>
      </c>
      <c r="K35" s="64">
        <f>Input!$CU$24</f>
        <v>31925</v>
      </c>
      <c r="L35" s="65">
        <f t="shared" si="1"/>
        <v>148675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Input!$CV$24</f>
        <v>0</v>
      </c>
      <c r="G36" s="64">
        <f>Input!$CW$24</f>
        <v>0</v>
      </c>
      <c r="H36" s="64">
        <f>Input!$CX$24</f>
        <v>0</v>
      </c>
      <c r="I36" s="64">
        <f>Input!$CY$24</f>
        <v>7141</v>
      </c>
      <c r="J36" s="64">
        <f>Input!$CZ$24</f>
        <v>0</v>
      </c>
      <c r="K36" s="64">
        <f>Input!$DA$24</f>
        <v>0</v>
      </c>
      <c r="L36" s="65">
        <f t="shared" si="1"/>
        <v>7141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Input!$DB$24</f>
        <v>0</v>
      </c>
      <c r="G37" s="64">
        <f>Input!$DC$24</f>
        <v>0</v>
      </c>
      <c r="H37" s="64">
        <f>Input!$DD$24</f>
        <v>0</v>
      </c>
      <c r="I37" s="64">
        <f>Input!$DE$24</f>
        <v>0</v>
      </c>
      <c r="J37" s="64">
        <f>Input!$DF$24</f>
        <v>0</v>
      </c>
      <c r="K37" s="64">
        <f>Input!$DG$24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Input!$DH$24</f>
        <v>0</v>
      </c>
      <c r="G38" s="64">
        <f>Input!$DI$24</f>
        <v>0</v>
      </c>
      <c r="H38" s="64">
        <f>Input!$DJ$24</f>
        <v>0</v>
      </c>
      <c r="I38" s="64">
        <f>Input!$DK$24</f>
        <v>0</v>
      </c>
      <c r="J38" s="64">
        <f>Input!$DL$24</f>
        <v>0</v>
      </c>
      <c r="K38" s="64">
        <f>Input!$DM$24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Input!$DN$24</f>
        <v>0</v>
      </c>
      <c r="G39" s="64">
        <f>Input!$DO$24</f>
        <v>0</v>
      </c>
      <c r="H39" s="64">
        <f>Input!$DP$24</f>
        <v>0</v>
      </c>
      <c r="I39" s="64">
        <f>Input!$DQ$24</f>
        <v>0</v>
      </c>
      <c r="J39" s="64">
        <f>Input!$DR$24</f>
        <v>0</v>
      </c>
      <c r="K39" s="64">
        <f>Input!$DS$24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Input!$DT$24</f>
        <v>0</v>
      </c>
      <c r="G40" s="64">
        <f>Input!$DU$24</f>
        <v>0</v>
      </c>
      <c r="H40" s="64">
        <f>Input!$DV$24</f>
        <v>0</v>
      </c>
      <c r="I40" s="64">
        <f>Input!$DW$24</f>
        <v>0</v>
      </c>
      <c r="J40" s="64">
        <f>Input!$DX$24</f>
        <v>0</v>
      </c>
      <c r="K40" s="64">
        <f>Input!$DY$24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Input!$DZ$24</f>
        <v>0</v>
      </c>
      <c r="G41" s="64">
        <f>Input!$EA$24</f>
        <v>0</v>
      </c>
      <c r="H41" s="64">
        <f>Input!$EB$24</f>
        <v>0</v>
      </c>
      <c r="I41" s="64">
        <f>Input!$EC$24</f>
        <v>0</v>
      </c>
      <c r="J41" s="64">
        <f>Input!$ED$24</f>
        <v>0</v>
      </c>
      <c r="K41" s="64">
        <f>Input!$EE$24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Input!$EF$24</f>
        <v>0</v>
      </c>
      <c r="G42" s="84">
        <f>Input!$EG$24</f>
        <v>725649</v>
      </c>
      <c r="H42" s="84">
        <f>Input!$EH$24</f>
        <v>0</v>
      </c>
      <c r="I42" s="84">
        <f>Input!$EI$24</f>
        <v>194311</v>
      </c>
      <c r="J42" s="84">
        <f>Input!$EJ$24</f>
        <v>0</v>
      </c>
      <c r="K42" s="84">
        <f>Input!$EK$24</f>
        <v>678851</v>
      </c>
      <c r="L42" s="65">
        <f t="shared" si="1"/>
        <v>1598811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3197622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2007455</v>
      </c>
      <c r="G43" s="86">
        <f t="shared" si="2"/>
        <v>1052465</v>
      </c>
      <c r="H43" s="86">
        <f t="shared" si="2"/>
        <v>2311</v>
      </c>
      <c r="I43" s="86">
        <f t="shared" si="2"/>
        <v>496447</v>
      </c>
      <c r="J43" s="86">
        <f t="shared" si="2"/>
        <v>47143</v>
      </c>
      <c r="K43" s="86">
        <f t="shared" si="2"/>
        <v>1340737</v>
      </c>
      <c r="L43" s="87">
        <f t="shared" si="2"/>
        <v>4946558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4958150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1054776</v>
      </c>
      <c r="I44" s="53"/>
      <c r="J44" s="247" t="s">
        <v>468</v>
      </c>
      <c r="K44" s="248">
        <f>K43+J43</f>
        <v>1387880</v>
      </c>
      <c r="L44" s="247" t="s">
        <v>470</v>
      </c>
      <c r="M44" s="249"/>
      <c r="N44" s="251">
        <f>K44+F43</f>
        <v>3395335</v>
      </c>
      <c r="O44" s="294">
        <f>ROUND((N44/P44)*100,2)</f>
        <v>7.1</v>
      </c>
      <c r="P44" s="93">
        <f>Input!$HL$24</f>
        <v>47833946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Input!$EL$24</f>
        <v>0</v>
      </c>
      <c r="G46" s="64">
        <f>Input!$EM$24</f>
        <v>0</v>
      </c>
      <c r="H46" s="64">
        <f>Input!$EN$24</f>
        <v>0</v>
      </c>
      <c r="I46" s="64">
        <f>Input!$EO$24</f>
        <v>0</v>
      </c>
      <c r="J46" s="64">
        <f>Input!$EP$24</f>
        <v>0</v>
      </c>
      <c r="K46" s="64">
        <f>Input!$EQ$24</f>
        <v>0</v>
      </c>
      <c r="L46" s="57">
        <f>SUM(F46:K46)</f>
        <v>0</v>
      </c>
      <c r="N46" s="9"/>
      <c r="O46" s="291">
        <f>ROUND(N44/O48,0)</f>
        <v>25529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Input!$ER$24</f>
        <v>0</v>
      </c>
      <c r="G47" s="64">
        <f>Input!$ES$24</f>
        <v>0</v>
      </c>
      <c r="H47" s="64">
        <f>Input!$ET$24</f>
        <v>0</v>
      </c>
      <c r="I47" s="64">
        <f>Input!$EU$24</f>
        <v>0</v>
      </c>
      <c r="J47" s="64">
        <f>Input!$EV$24</f>
        <v>0</v>
      </c>
      <c r="K47" s="64">
        <f>Input!$EW$24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Input!$EX$24</f>
        <v>0</v>
      </c>
      <c r="G48" s="64">
        <f>Input!$EY$24</f>
        <v>0</v>
      </c>
      <c r="H48" s="64">
        <f>Input!$EZ$24</f>
        <v>0</v>
      </c>
      <c r="I48" s="64">
        <f>Input!$FA$24</f>
        <v>0</v>
      </c>
      <c r="J48" s="64">
        <f>Input!$FB$24</f>
        <v>0</v>
      </c>
      <c r="K48" s="64">
        <f>Input!$FC$24</f>
        <v>0</v>
      </c>
      <c r="L48" s="65">
        <f t="shared" si="3"/>
        <v>0</v>
      </c>
      <c r="N48" s="97"/>
      <c r="O48" s="293">
        <f>VLOOKUP($B$1,LUTTFTE,16,FALSE)</f>
        <v>133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Input!$FD$24</f>
        <v>0</v>
      </c>
      <c r="G49" s="64">
        <f>Input!$FE$24</f>
        <v>0</v>
      </c>
      <c r="H49" s="64">
        <f>Input!$FF$24</f>
        <v>0</v>
      </c>
      <c r="I49" s="64">
        <f>Input!$FG$24</f>
        <v>0</v>
      </c>
      <c r="J49" s="64">
        <f>Input!$FH$24</f>
        <v>0</v>
      </c>
      <c r="K49" s="64">
        <f>Input!$FI$24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Input!$FJ$24</f>
        <v>0</v>
      </c>
      <c r="G50" s="64">
        <f>Input!$FK$24</f>
        <v>0</v>
      </c>
      <c r="H50" s="64">
        <f>Input!$FL$24</f>
        <v>0</v>
      </c>
      <c r="I50" s="64">
        <f>Input!$FM$24</f>
        <v>0</v>
      </c>
      <c r="J50" s="64">
        <f>Input!$FN$24</f>
        <v>0</v>
      </c>
      <c r="K50" s="64">
        <f>Input!$FO$24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Input!$FP$24</f>
        <v>0</v>
      </c>
      <c r="G51" s="64">
        <f>Input!$FQ$24</f>
        <v>0</v>
      </c>
      <c r="H51" s="64">
        <f>Input!$FR$24</f>
        <v>0</v>
      </c>
      <c r="I51" s="64">
        <f>Input!$FS$24</f>
        <v>0</v>
      </c>
      <c r="J51" s="64">
        <f>Input!$FT$24</f>
        <v>0</v>
      </c>
      <c r="K51" s="64">
        <f>Input!$FU$24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Input!$FV$24</f>
        <v>0</v>
      </c>
      <c r="G52" s="64">
        <f>Input!$FW$24</f>
        <v>0</v>
      </c>
      <c r="H52" s="64">
        <f>Input!$FX$24</f>
        <v>0</v>
      </c>
      <c r="I52" s="64">
        <f>Input!$FY$24</f>
        <v>0</v>
      </c>
      <c r="J52" s="64">
        <f>Input!$FZ$24</f>
        <v>0</v>
      </c>
      <c r="K52" s="64">
        <f>Input!$GA$24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Input!$GB$24</f>
        <v>0</v>
      </c>
      <c r="G53" s="64">
        <f>Input!$GC$24</f>
        <v>0</v>
      </c>
      <c r="H53" s="64">
        <f>Input!$GD$24</f>
        <v>0</v>
      </c>
      <c r="I53" s="64">
        <f>Input!$GE$24</f>
        <v>0</v>
      </c>
      <c r="J53" s="64">
        <f>Input!$GF$24</f>
        <v>0</v>
      </c>
      <c r="K53" s="64">
        <f>Input!$GG$24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Input!$GH$24</f>
        <v>0</v>
      </c>
      <c r="G54" s="64">
        <f>Input!$GI$24</f>
        <v>0</v>
      </c>
      <c r="H54" s="64">
        <f>Input!$GJ$24</f>
        <v>0</v>
      </c>
      <c r="I54" s="64">
        <f>Input!$GK$24</f>
        <v>0</v>
      </c>
      <c r="J54" s="64">
        <f>Input!$GL$24</f>
        <v>0</v>
      </c>
      <c r="K54" s="64">
        <f>Input!$GM$24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Input!$GN$24</f>
        <v>0</v>
      </c>
      <c r="G55" s="64">
        <f>Input!$GO$24</f>
        <v>0</v>
      </c>
      <c r="H55" s="64">
        <f>Input!$GP$24</f>
        <v>0</v>
      </c>
      <c r="I55" s="64">
        <f>Input!$GQ$24</f>
        <v>0</v>
      </c>
      <c r="J55" s="64">
        <f>Input!$GR$24</f>
        <v>0</v>
      </c>
      <c r="K55" s="64">
        <f>Input!$GS$24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Input!$GT$24</f>
        <v>0</v>
      </c>
      <c r="G56" s="64">
        <f>Input!$GU$24</f>
        <v>0</v>
      </c>
      <c r="H56" s="64">
        <f>Input!$GV$24</f>
        <v>0</v>
      </c>
      <c r="I56" s="64">
        <f>Input!$GW$24</f>
        <v>0</v>
      </c>
      <c r="J56" s="64">
        <f>Input!$GX$24</f>
        <v>0</v>
      </c>
      <c r="K56" s="64">
        <f>Input!$GY$24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Input!$GZ$24</f>
        <v>0</v>
      </c>
      <c r="G57" s="64">
        <f>Input!$HA$24</f>
        <v>0</v>
      </c>
      <c r="H57" s="64">
        <f>Input!$HB$24</f>
        <v>0</v>
      </c>
      <c r="I57" s="64">
        <f>Input!$HC$24</f>
        <v>0</v>
      </c>
      <c r="J57" s="64">
        <f>Input!$HD$24</f>
        <v>0</v>
      </c>
      <c r="K57" s="64">
        <f>Input!$HE$24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Input!$HF$24</f>
        <v>0</v>
      </c>
      <c r="G58" s="64">
        <f>Input!$HG$24</f>
        <v>0</v>
      </c>
      <c r="H58" s="64">
        <f>Input!$HH$24</f>
        <v>0</v>
      </c>
      <c r="I58" s="64">
        <f>Input!$HI$24</f>
        <v>0</v>
      </c>
      <c r="J58" s="64">
        <f>Input!$HJ$24</f>
        <v>0</v>
      </c>
      <c r="K58" s="64">
        <f>Input!$HK$24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2007455</v>
      </c>
      <c r="G66" s="115">
        <f t="shared" ref="G66:L66" si="5">G59+G43</f>
        <v>1052465</v>
      </c>
      <c r="H66" s="115">
        <f t="shared" si="5"/>
        <v>2311</v>
      </c>
      <c r="I66" s="115">
        <f t="shared" si="5"/>
        <v>496447</v>
      </c>
      <c r="J66" s="115">
        <f t="shared" si="5"/>
        <v>47143</v>
      </c>
      <c r="K66" s="115">
        <f t="shared" si="5"/>
        <v>1340737</v>
      </c>
      <c r="L66" s="115">
        <f t="shared" si="5"/>
        <v>4946558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6201524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Input!HL24+Input!HM24+Input!HN24+SUM(Input!$HT$24:'Input'!$IC$24)</f>
        <v>150984672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132985</v>
      </c>
      <c r="H69" s="390">
        <f>H28+H23</f>
        <v>0</v>
      </c>
      <c r="I69" s="20"/>
      <c r="J69" s="20"/>
      <c r="K69" s="20"/>
      <c r="L69" s="115">
        <f>SUM(L66:L68)</f>
        <v>162132754</v>
      </c>
      <c r="N69" s="20"/>
    </row>
    <row r="70" spans="1:26" ht="15.75" customHeight="1">
      <c r="H70" s="390">
        <f>H69+G69</f>
        <v>132985</v>
      </c>
      <c r="L70" s="3" t="str">
        <f>IF($L$69&lt;&gt;(Input!$D$24-Input!$E$24),"Error","Balanced")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6" priority="3">
      <formula>$O$28&lt;&gt;0</formula>
    </cfRule>
  </conditionalFormatting>
  <conditionalFormatting sqref="F20:J20">
    <cfRule type="expression" dxfId="145" priority="2">
      <formula>OR($S$17&lt;&gt;0,$S$43&lt;&gt;0,$S$59&lt;&gt;0)</formula>
    </cfRule>
  </conditionalFormatting>
  <conditionalFormatting sqref="H10:J10">
    <cfRule type="expression" dxfId="14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TAMIU!$B$1</f>
        <v>Texas A&amp;M International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Input!$HT$24</f>
        <v>4190479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Input!$HU$24</f>
        <v>-1429918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Input!$HV$24</f>
        <v>448592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3209153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Input!$HW$24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Input!$HX$24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Input!$HY$24</f>
        <v>-37267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Input!$HZ$24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Input!$ID$24</f>
        <v>0</v>
      </c>
      <c r="F21" s="1078"/>
      <c r="G21" s="1078"/>
      <c r="H21" s="1078"/>
      <c r="I21" s="1078"/>
      <c r="J21" s="1079"/>
      <c r="K21" s="571">
        <f>Input!$IA$24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Input!$IE$24</f>
        <v>0</v>
      </c>
      <c r="F22" s="1078"/>
      <c r="G22" s="1078"/>
      <c r="H22" s="1078"/>
      <c r="I22" s="1078"/>
      <c r="J22" s="1079"/>
      <c r="K22" s="571">
        <f>Input!$IB$24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Input!$IF$24</f>
        <v>0</v>
      </c>
      <c r="F23" s="1067"/>
      <c r="G23" s="1067"/>
      <c r="H23" s="1067"/>
      <c r="I23" s="1067"/>
      <c r="J23" s="1068"/>
      <c r="K23" s="584">
        <f>Input!$IC$24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3171886</v>
      </c>
    </row>
    <row r="49" spans="2:11">
      <c r="F49" s="545">
        <f>SUM(F50:F59)</f>
        <v>0</v>
      </c>
      <c r="K49" s="480">
        <f>K7+K8+K9+K12+K14+K17+K18+K21+K22+K23</f>
        <v>3171886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SUM(Input!HT24:IC24)</f>
        <v>3171886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3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21.42578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209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4132786</v>
      </c>
      <c r="L8" s="23">
        <f>Input!$I$25</f>
        <v>4132786</v>
      </c>
      <c r="N8" s="116"/>
      <c r="O8" s="117"/>
      <c r="P8" s="19"/>
      <c r="Q8" s="19"/>
      <c r="R8" s="19"/>
      <c r="S8" s="19"/>
      <c r="T8" s="19"/>
      <c r="AB8" s="24">
        <f>SUM(C8:L8)</f>
        <v>8265572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4132786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4132786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294973</v>
      </c>
      <c r="L13" s="36">
        <f>Input!$J$25</f>
        <v>294973</v>
      </c>
      <c r="N13" s="37"/>
      <c r="O13" s="120"/>
      <c r="AB13" s="24">
        <f>SUM(C13:L13)</f>
        <v>589946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132448</v>
      </c>
      <c r="L14" s="36">
        <f>Input!$K$25</f>
        <v>132448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264896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74954</v>
      </c>
      <c r="L16" s="36">
        <f>Input!$M$25</f>
        <v>74954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149908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4635161</v>
      </c>
      <c r="L17" s="46">
        <f>SUM(L8:L16)</f>
        <v>4635161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Input!$N$25</f>
        <v>20688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Input!$O$25</f>
        <v>82883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Input!$P$25</f>
        <v>368304</v>
      </c>
      <c r="G22" s="56">
        <f>Input!$Q$25</f>
        <v>1348960</v>
      </c>
      <c r="H22" s="56">
        <f>Input!$R$25</f>
        <v>0</v>
      </c>
      <c r="I22" s="56">
        <f>Input!$S$25</f>
        <v>859282</v>
      </c>
      <c r="J22" s="56">
        <f>Input!$T$25</f>
        <v>87384</v>
      </c>
      <c r="K22" s="56">
        <f>Input!$U$25</f>
        <v>1871</v>
      </c>
      <c r="L22" s="57">
        <f>SUM(F22:K22)</f>
        <v>2665801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5331602</v>
      </c>
    </row>
    <row r="23" spans="1:28" ht="15.75" customHeight="1">
      <c r="B23" s="63" t="s">
        <v>23</v>
      </c>
      <c r="C23" s="21"/>
      <c r="D23" s="21"/>
      <c r="F23" s="64">
        <f>Input!$V$25</f>
        <v>-24280</v>
      </c>
      <c r="G23" s="64">
        <f>Input!$W$25</f>
        <v>0</v>
      </c>
      <c r="H23" s="64">
        <f>Input!$X$25</f>
        <v>0</v>
      </c>
      <c r="I23" s="64">
        <f>Input!$Y$25</f>
        <v>7130</v>
      </c>
      <c r="J23" s="64">
        <f>Input!$Z$25</f>
        <v>12883</v>
      </c>
      <c r="K23" s="64">
        <f>Input!$AA$25</f>
        <v>9295</v>
      </c>
      <c r="L23" s="65">
        <f t="shared" ref="L23:L42" si="1">SUM(F23:K23)</f>
        <v>5028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10056</v>
      </c>
    </row>
    <row r="24" spans="1:28" ht="15.75" customHeight="1">
      <c r="B24" s="55" t="s">
        <v>24</v>
      </c>
      <c r="C24" s="21"/>
      <c r="D24" s="21"/>
      <c r="F24" s="64">
        <f>Input!$AB$25</f>
        <v>0</v>
      </c>
      <c r="G24" s="64">
        <f>Input!$AC$25</f>
        <v>0</v>
      </c>
      <c r="H24" s="64">
        <f>Input!$AD$25</f>
        <v>0</v>
      </c>
      <c r="I24" s="64">
        <f>Input!$AE$25</f>
        <v>0</v>
      </c>
      <c r="J24" s="64">
        <f>Input!$AF$25</f>
        <v>0</v>
      </c>
      <c r="K24" s="64">
        <f>Input!$AG$25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Input!$AH$25</f>
        <v>424769</v>
      </c>
      <c r="G25" s="64">
        <f>Input!$AI$25</f>
        <v>0</v>
      </c>
      <c r="H25" s="64">
        <f>Input!$AJ$25</f>
        <v>0</v>
      </c>
      <c r="I25" s="64">
        <f>Input!$AK$25</f>
        <v>149678</v>
      </c>
      <c r="J25" s="64">
        <f>Input!$AL$25</f>
        <v>353015</v>
      </c>
      <c r="K25" s="64">
        <f>Input!$AM$25</f>
        <v>0</v>
      </c>
      <c r="L25" s="65">
        <f t="shared" si="1"/>
        <v>927462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1854924</v>
      </c>
    </row>
    <row r="26" spans="1:28" ht="15.75" customHeight="1">
      <c r="B26" s="55" t="s">
        <v>26</v>
      </c>
      <c r="C26" s="21"/>
      <c r="D26" s="21"/>
      <c r="F26" s="64">
        <f>Input!$AN$25</f>
        <v>74634</v>
      </c>
      <c r="G26" s="64">
        <f>Input!$AO$25</f>
        <v>52474</v>
      </c>
      <c r="H26" s="64">
        <f>Input!$AP$25</f>
        <v>85639</v>
      </c>
      <c r="I26" s="64">
        <f>Input!$AQ$25</f>
        <v>262</v>
      </c>
      <c r="J26" s="64">
        <f>Input!$AR$25</f>
        <v>15069</v>
      </c>
      <c r="K26" s="64">
        <f>Input!$AS$25</f>
        <v>0</v>
      </c>
      <c r="L26" s="65">
        <f t="shared" si="1"/>
        <v>228078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456156</v>
      </c>
    </row>
    <row r="27" spans="1:28" ht="15.75" customHeight="1">
      <c r="B27" s="55" t="s">
        <v>27</v>
      </c>
      <c r="C27" s="21"/>
      <c r="D27" s="21"/>
      <c r="F27" s="64">
        <f>Input!$AT$25</f>
        <v>93121</v>
      </c>
      <c r="G27" s="64">
        <f>Input!$AU$25</f>
        <v>0</v>
      </c>
      <c r="H27" s="64">
        <f>Input!$AV$25</f>
        <v>0</v>
      </c>
      <c r="I27" s="64">
        <f>Input!$AW$25</f>
        <v>2666</v>
      </c>
      <c r="J27" s="64">
        <f>Input!$AX$25</f>
        <v>0</v>
      </c>
      <c r="K27" s="64">
        <f>Input!$AY$25</f>
        <v>0</v>
      </c>
      <c r="L27" s="65">
        <f t="shared" si="1"/>
        <v>95787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191574</v>
      </c>
    </row>
    <row r="28" spans="1:28" ht="15.75" customHeight="1">
      <c r="B28" s="55" t="s">
        <v>28</v>
      </c>
      <c r="C28" s="21"/>
      <c r="D28" s="21"/>
      <c r="F28" s="64">
        <f>Input!$AZ$25</f>
        <v>0</v>
      </c>
      <c r="G28" s="64">
        <f>Input!$BA$25</f>
        <v>0</v>
      </c>
      <c r="H28" s="64">
        <f>Input!$BB$25</f>
        <v>0</v>
      </c>
      <c r="I28" s="64">
        <f>Input!$BC$25</f>
        <v>0</v>
      </c>
      <c r="J28" s="64">
        <f>Input!$BD$25</f>
        <v>0</v>
      </c>
      <c r="K28" s="64">
        <f>Input!$BE$25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Input!$BF$25</f>
        <v>16591</v>
      </c>
      <c r="G29" s="64">
        <f>Input!$BG$25</f>
        <v>0</v>
      </c>
      <c r="H29" s="64">
        <f>Input!$BH$25</f>
        <v>0</v>
      </c>
      <c r="I29" s="64">
        <f>Input!$BI$25</f>
        <v>-2593</v>
      </c>
      <c r="J29" s="64">
        <f>Input!$BJ$25</f>
        <v>12693</v>
      </c>
      <c r="K29" s="64">
        <f>Input!$BK$25</f>
        <v>32777</v>
      </c>
      <c r="L29" s="65">
        <f t="shared" si="1"/>
        <v>59468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Input!$BL$25</f>
        <v>0</v>
      </c>
      <c r="G30" s="64">
        <f>Input!$BM$25</f>
        <v>0</v>
      </c>
      <c r="H30" s="64">
        <f>Input!$BN$25</f>
        <v>0</v>
      </c>
      <c r="I30" s="64">
        <f>Input!$BO$25</f>
        <v>0</v>
      </c>
      <c r="J30" s="64">
        <f>Input!$BP$25</f>
        <v>0</v>
      </c>
      <c r="K30" s="64">
        <f>Input!$BQ$25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Input!$BR$25</f>
        <v>0</v>
      </c>
      <c r="G31" s="64">
        <f>Input!$BS$25</f>
        <v>0</v>
      </c>
      <c r="H31" s="64">
        <f>Input!$BT$25</f>
        <v>0</v>
      </c>
      <c r="I31" s="64">
        <f>Input!$BU$25</f>
        <v>0</v>
      </c>
      <c r="J31" s="64">
        <f>Input!$BV$25</f>
        <v>699</v>
      </c>
      <c r="K31" s="64">
        <f>Input!$BW$25</f>
        <v>0</v>
      </c>
      <c r="L31" s="65">
        <f t="shared" si="1"/>
        <v>699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Input!$BX$25</f>
        <v>26394</v>
      </c>
      <c r="G32" s="64">
        <f>Input!$BY$25</f>
        <v>59473</v>
      </c>
      <c r="H32" s="64">
        <f>Input!$BZ$25</f>
        <v>8127</v>
      </c>
      <c r="I32" s="64">
        <f>Input!$CA$25</f>
        <v>49597</v>
      </c>
      <c r="J32" s="64">
        <f>Input!$CB$25</f>
        <v>0</v>
      </c>
      <c r="K32" s="64">
        <f>Input!$CC$25</f>
        <v>0</v>
      </c>
      <c r="L32" s="65">
        <f t="shared" si="1"/>
        <v>143591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Input!$CD$25</f>
        <v>0</v>
      </c>
      <c r="G33" s="64">
        <f>Input!$CE$25</f>
        <v>0</v>
      </c>
      <c r="H33" s="64">
        <f>Input!$CF$25</f>
        <v>0</v>
      </c>
      <c r="I33" s="64">
        <f>Input!$CG$25</f>
        <v>0</v>
      </c>
      <c r="J33" s="64">
        <f>Input!$CH$25</f>
        <v>0</v>
      </c>
      <c r="K33" s="64">
        <f>Input!$CI$25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Input!$CJ$25</f>
        <v>0</v>
      </c>
      <c r="G34" s="64">
        <f>Input!$CK$25</f>
        <v>0</v>
      </c>
      <c r="H34" s="64">
        <f>Input!$CL$25</f>
        <v>0</v>
      </c>
      <c r="I34" s="64">
        <f>Input!$CM$25</f>
        <v>0</v>
      </c>
      <c r="J34" s="64">
        <f>Input!$CN$25</f>
        <v>0</v>
      </c>
      <c r="K34" s="64">
        <f>Input!$CO$25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Input!$CP$25</f>
        <v>356370</v>
      </c>
      <c r="G35" s="64">
        <f>Input!$CQ$25</f>
        <v>71356</v>
      </c>
      <c r="H35" s="64">
        <f>Input!$CR$25</f>
        <v>0</v>
      </c>
      <c r="I35" s="64">
        <f>Input!$CS$25</f>
        <v>0</v>
      </c>
      <c r="J35" s="64">
        <f>Input!$CT$25</f>
        <v>0</v>
      </c>
      <c r="K35" s="64">
        <f>Input!$CU$25</f>
        <v>0</v>
      </c>
      <c r="L35" s="65">
        <f t="shared" si="1"/>
        <v>427726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Input!$CV$25</f>
        <v>0</v>
      </c>
      <c r="G36" s="64">
        <f>Input!$CW$25</f>
        <v>0</v>
      </c>
      <c r="H36" s="64">
        <f>Input!$CX$25</f>
        <v>0</v>
      </c>
      <c r="I36" s="64">
        <f>Input!$CY$25</f>
        <v>0</v>
      </c>
      <c r="J36" s="64">
        <f>Input!$CZ$25</f>
        <v>0</v>
      </c>
      <c r="K36" s="64">
        <f>Input!$DA$25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Input!$DB$25</f>
        <v>0</v>
      </c>
      <c r="G37" s="64">
        <f>Input!$DC$25</f>
        <v>0</v>
      </c>
      <c r="H37" s="64">
        <f>Input!$DD$25</f>
        <v>0</v>
      </c>
      <c r="I37" s="64">
        <f>Input!$DE$25</f>
        <v>0</v>
      </c>
      <c r="J37" s="64">
        <f>Input!$DF$25</f>
        <v>0</v>
      </c>
      <c r="K37" s="64">
        <f>Input!$DG$25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Input!$DH$25</f>
        <v>0</v>
      </c>
      <c r="G38" s="64">
        <f>Input!$DI$25</f>
        <v>0</v>
      </c>
      <c r="H38" s="64">
        <f>Input!$DJ$25</f>
        <v>0</v>
      </c>
      <c r="I38" s="64">
        <f>Input!$DK$25</f>
        <v>0</v>
      </c>
      <c r="J38" s="64">
        <f>Input!$DL$25</f>
        <v>0</v>
      </c>
      <c r="K38" s="64">
        <f>Input!$DM$25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Input!$DN$25</f>
        <v>0</v>
      </c>
      <c r="G39" s="64">
        <f>Input!$DO$25</f>
        <v>0</v>
      </c>
      <c r="H39" s="64">
        <f>Input!$DP$25</f>
        <v>0</v>
      </c>
      <c r="I39" s="64">
        <f>Input!$DQ$25</f>
        <v>0</v>
      </c>
      <c r="J39" s="64">
        <f>Input!$DR$25</f>
        <v>0</v>
      </c>
      <c r="K39" s="64">
        <f>Input!$DS$25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Input!$DT$25</f>
        <v>0</v>
      </c>
      <c r="G40" s="64">
        <f>Input!$DU$25</f>
        <v>0</v>
      </c>
      <c r="H40" s="64">
        <f>Input!$DV$25</f>
        <v>0</v>
      </c>
      <c r="I40" s="64">
        <f>Input!$DW$25</f>
        <v>0</v>
      </c>
      <c r="J40" s="64">
        <f>Input!$DX$25</f>
        <v>0</v>
      </c>
      <c r="K40" s="64">
        <f>Input!$DY$25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Input!$DZ$25</f>
        <v>0</v>
      </c>
      <c r="G41" s="64">
        <f>Input!$EA$25</f>
        <v>0</v>
      </c>
      <c r="H41" s="64">
        <f>Input!$EB$25</f>
        <v>0</v>
      </c>
      <c r="I41" s="64">
        <f>Input!$EC$25</f>
        <v>0</v>
      </c>
      <c r="J41" s="64">
        <f>Input!$ED$25</f>
        <v>0</v>
      </c>
      <c r="K41" s="64">
        <f>Input!$EE$25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Input!$EF$25</f>
        <v>19002</v>
      </c>
      <c r="G42" s="84">
        <f>Input!$EG$25</f>
        <v>24687</v>
      </c>
      <c r="H42" s="84">
        <f>Input!$EH$25</f>
        <v>0</v>
      </c>
      <c r="I42" s="84">
        <f>Input!$EI$25</f>
        <v>37832</v>
      </c>
      <c r="J42" s="84">
        <f>Input!$EJ$25</f>
        <v>0</v>
      </c>
      <c r="K42" s="84">
        <f>Input!$EK$25</f>
        <v>0</v>
      </c>
      <c r="L42" s="65">
        <f t="shared" si="1"/>
        <v>81521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163042</v>
      </c>
    </row>
    <row r="43" spans="1:28" ht="13.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1354905</v>
      </c>
      <c r="G43" s="86">
        <f t="shared" si="2"/>
        <v>1556950</v>
      </c>
      <c r="H43" s="86">
        <f t="shared" si="2"/>
        <v>93766</v>
      </c>
      <c r="I43" s="86">
        <f t="shared" si="2"/>
        <v>1103854</v>
      </c>
      <c r="J43" s="86">
        <f t="shared" si="2"/>
        <v>481743</v>
      </c>
      <c r="K43" s="86">
        <f t="shared" si="2"/>
        <v>43943</v>
      </c>
      <c r="L43" s="87">
        <f t="shared" si="2"/>
        <v>4635161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8007354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1650716</v>
      </c>
      <c r="I44" s="53"/>
      <c r="J44" s="247" t="s">
        <v>468</v>
      </c>
      <c r="K44" s="248">
        <f>K43+J43</f>
        <v>525686</v>
      </c>
      <c r="L44" s="247" t="s">
        <v>470</v>
      </c>
      <c r="M44" s="249"/>
      <c r="N44" s="251">
        <f>K44+F43</f>
        <v>1880591</v>
      </c>
      <c r="O44" s="294">
        <f>ROUND((N44/P44)*100,2)</f>
        <v>3.99</v>
      </c>
      <c r="P44" s="93">
        <f>Input!$HL$25</f>
        <v>47128233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Input!$EL$25</f>
        <v>0</v>
      </c>
      <c r="G46" s="64">
        <f>Input!$EM$25</f>
        <v>0</v>
      </c>
      <c r="H46" s="64">
        <f>Input!$EN$25</f>
        <v>0</v>
      </c>
      <c r="I46" s="64">
        <f>Input!$EO$25</f>
        <v>0</v>
      </c>
      <c r="J46" s="64">
        <f>Input!$EP$25</f>
        <v>0</v>
      </c>
      <c r="K46" s="64">
        <f>Input!$EQ$25</f>
        <v>0</v>
      </c>
      <c r="L46" s="57">
        <f>SUM(F46:K46)</f>
        <v>0</v>
      </c>
      <c r="N46" s="9"/>
      <c r="O46" s="291">
        <f>ROUND(N44/O48,0)</f>
        <v>11329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Input!$ER$25</f>
        <v>0</v>
      </c>
      <c r="G47" s="64">
        <f>Input!$ES$25</f>
        <v>0</v>
      </c>
      <c r="H47" s="64">
        <f>Input!$ET$25</f>
        <v>0</v>
      </c>
      <c r="I47" s="64">
        <f>Input!$EU$25</f>
        <v>0</v>
      </c>
      <c r="J47" s="64">
        <f>Input!$EV$25</f>
        <v>0</v>
      </c>
      <c r="K47" s="64">
        <f>Input!$EW$25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Input!$EX$25</f>
        <v>0</v>
      </c>
      <c r="G48" s="64">
        <f>Input!$EY$25</f>
        <v>0</v>
      </c>
      <c r="H48" s="64">
        <f>Input!$EZ$25</f>
        <v>0</v>
      </c>
      <c r="I48" s="64">
        <f>Input!$FA$25</f>
        <v>0</v>
      </c>
      <c r="J48" s="64">
        <f>Input!$FB$25</f>
        <v>0</v>
      </c>
      <c r="K48" s="64">
        <f>Input!$FC$25</f>
        <v>0</v>
      </c>
      <c r="L48" s="65">
        <f t="shared" si="3"/>
        <v>0</v>
      </c>
      <c r="N48" s="97"/>
      <c r="O48" s="293">
        <f>VLOOKUP($B$1,LUTTFTE,16,FALSE)</f>
        <v>166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Input!$FD$25</f>
        <v>0</v>
      </c>
      <c r="G49" s="64">
        <f>Input!$FE$25</f>
        <v>0</v>
      </c>
      <c r="H49" s="64">
        <f>Input!$FF$25</f>
        <v>0</v>
      </c>
      <c r="I49" s="64">
        <f>Input!$FG$25</f>
        <v>0</v>
      </c>
      <c r="J49" s="64">
        <f>Input!$FH$25</f>
        <v>0</v>
      </c>
      <c r="K49" s="64">
        <f>Input!$FI$25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Input!$FJ$25</f>
        <v>0</v>
      </c>
      <c r="G50" s="64">
        <f>Input!$FK$25</f>
        <v>0</v>
      </c>
      <c r="H50" s="64">
        <f>Input!$FL$25</f>
        <v>0</v>
      </c>
      <c r="I50" s="64">
        <f>Input!$FM$25</f>
        <v>0</v>
      </c>
      <c r="J50" s="64">
        <f>Input!$FN$25</f>
        <v>0</v>
      </c>
      <c r="K50" s="64">
        <f>Input!$FO$25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Input!$FP$25</f>
        <v>0</v>
      </c>
      <c r="G51" s="64">
        <f>Input!$FQ$25</f>
        <v>0</v>
      </c>
      <c r="H51" s="64">
        <f>Input!$FR$25</f>
        <v>0</v>
      </c>
      <c r="I51" s="64">
        <f>Input!$FS$25</f>
        <v>0</v>
      </c>
      <c r="J51" s="64">
        <f>Input!$FT$25</f>
        <v>0</v>
      </c>
      <c r="K51" s="64">
        <f>Input!$FU$25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Input!$FV$25</f>
        <v>0</v>
      </c>
      <c r="G52" s="64">
        <f>Input!$FW$25</f>
        <v>0</v>
      </c>
      <c r="H52" s="64">
        <f>Input!$FX$25</f>
        <v>0</v>
      </c>
      <c r="I52" s="64">
        <f>Input!$FY$25</f>
        <v>0</v>
      </c>
      <c r="J52" s="64">
        <f>Input!$FZ$25</f>
        <v>0</v>
      </c>
      <c r="K52" s="64">
        <f>Input!$GA$25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Input!$GB$25</f>
        <v>0</v>
      </c>
      <c r="G53" s="64">
        <f>Input!$GC$25</f>
        <v>0</v>
      </c>
      <c r="H53" s="64">
        <f>Input!$GD$25</f>
        <v>0</v>
      </c>
      <c r="I53" s="64">
        <f>Input!$GE$25</f>
        <v>0</v>
      </c>
      <c r="J53" s="64">
        <f>Input!$GF$25</f>
        <v>0</v>
      </c>
      <c r="K53" s="64">
        <f>Input!$GG$25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Input!$GH$25</f>
        <v>0</v>
      </c>
      <c r="G54" s="64">
        <f>Input!$GI$25</f>
        <v>0</v>
      </c>
      <c r="H54" s="64">
        <f>Input!$GJ$25</f>
        <v>0</v>
      </c>
      <c r="I54" s="64">
        <f>Input!$GK$25</f>
        <v>0</v>
      </c>
      <c r="J54" s="64">
        <f>Input!$GL$25</f>
        <v>0</v>
      </c>
      <c r="K54" s="64">
        <f>Input!$GM$25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Input!$GN$25</f>
        <v>0</v>
      </c>
      <c r="G55" s="64">
        <f>Input!$GO$25</f>
        <v>0</v>
      </c>
      <c r="H55" s="64">
        <f>Input!$GP$25</f>
        <v>0</v>
      </c>
      <c r="I55" s="64">
        <f>Input!$GQ$25</f>
        <v>0</v>
      </c>
      <c r="J55" s="64">
        <f>Input!$GR$25</f>
        <v>0</v>
      </c>
      <c r="K55" s="64">
        <f>Input!$GS$25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Input!$GT$25</f>
        <v>0</v>
      </c>
      <c r="G56" s="64">
        <f>Input!$GU$25</f>
        <v>0</v>
      </c>
      <c r="H56" s="64">
        <f>Input!$GV$25</f>
        <v>0</v>
      </c>
      <c r="I56" s="64">
        <f>Input!$GW$25</f>
        <v>0</v>
      </c>
      <c r="J56" s="64">
        <f>Input!$GX$25</f>
        <v>0</v>
      </c>
      <c r="K56" s="64">
        <f>Input!$GY$25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Input!$GZ$25</f>
        <v>0</v>
      </c>
      <c r="G57" s="64">
        <f>Input!$HA$25</f>
        <v>0</v>
      </c>
      <c r="H57" s="64">
        <f>Input!$HB$25</f>
        <v>0</v>
      </c>
      <c r="I57" s="64">
        <f>Input!$HC$25</f>
        <v>0</v>
      </c>
      <c r="J57" s="64">
        <f>Input!$HD$25</f>
        <v>0</v>
      </c>
      <c r="K57" s="64">
        <f>Input!$HE$25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Input!$HF$25</f>
        <v>0</v>
      </c>
      <c r="G58" s="64">
        <f>Input!$HG$25</f>
        <v>0</v>
      </c>
      <c r="H58" s="64">
        <f>Input!$HH$25</f>
        <v>0</v>
      </c>
      <c r="I58" s="64">
        <f>Input!$HI$25</f>
        <v>0</v>
      </c>
      <c r="J58" s="64">
        <f>Input!$HJ$25</f>
        <v>0</v>
      </c>
      <c r="K58" s="64">
        <f>Input!$HK$25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1354905</v>
      </c>
      <c r="G66" s="115">
        <f t="shared" ref="G66:L66" si="5">G59+G43</f>
        <v>1556950</v>
      </c>
      <c r="H66" s="115">
        <f t="shared" si="5"/>
        <v>93766</v>
      </c>
      <c r="I66" s="115">
        <f t="shared" si="5"/>
        <v>1103854</v>
      </c>
      <c r="J66" s="115">
        <f t="shared" si="5"/>
        <v>481743</v>
      </c>
      <c r="K66" s="115">
        <f t="shared" si="5"/>
        <v>43943</v>
      </c>
      <c r="L66" s="115">
        <f t="shared" si="5"/>
        <v>4635161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4738732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Input!HL25+Input!HM25+Input!HN25+SUM(Input!$HT$25:'Input'!$IC$25)</f>
        <v>174085373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183459266</v>
      </c>
      <c r="N69" s="20"/>
    </row>
    <row r="70" spans="1:26" ht="15.75" customHeight="1">
      <c r="H70" s="390">
        <f>H69+G69</f>
        <v>0</v>
      </c>
      <c r="L70" s="3" t="str">
        <f>IF($L$69&lt;&gt;(Input!$D$25-Input!$E$25),"Error","Balanced")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2" priority="3">
      <formula>$O$28&lt;&gt;0</formula>
    </cfRule>
  </conditionalFormatting>
  <conditionalFormatting sqref="F20:J20">
    <cfRule type="expression" dxfId="141" priority="2">
      <formula>OR($S$17&lt;&gt;0,$S$43&lt;&gt;0,$S$59&lt;&gt;0)</formula>
    </cfRule>
  </conditionalFormatting>
  <conditionalFormatting sqref="H10:J10">
    <cfRule type="expression" dxfId="14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804"/>
  <sheetViews>
    <sheetView showGridLines="0" zoomScale="90" zoomScaleNormal="90" workbookViewId="0">
      <pane xSplit="6" ySplit="10" topLeftCell="J11" activePane="bottomRight" state="frozen"/>
      <selection activeCell="B30" sqref="B30"/>
      <selection pane="topRight" activeCell="B30" sqref="B30"/>
      <selection pane="bottomLeft" activeCell="B30" sqref="B30"/>
      <selection pane="bottomRight" activeCell="Q82" sqref="Q82"/>
    </sheetView>
  </sheetViews>
  <sheetFormatPr defaultRowHeight="12.75" outlineLevelRow="1"/>
  <cols>
    <col min="1" max="1" width="7.28515625" style="122" customWidth="1"/>
    <col min="2" max="2" width="5" style="122" customWidth="1"/>
    <col min="3" max="3" width="13" style="122" customWidth="1"/>
    <col min="4" max="4" width="43.140625" style="359" customWidth="1"/>
    <col min="5" max="5" width="10.42578125" style="187" customWidth="1"/>
    <col min="6" max="6" width="10.28515625" style="187" customWidth="1"/>
    <col min="7" max="9" width="16.7109375" style="359" customWidth="1"/>
    <col min="10" max="10" width="17.140625" style="206" customWidth="1"/>
    <col min="11" max="11" width="17.28515625" style="206" customWidth="1"/>
    <col min="12" max="12" width="17.5703125" style="206" customWidth="1"/>
    <col min="13" max="13" width="14.5703125" style="206" customWidth="1"/>
    <col min="14" max="14" width="18" style="212" customWidth="1"/>
    <col min="15" max="15" width="20.42578125" style="212" customWidth="1"/>
    <col min="16" max="16" width="16.85546875" style="187" customWidth="1"/>
    <col min="17" max="17" width="18.7109375" style="359" customWidth="1"/>
    <col min="18" max="18" width="14.5703125" style="359" customWidth="1"/>
    <col min="19" max="16384" width="9.140625" style="359"/>
  </cols>
  <sheetData>
    <row r="1" spans="1:17" ht="13.5" thickBot="1">
      <c r="H1" s="354" t="s">
        <v>410</v>
      </c>
      <c r="K1" s="369" t="s">
        <v>441</v>
      </c>
    </row>
    <row r="2" spans="1:17">
      <c r="H2" s="189" t="s">
        <v>1511</v>
      </c>
    </row>
    <row r="3" spans="1:17">
      <c r="A3" s="1029" t="s">
        <v>1442</v>
      </c>
      <c r="B3" s="1030"/>
      <c r="C3" s="1031"/>
      <c r="H3" s="525" t="s">
        <v>1709</v>
      </c>
      <c r="J3" s="354"/>
      <c r="M3" s="211"/>
    </row>
    <row r="4" spans="1:17">
      <c r="A4" s="359"/>
      <c r="J4" s="354"/>
      <c r="L4" s="211"/>
    </row>
    <row r="5" spans="1:17">
      <c r="A5" s="359"/>
      <c r="J5" s="354"/>
    </row>
    <row r="6" spans="1:17">
      <c r="A6" s="359"/>
      <c r="E6" s="187">
        <v>2018</v>
      </c>
      <c r="I6" s="360"/>
      <c r="J6" s="354"/>
    </row>
    <row r="7" spans="1:17">
      <c r="A7" s="359"/>
      <c r="J7" s="354"/>
    </row>
    <row r="8" spans="1:17" ht="50.25" customHeight="1">
      <c r="A8" s="860" t="s">
        <v>442</v>
      </c>
      <c r="B8" s="1032" t="s">
        <v>443</v>
      </c>
      <c r="C8" s="1032"/>
      <c r="D8" s="284" t="s">
        <v>411</v>
      </c>
      <c r="E8" s="191" t="s">
        <v>444</v>
      </c>
      <c r="F8" s="191" t="s">
        <v>344</v>
      </c>
      <c r="G8" s="289" t="s">
        <v>1443</v>
      </c>
      <c r="H8" s="289" t="s">
        <v>517</v>
      </c>
      <c r="I8" s="289" t="s">
        <v>492</v>
      </c>
      <c r="J8" s="290" t="s">
        <v>15</v>
      </c>
      <c r="K8" s="290" t="s">
        <v>425</v>
      </c>
      <c r="L8" s="290" t="s">
        <v>426</v>
      </c>
      <c r="M8" s="290" t="s">
        <v>427</v>
      </c>
      <c r="N8" s="290" t="s">
        <v>1444</v>
      </c>
      <c r="O8" s="290" t="s">
        <v>674</v>
      </c>
      <c r="P8" s="208" t="s">
        <v>1445</v>
      </c>
    </row>
    <row r="9" spans="1:17" ht="15.75" customHeight="1">
      <c r="A9" s="861" t="s">
        <v>1446</v>
      </c>
      <c r="B9" s="235"/>
      <c r="C9" s="235"/>
      <c r="D9" s="192"/>
      <c r="E9" s="235" t="s">
        <v>1447</v>
      </c>
      <c r="F9" s="235" t="s">
        <v>1448</v>
      </c>
      <c r="G9" s="193" t="s">
        <v>1449</v>
      </c>
      <c r="H9" s="193" t="s">
        <v>768</v>
      </c>
      <c r="I9" s="193" t="s">
        <v>1450</v>
      </c>
      <c r="J9" s="207" t="s">
        <v>861</v>
      </c>
      <c r="K9" s="207" t="s">
        <v>862</v>
      </c>
      <c r="L9" s="207" t="s">
        <v>1451</v>
      </c>
      <c r="M9" s="207" t="s">
        <v>1452</v>
      </c>
      <c r="N9" s="207" t="s">
        <v>1453</v>
      </c>
      <c r="O9" s="207" t="s">
        <v>1454</v>
      </c>
      <c r="P9" s="208"/>
    </row>
    <row r="10" spans="1:17">
      <c r="A10" s="360" t="s">
        <v>1455</v>
      </c>
      <c r="E10" s="862" t="s">
        <v>1456</v>
      </c>
      <c r="F10" s="122" t="s">
        <v>266</v>
      </c>
      <c r="G10" s="863" t="s">
        <v>448</v>
      </c>
      <c r="H10" s="863" t="s">
        <v>449</v>
      </c>
      <c r="I10" s="863" t="s">
        <v>450</v>
      </c>
      <c r="J10" s="863" t="s">
        <v>1457</v>
      </c>
      <c r="K10" s="863" t="s">
        <v>1458</v>
      </c>
      <c r="L10" s="863" t="s">
        <v>1459</v>
      </c>
      <c r="M10" s="863" t="s">
        <v>1460</v>
      </c>
      <c r="N10" s="863" t="s">
        <v>1461</v>
      </c>
      <c r="O10" s="863" t="s">
        <v>1462</v>
      </c>
    </row>
    <row r="11" spans="1:17" ht="14.25" customHeight="1">
      <c r="A11" s="360"/>
      <c r="D11" s="253" t="s">
        <v>471</v>
      </c>
      <c r="E11" s="286">
        <f>$E$6</f>
        <v>2018</v>
      </c>
      <c r="F11" s="399">
        <v>20</v>
      </c>
      <c r="G11" s="285" t="s">
        <v>520</v>
      </c>
      <c r="H11" s="285" t="s">
        <v>520</v>
      </c>
      <c r="I11" s="285" t="s">
        <v>520</v>
      </c>
      <c r="J11" s="285" t="s">
        <v>520</v>
      </c>
      <c r="K11" s="285" t="s">
        <v>520</v>
      </c>
      <c r="L11" s="285" t="s">
        <v>520</v>
      </c>
      <c r="M11" s="285" t="s">
        <v>520</v>
      </c>
      <c r="N11" s="285" t="s">
        <v>520</v>
      </c>
      <c r="O11" s="285" t="s">
        <v>520</v>
      </c>
      <c r="P11" s="208"/>
    </row>
    <row r="12" spans="1:17">
      <c r="B12" s="237"/>
      <c r="C12" s="238"/>
      <c r="D12" s="195" t="str">
        <f>ASU!$B$1</f>
        <v>Angelo State University</v>
      </c>
      <c r="E12" s="286">
        <f t="shared" ref="E12:E47" si="0">$E$6</f>
        <v>2018</v>
      </c>
      <c r="F12" s="400">
        <v>3541</v>
      </c>
      <c r="G12" s="287">
        <f>ASU!$L$17</f>
        <v>752412</v>
      </c>
      <c r="H12" s="287">
        <f>ASU!$O$46</f>
        <v>1654</v>
      </c>
      <c r="I12" s="864">
        <f>ASU!$O$44</f>
        <v>0.78</v>
      </c>
      <c r="J12" s="287">
        <f>ASU!$F$43</f>
        <v>141129</v>
      </c>
      <c r="K12" s="287">
        <f>ASU!$G$43+ASU!$H$43</f>
        <v>429688</v>
      </c>
      <c r="L12" s="287">
        <f>ASU!$J$43+ASU!$K$43</f>
        <v>180924</v>
      </c>
      <c r="M12" s="287">
        <f>ASU!$I$43</f>
        <v>671</v>
      </c>
      <c r="N12" s="865">
        <f>ASU!$L$17</f>
        <v>752412</v>
      </c>
      <c r="O12" s="865">
        <f>VLOOKUP($F12,'List RR'!$A$6:$Q$42,17,FALSE)</f>
        <v>266741</v>
      </c>
      <c r="P12" s="208" t="str">
        <f t="shared" ref="P12:P47" si="1">IF(SUM(J12:M12)&lt;&gt;G12,"Error", "Balanced")</f>
        <v>Balanced</v>
      </c>
    </row>
    <row r="13" spans="1:17">
      <c r="B13" s="237"/>
      <c r="C13" s="238"/>
      <c r="D13" s="195" t="str">
        <f>TAMUC!$B$1</f>
        <v>Texas A&amp;M University - Commerce</v>
      </c>
      <c r="E13" s="286">
        <f t="shared" si="0"/>
        <v>2018</v>
      </c>
      <c r="F13" s="400">
        <v>3565</v>
      </c>
      <c r="G13" s="287">
        <f>TAMUC!$L$17</f>
        <v>3094834</v>
      </c>
      <c r="H13" s="287">
        <f>TAMUC!$O$46</f>
        <v>5709</v>
      </c>
      <c r="I13" s="864">
        <f>TAMUC!$O$44</f>
        <v>2.31</v>
      </c>
      <c r="J13" s="287">
        <f>TAMUC!$F$43</f>
        <v>985734</v>
      </c>
      <c r="K13" s="287">
        <f>TAMUC!$G$43+TAMUC!$H$43</f>
        <v>656724</v>
      </c>
      <c r="L13" s="287">
        <f>TAMUC!$J$43+TAMUC!$K$43</f>
        <v>369571</v>
      </c>
      <c r="M13" s="287">
        <f>TAMUC!$I$43</f>
        <v>1082805</v>
      </c>
      <c r="N13" s="865">
        <f>TAMUC!$L$17</f>
        <v>3094834</v>
      </c>
      <c r="O13" s="865">
        <f>VLOOKUP($F13,'List RR'!$A$6:$Q$42,17,FALSE)</f>
        <v>1414362</v>
      </c>
      <c r="P13" s="208" t="str">
        <f t="shared" si="1"/>
        <v>Balanced</v>
      </c>
    </row>
    <row r="14" spans="1:17">
      <c r="B14" s="237"/>
      <c r="C14" s="238"/>
      <c r="D14" s="195" t="str">
        <f>LU!$B$1</f>
        <v xml:space="preserve">Lamar University </v>
      </c>
      <c r="E14" s="286">
        <f t="shared" si="0"/>
        <v>2018</v>
      </c>
      <c r="F14" s="400">
        <v>3581</v>
      </c>
      <c r="G14" s="287">
        <f>LU!$L$17</f>
        <v>2449188</v>
      </c>
      <c r="H14" s="287">
        <f>LU!$O$46</f>
        <v>7477</v>
      </c>
      <c r="I14" s="864">
        <f>LU!$O$44</f>
        <v>3.22</v>
      </c>
      <c r="J14" s="287">
        <f>LU!$F$43</f>
        <v>1730421</v>
      </c>
      <c r="K14" s="287">
        <f>LU!$G$43+LU!$H$43</f>
        <v>70211</v>
      </c>
      <c r="L14" s="287">
        <f>LU!$J$43+LU!$K$43</f>
        <v>521918</v>
      </c>
      <c r="M14" s="287">
        <f>LU!$I$43</f>
        <v>126638</v>
      </c>
      <c r="N14" s="865">
        <f>LU!$L$17</f>
        <v>2449188</v>
      </c>
      <c r="O14" s="865">
        <f>VLOOKUP($F14,'List RR'!$A$6:$Q$42,17,FALSE)</f>
        <v>1711827</v>
      </c>
      <c r="P14" s="208" t="str">
        <f t="shared" si="1"/>
        <v>Balanced</v>
      </c>
    </row>
    <row r="15" spans="1:17">
      <c r="B15" s="237"/>
      <c r="C15" s="238"/>
      <c r="D15" s="195" t="str">
        <f>MidWST!$B$1</f>
        <v>Midwestern State University</v>
      </c>
      <c r="E15" s="286">
        <f t="shared" si="0"/>
        <v>2018</v>
      </c>
      <c r="F15" s="400">
        <v>3592</v>
      </c>
      <c r="G15" s="287">
        <f>MidWST!$L$17</f>
        <v>493848</v>
      </c>
      <c r="H15" s="287">
        <f>MidWST!$O$46</f>
        <v>2749</v>
      </c>
      <c r="I15" s="864">
        <f>MidWST!$O$44</f>
        <v>1.57</v>
      </c>
      <c r="J15" s="287">
        <f>MidWST!$F$43</f>
        <v>259916</v>
      </c>
      <c r="K15" s="287">
        <f>MidWST!$G$43+MidWST!$H$43</f>
        <v>0</v>
      </c>
      <c r="L15" s="287">
        <f>MidWST!$J$43+MidWST!$K$43</f>
        <v>233932</v>
      </c>
      <c r="M15" s="287">
        <f>MidWST!$I$43</f>
        <v>0</v>
      </c>
      <c r="N15" s="865">
        <f>MidWST!$L$17</f>
        <v>493848</v>
      </c>
      <c r="O15" s="865">
        <f>VLOOKUP($F15,'List RR'!$A$6:$Q$42,17,FALSE)</f>
        <v>451956</v>
      </c>
      <c r="P15" s="208" t="str">
        <f t="shared" si="1"/>
        <v>Balanced</v>
      </c>
      <c r="Q15" s="360"/>
    </row>
    <row r="16" spans="1:17">
      <c r="B16" s="237"/>
      <c r="C16" s="238"/>
      <c r="D16" s="195" t="str">
        <f>UNT!$B$1</f>
        <v>University of North Texas</v>
      </c>
      <c r="E16" s="286">
        <f t="shared" si="0"/>
        <v>2018</v>
      </c>
      <c r="F16" s="400">
        <v>3594</v>
      </c>
      <c r="G16" s="287">
        <f>UNT!$L$17</f>
        <v>36656316</v>
      </c>
      <c r="H16" s="287">
        <f>UNT!$O$46</f>
        <v>38853</v>
      </c>
      <c r="I16" s="864">
        <f>UNT!$O$44</f>
        <v>13.67</v>
      </c>
      <c r="J16" s="287">
        <f>UNT!$F$43</f>
        <v>19026304</v>
      </c>
      <c r="K16" s="287">
        <f>UNT!$G$43+UNT!$H$43</f>
        <v>2101476</v>
      </c>
      <c r="L16" s="287">
        <f>UNT!$J$43+UNT!$K$43</f>
        <v>3038365</v>
      </c>
      <c r="M16" s="287">
        <f>UNT!$I$43</f>
        <v>12490171</v>
      </c>
      <c r="N16" s="865">
        <f>UNT!$L$17</f>
        <v>36656316</v>
      </c>
      <c r="O16" s="865">
        <f>VLOOKUP($F16,'List RR'!$A$6:$Q$42,17,FALSE)</f>
        <v>17683569</v>
      </c>
      <c r="P16" s="208" t="str">
        <f t="shared" si="1"/>
        <v>Balanced</v>
      </c>
    </row>
    <row r="17" spans="1:18" ht="23.25" customHeight="1">
      <c r="A17" s="644"/>
      <c r="B17" s="685"/>
      <c r="C17" s="686"/>
      <c r="D17" s="694" t="str">
        <f>'RGV1'!$B$1</f>
        <v>The University of Texas RGV - Academic &amp; Health (A+H)</v>
      </c>
      <c r="E17" s="688">
        <f t="shared" si="0"/>
        <v>2018</v>
      </c>
      <c r="F17" s="689">
        <v>3599</v>
      </c>
      <c r="G17" s="690">
        <f>'RGV1'!$L$17</f>
        <v>15257321</v>
      </c>
      <c r="H17" s="690">
        <f>'RGV1'!$O$46</f>
        <v>23533</v>
      </c>
      <c r="I17" s="691">
        <f>'RGV1'!$O$44</f>
        <v>6.1</v>
      </c>
      <c r="J17" s="690">
        <f>'RGV1'!$F$43</f>
        <v>9108240</v>
      </c>
      <c r="K17" s="690">
        <f>'RGV1'!$G$43+'RGV1'!$H$43</f>
        <v>3176068</v>
      </c>
      <c r="L17" s="690">
        <f>'RGV1'!$J$43+'RGV1'!$K$43</f>
        <v>469080</v>
      </c>
      <c r="M17" s="690">
        <f>'RGV1'!$I$43</f>
        <v>2503933</v>
      </c>
      <c r="N17" s="692">
        <f>'RGV1'!$L$17</f>
        <v>15257321</v>
      </c>
      <c r="O17" s="692">
        <f>VLOOKUP($F17,'List RR'!$A$6:$Q$42,17,FALSE)</f>
        <v>9734584</v>
      </c>
      <c r="P17" s="693" t="str">
        <f t="shared" si="1"/>
        <v>Balanced</v>
      </c>
      <c r="Q17" s="664"/>
      <c r="R17" s="664"/>
    </row>
    <row r="18" spans="1:18">
      <c r="B18" s="237"/>
      <c r="C18" s="238"/>
      <c r="D18" s="195" t="str">
        <f>SHSU!$B$1</f>
        <v>Sam Houston State University</v>
      </c>
      <c r="E18" s="286">
        <f t="shared" si="0"/>
        <v>2018</v>
      </c>
      <c r="F18" s="400">
        <v>3606</v>
      </c>
      <c r="G18" s="287">
        <f>SHSU!$L$17</f>
        <v>7023358</v>
      </c>
      <c r="H18" s="287">
        <f>SHSU!$O$46</f>
        <v>5841</v>
      </c>
      <c r="I18" s="864">
        <f>SHSU!$O$44</f>
        <v>2.78</v>
      </c>
      <c r="J18" s="287">
        <f>SHSU!$F$43</f>
        <v>2194365</v>
      </c>
      <c r="K18" s="287">
        <f>SHSU!$G$43+SHSU!$H$43</f>
        <v>496879</v>
      </c>
      <c r="L18" s="287">
        <f>SHSU!$J$43+SHSU!$K$43</f>
        <v>259719</v>
      </c>
      <c r="M18" s="287">
        <f>SHSU!$I$43</f>
        <v>4072395</v>
      </c>
      <c r="N18" s="865">
        <f>SHSU!$L$17</f>
        <v>7023358</v>
      </c>
      <c r="O18" s="865">
        <f>VLOOKUP($F18,'List RR'!$A$6:$Q$42,17,FALSE)</f>
        <v>2746401</v>
      </c>
      <c r="P18" s="208" t="str">
        <f t="shared" si="1"/>
        <v>Balanced</v>
      </c>
    </row>
    <row r="19" spans="1:18">
      <c r="B19" s="237"/>
      <c r="C19" s="238"/>
      <c r="D19" s="195" t="str">
        <f>TXST!$B$1</f>
        <v>Texas State University</v>
      </c>
      <c r="E19" s="286">
        <f t="shared" si="0"/>
        <v>2018</v>
      </c>
      <c r="F19" s="400">
        <v>3615</v>
      </c>
      <c r="G19" s="287">
        <f>TXST!$L$17</f>
        <v>64406716</v>
      </c>
      <c r="H19" s="287">
        <f>TXST!$O$46</f>
        <v>74053</v>
      </c>
      <c r="I19" s="864">
        <f>TXST!$O$44</f>
        <v>21.36</v>
      </c>
      <c r="J19" s="287">
        <f>TXST!$F$43</f>
        <v>30398282</v>
      </c>
      <c r="K19" s="287">
        <f>TXST!$G$43+TXST!$H$43</f>
        <v>14928195</v>
      </c>
      <c r="L19" s="287">
        <f>TXST!$J$43+TXST!$K$43</f>
        <v>6326244</v>
      </c>
      <c r="M19" s="287">
        <f>TXST!$I$43</f>
        <v>12753995</v>
      </c>
      <c r="N19" s="865">
        <f>TXST!$L$17</f>
        <v>64406716</v>
      </c>
      <c r="O19" s="865">
        <f>VLOOKUP($F19,'List RR'!$A$6:$Q$42,17,FALSE)</f>
        <v>35593930</v>
      </c>
      <c r="P19" s="208" t="str">
        <f t="shared" si="1"/>
        <v>Balanced</v>
      </c>
    </row>
    <row r="20" spans="1:18">
      <c r="B20" s="237"/>
      <c r="C20" s="238"/>
      <c r="D20" s="195" t="str">
        <f>SFA!$B$1</f>
        <v>Stephen F. Austin State University</v>
      </c>
      <c r="E20" s="286">
        <f t="shared" si="0"/>
        <v>2018</v>
      </c>
      <c r="F20" s="400">
        <v>3624</v>
      </c>
      <c r="G20" s="287">
        <f>SFA!$L$17</f>
        <v>2931879</v>
      </c>
      <c r="H20" s="287">
        <f>SFA!$O$46</f>
        <v>3700</v>
      </c>
      <c r="I20" s="864">
        <f>SFA!$O$44</f>
        <v>2.2400000000000002</v>
      </c>
      <c r="J20" s="287">
        <f>SFA!$F$43</f>
        <v>970451</v>
      </c>
      <c r="K20" s="287">
        <f>SFA!$G$43+SFA!$H$43</f>
        <v>1158540</v>
      </c>
      <c r="L20" s="287">
        <f>SFA!$J$43+SFA!$K$43</f>
        <v>441292</v>
      </c>
      <c r="M20" s="287">
        <f>SFA!$I$43</f>
        <v>361596</v>
      </c>
      <c r="N20" s="865">
        <f>SFA!$L$17</f>
        <v>2931879</v>
      </c>
      <c r="O20" s="865">
        <f>VLOOKUP($F20,'List RR'!$A$6:$Q$42,17,FALSE)</f>
        <v>1690890</v>
      </c>
      <c r="P20" s="208" t="str">
        <f t="shared" si="1"/>
        <v>Balanced</v>
      </c>
    </row>
    <row r="21" spans="1:18">
      <c r="B21" s="237"/>
      <c r="C21" s="238"/>
      <c r="D21" s="195" t="str">
        <f>SRSU!$B$1</f>
        <v>Sul Ross State University</v>
      </c>
      <c r="E21" s="286">
        <f t="shared" si="0"/>
        <v>2018</v>
      </c>
      <c r="F21" s="400">
        <v>3625</v>
      </c>
      <c r="G21" s="287">
        <f>SRSU!$L$17</f>
        <v>2326110</v>
      </c>
      <c r="H21" s="287">
        <f>SRSU!$O$46</f>
        <v>15421</v>
      </c>
      <c r="I21" s="864">
        <f>SRSU!$O$44</f>
        <v>5.63</v>
      </c>
      <c r="J21" s="287">
        <f>SRSU!$F$43</f>
        <v>514801</v>
      </c>
      <c r="K21" s="287">
        <f>SRSU!$G$43+SRSU!$H$43</f>
        <v>471003</v>
      </c>
      <c r="L21" s="287">
        <f>SRSU!$J$43+SRSU!$K$43</f>
        <v>777514</v>
      </c>
      <c r="M21" s="287">
        <f>SRSU!$I$43</f>
        <v>562792</v>
      </c>
      <c r="N21" s="865">
        <f>SRSU!$L$17</f>
        <v>2326110</v>
      </c>
      <c r="O21" s="865">
        <f>VLOOKUP($F21,'List RR'!$A$6:$Q$42,17,FALSE)</f>
        <v>1417711</v>
      </c>
      <c r="P21" s="208" t="str">
        <f t="shared" si="1"/>
        <v>Balanced</v>
      </c>
    </row>
    <row r="22" spans="1:18">
      <c r="B22" s="237"/>
      <c r="C22" s="238"/>
      <c r="D22" s="195" t="str">
        <f>PVAMU!$B$1</f>
        <v>Prairie View A &amp; M University</v>
      </c>
      <c r="E22" s="286">
        <f t="shared" si="0"/>
        <v>2018</v>
      </c>
      <c r="F22" s="400">
        <v>3630</v>
      </c>
      <c r="G22" s="287">
        <f>PVAMU!$L$17</f>
        <v>17142767</v>
      </c>
      <c r="H22" s="287">
        <f>PVAMU!$O$46</f>
        <v>51043</v>
      </c>
      <c r="I22" s="864">
        <f>PVAMU!$O$44</f>
        <v>12.73</v>
      </c>
      <c r="J22" s="287">
        <f>PVAMU!$F$43</f>
        <v>8420378</v>
      </c>
      <c r="K22" s="287">
        <f>PVAMU!$G$43+PVAMU!$H$43</f>
        <v>4768047</v>
      </c>
      <c r="L22" s="287">
        <f>PVAMU!$J$43+PVAMU!$K$43</f>
        <v>362593</v>
      </c>
      <c r="M22" s="287">
        <f>PVAMU!$I$43</f>
        <v>3591749</v>
      </c>
      <c r="N22" s="865">
        <f>PVAMU!$L$17</f>
        <v>17142767</v>
      </c>
      <c r="O22" s="865">
        <f>VLOOKUP($F22,'List RR'!$A$6:$Q$42,17,FALSE)</f>
        <v>7698973</v>
      </c>
      <c r="P22" s="208" t="str">
        <f t="shared" si="1"/>
        <v>Balanced</v>
      </c>
    </row>
    <row r="23" spans="1:18">
      <c r="B23" s="237"/>
      <c r="C23" s="238"/>
      <c r="D23" s="195" t="str">
        <f>TARLST!$B$1</f>
        <v>Tarleton State University</v>
      </c>
      <c r="E23" s="286">
        <f t="shared" si="0"/>
        <v>2018</v>
      </c>
      <c r="F23" s="400">
        <v>3631</v>
      </c>
      <c r="G23" s="287">
        <f>TARLST!$L$17</f>
        <v>11593263</v>
      </c>
      <c r="H23" s="287">
        <f>TARLST!$O$46</f>
        <v>16292</v>
      </c>
      <c r="I23" s="864">
        <f>TARLST!$O$44</f>
        <v>7.01</v>
      </c>
      <c r="J23" s="287">
        <f>TARLST!$F$43</f>
        <v>4233743</v>
      </c>
      <c r="K23" s="287">
        <f>TARLST!$G$43+TARLST!$H$43</f>
        <v>3559319</v>
      </c>
      <c r="L23" s="287">
        <f>TARLST!$J$43+TARLST!$K$43</f>
        <v>324626</v>
      </c>
      <c r="M23" s="287">
        <f>TARLST!$I$43</f>
        <v>3475575</v>
      </c>
      <c r="N23" s="865">
        <f>TARLST!$L$17</f>
        <v>11593263</v>
      </c>
      <c r="O23" s="865">
        <f>VLOOKUP($F23,'List RR'!$A$6:$Q$42,17,FALSE)</f>
        <v>5624211</v>
      </c>
      <c r="P23" s="208" t="str">
        <f t="shared" si="1"/>
        <v>Balanced</v>
      </c>
    </row>
    <row r="24" spans="1:18">
      <c r="B24" s="237"/>
      <c r="C24" s="238"/>
      <c r="D24" s="602" t="str">
        <f>TAMUComb!$B$1</f>
        <v>Texas A&amp;M University w/ System &amp; Agencies</v>
      </c>
      <c r="E24" s="286">
        <f t="shared" si="0"/>
        <v>2018</v>
      </c>
      <c r="F24" s="400">
        <v>3632</v>
      </c>
      <c r="G24" s="287">
        <f>$G$59</f>
        <v>776734896</v>
      </c>
      <c r="H24" s="287">
        <f>$H$59</f>
        <v>272995</v>
      </c>
      <c r="I24" s="864">
        <f>TAMUComb!$O$44</f>
        <v>56.06</v>
      </c>
      <c r="J24" s="287">
        <f>$J$59</f>
        <v>305367599</v>
      </c>
      <c r="K24" s="287">
        <f>$K$59</f>
        <v>174337924</v>
      </c>
      <c r="L24" s="287">
        <f>$L$59</f>
        <v>117084682</v>
      </c>
      <c r="M24" s="287">
        <f>$M$59</f>
        <v>179944691</v>
      </c>
      <c r="N24" s="865">
        <f>$G$59</f>
        <v>776734896</v>
      </c>
      <c r="O24" s="866">
        <f>SUM(TAMUComb!$F$43+TAMUComb!$H$43+TAMUComb!$J$43+TAMUComb!$K$43-TAMUComb!$L$13)</f>
        <v>404515032</v>
      </c>
      <c r="P24" s="208" t="str">
        <f t="shared" si="1"/>
        <v>Balanced</v>
      </c>
    </row>
    <row r="25" spans="1:18">
      <c r="B25" s="237"/>
      <c r="C25" s="238"/>
      <c r="D25" s="195" t="str">
        <f>TAMUK!$B$1</f>
        <v>Texas A&amp;M University - Kingsville</v>
      </c>
      <c r="E25" s="286">
        <f t="shared" si="0"/>
        <v>2018</v>
      </c>
      <c r="F25" s="400">
        <v>3639</v>
      </c>
      <c r="G25" s="287">
        <f>TAMUK!$L$17</f>
        <v>19529268</v>
      </c>
      <c r="H25" s="287">
        <f>TAMUK!$O$46</f>
        <v>48600</v>
      </c>
      <c r="I25" s="864">
        <f>TAMUK!$O$44</f>
        <v>23.75</v>
      </c>
      <c r="J25" s="287">
        <f>TAMUK!$F$43</f>
        <v>7459460</v>
      </c>
      <c r="K25" s="287">
        <f>TAMUK!$G$43+TAMUK!$H$43</f>
        <v>4581726</v>
      </c>
      <c r="L25" s="287">
        <f>TAMUK!$J$43+TAMUK!$K$43</f>
        <v>5625044</v>
      </c>
      <c r="M25" s="287">
        <f>TAMUK!$I$43</f>
        <v>1863038</v>
      </c>
      <c r="N25" s="865">
        <f>TAMUK!$L$17</f>
        <v>19529268</v>
      </c>
      <c r="O25" s="865">
        <f>VLOOKUP($F25,'List RR'!$A$6:$Q$42,17,FALSE)</f>
        <v>12855614</v>
      </c>
      <c r="P25" s="208" t="str">
        <f t="shared" si="1"/>
        <v>Balanced</v>
      </c>
    </row>
    <row r="26" spans="1:18">
      <c r="B26" s="237"/>
      <c r="C26" s="238"/>
      <c r="D26" s="195" t="str">
        <f>TSU!$B$1</f>
        <v>Texas Southern University</v>
      </c>
      <c r="E26" s="286">
        <f t="shared" si="0"/>
        <v>2018</v>
      </c>
      <c r="F26" s="400">
        <v>3642</v>
      </c>
      <c r="G26" s="287">
        <f>TSU!$L$17</f>
        <v>3740280</v>
      </c>
      <c r="H26" s="287">
        <f>TSU!$O$46</f>
        <v>13100</v>
      </c>
      <c r="I26" s="864">
        <f>TSU!$O$44</f>
        <v>4.05</v>
      </c>
      <c r="J26" s="287">
        <f>TSU!$F$43</f>
        <v>2838638</v>
      </c>
      <c r="K26" s="287">
        <f>TSU!$G$43+TSU!$H$43</f>
        <v>151325</v>
      </c>
      <c r="L26" s="287">
        <f>TSU!$J$43+TSU!$K$43</f>
        <v>235600</v>
      </c>
      <c r="M26" s="287">
        <f>TSU!$I$43</f>
        <v>514717</v>
      </c>
      <c r="N26" s="865">
        <f>TSU!$L$17</f>
        <v>3740280</v>
      </c>
      <c r="O26" s="865">
        <f>VLOOKUP($F26,'List RR'!$A$6:$Q$42,17,FALSE)</f>
        <v>3234795</v>
      </c>
      <c r="P26" s="208" t="str">
        <f t="shared" si="1"/>
        <v>Balanced</v>
      </c>
    </row>
    <row r="27" spans="1:18">
      <c r="B27" s="237"/>
      <c r="C27" s="238"/>
      <c r="D27" s="195" t="str">
        <f>TTU!$B$1</f>
        <v>Texas Tech University</v>
      </c>
      <c r="E27" s="286">
        <f t="shared" si="0"/>
        <v>2018</v>
      </c>
      <c r="F27" s="400">
        <v>3644</v>
      </c>
      <c r="G27" s="287">
        <f>TTU!$L$17</f>
        <v>180071218</v>
      </c>
      <c r="H27" s="287">
        <f>TTU!$O$46</f>
        <v>63462</v>
      </c>
      <c r="I27" s="864">
        <f>TTU!$O$44</f>
        <v>29.96</v>
      </c>
      <c r="J27" s="287">
        <f>TTU!$F$43</f>
        <v>31636329</v>
      </c>
      <c r="K27" s="287">
        <f>TTU!$G$43+TTU!$H$43</f>
        <v>84366445</v>
      </c>
      <c r="L27" s="287">
        <f>TTU!$J$43+TTU!$K$43</f>
        <v>31122150</v>
      </c>
      <c r="M27" s="287">
        <f>TTU!$I$43</f>
        <v>32946294</v>
      </c>
      <c r="N27" s="865">
        <f>TTU!$L$17</f>
        <v>180071218</v>
      </c>
      <c r="O27" s="865">
        <f>VLOOKUP($F27,'List RR'!$A$6:$Q$42,17,FALSE)</f>
        <v>57600944</v>
      </c>
      <c r="P27" s="208" t="str">
        <f t="shared" si="1"/>
        <v>Balanced</v>
      </c>
    </row>
    <row r="28" spans="1:18">
      <c r="B28" s="237"/>
      <c r="C28" s="238"/>
      <c r="D28" s="195" t="str">
        <f>TWU!$B$1</f>
        <v>Texas Woman's University</v>
      </c>
      <c r="E28" s="286">
        <f t="shared" si="0"/>
        <v>2018</v>
      </c>
      <c r="F28" s="400">
        <v>3646</v>
      </c>
      <c r="G28" s="287">
        <f>TWU!$L$17</f>
        <v>4821988</v>
      </c>
      <c r="H28" s="287">
        <f>TWU!$O$46</f>
        <v>7608</v>
      </c>
      <c r="I28" s="864">
        <f>TWU!$O$44</f>
        <v>3.2</v>
      </c>
      <c r="J28" s="287">
        <f>TWU!$F$43</f>
        <v>1422262</v>
      </c>
      <c r="K28" s="287">
        <f>TWU!$G$43+TWU!$H$43</f>
        <v>740418</v>
      </c>
      <c r="L28" s="287">
        <f>TWU!$J$43+TWU!$K$43</f>
        <v>1038445</v>
      </c>
      <c r="M28" s="287">
        <f>TWU!$I$43</f>
        <v>1620863</v>
      </c>
      <c r="N28" s="865">
        <f>TWU!$L$17</f>
        <v>4821988</v>
      </c>
      <c r="O28" s="865">
        <f>VLOOKUP($F28,'List RR'!$A$6:$Q$42,17,FALSE)</f>
        <v>2244224</v>
      </c>
      <c r="P28" s="208" t="str">
        <f t="shared" si="1"/>
        <v>Balanced</v>
      </c>
    </row>
    <row r="29" spans="1:18">
      <c r="B29" s="237"/>
      <c r="C29" s="238"/>
      <c r="D29" s="195" t="str">
        <f>UH!$B$1</f>
        <v>University of Houston</v>
      </c>
      <c r="E29" s="286">
        <f t="shared" si="0"/>
        <v>2018</v>
      </c>
      <c r="F29" s="400">
        <v>3652</v>
      </c>
      <c r="G29" s="287">
        <f>UH!$L$17</f>
        <v>151834097</v>
      </c>
      <c r="H29" s="287">
        <f>UH!$O$46</f>
        <v>83958</v>
      </c>
      <c r="I29" s="864">
        <f>UH!$O$44</f>
        <v>34.119999999999997</v>
      </c>
      <c r="J29" s="287">
        <f>UH!$F$43</f>
        <v>62139033</v>
      </c>
      <c r="K29" s="287">
        <f>UH!$G$43+UH!$H$43</f>
        <v>32940200</v>
      </c>
      <c r="L29" s="287">
        <f>UH!$J$43+UH!$K$43</f>
        <v>17768110</v>
      </c>
      <c r="M29" s="287">
        <f>UH!$I$43</f>
        <v>38986754</v>
      </c>
      <c r="N29" s="865">
        <f>UH!$L$17</f>
        <v>151834097</v>
      </c>
      <c r="O29" s="865">
        <f>VLOOKUP($F29,'List RR'!$A$6:$Q$42,17,FALSE)</f>
        <v>85796355</v>
      </c>
      <c r="P29" s="208" t="str">
        <f t="shared" si="1"/>
        <v>Balanced</v>
      </c>
    </row>
    <row r="30" spans="1:18" s="664" customFormat="1" ht="15" customHeight="1">
      <c r="A30" s="122"/>
      <c r="B30" s="237"/>
      <c r="C30" s="238"/>
      <c r="D30" s="195" t="str">
        <f>ARL!$B$1</f>
        <v>The University of Texas at Arlington</v>
      </c>
      <c r="E30" s="286">
        <f t="shared" si="0"/>
        <v>2018</v>
      </c>
      <c r="F30" s="400">
        <v>3656</v>
      </c>
      <c r="G30" s="287">
        <f>ARL!$L$17</f>
        <v>99487457</v>
      </c>
      <c r="H30" s="287">
        <f>ARL!$O$46</f>
        <v>101196</v>
      </c>
      <c r="I30" s="864">
        <f>ARL!$O$44</f>
        <v>35.24</v>
      </c>
      <c r="J30" s="287">
        <f>ARL!$F$43</f>
        <v>34446108</v>
      </c>
      <c r="K30" s="287">
        <f>ARL!$G$43+ARL!$H$43</f>
        <v>15999502</v>
      </c>
      <c r="L30" s="287">
        <f>ARL!$J$43+ARL!$K$43</f>
        <v>18015960</v>
      </c>
      <c r="M30" s="287">
        <f>ARL!$I$43</f>
        <v>31025887</v>
      </c>
      <c r="N30" s="865">
        <f>ARL!$L$17</f>
        <v>99487457</v>
      </c>
      <c r="O30" s="865">
        <f>VLOOKUP($F30,'List RR'!$A$6:$Q$42,17,FALSE)</f>
        <v>45381710</v>
      </c>
      <c r="P30" s="208" t="str">
        <f t="shared" si="1"/>
        <v>Balanced</v>
      </c>
      <c r="Q30" s="359"/>
      <c r="R30" s="359"/>
    </row>
    <row r="31" spans="1:18" ht="23.25" customHeight="1">
      <c r="A31" s="644"/>
      <c r="B31" s="685"/>
      <c r="C31" s="686"/>
      <c r="D31" s="694" t="str">
        <f>'AUS1'!$B$1</f>
        <v>The University of Texas at Austin - Academic &amp; Health (A+H)</v>
      </c>
      <c r="E31" s="688">
        <f t="shared" si="0"/>
        <v>2018</v>
      </c>
      <c r="F31" s="689">
        <v>3658</v>
      </c>
      <c r="G31" s="690">
        <f>'AUS1'!$L$17</f>
        <v>617595669</v>
      </c>
      <c r="H31" s="690">
        <f>'AUS1'!$O$46</f>
        <v>309345</v>
      </c>
      <c r="I31" s="691">
        <f>'AUS1'!$O$44</f>
        <v>121.51</v>
      </c>
      <c r="J31" s="690">
        <f>'AUS1'!$F$43</f>
        <v>398310997</v>
      </c>
      <c r="K31" s="690">
        <f>'AUS1'!$G$43+'AUS1'!$H$43</f>
        <v>47408428</v>
      </c>
      <c r="L31" s="690">
        <f>'AUS1'!$J$43+'AUS1'!$K$43</f>
        <v>101179369</v>
      </c>
      <c r="M31" s="690">
        <f>'AUS1'!$I$43</f>
        <v>70696875</v>
      </c>
      <c r="N31" s="692">
        <f>'AUS1'!$L$17</f>
        <v>617595669</v>
      </c>
      <c r="O31" s="867">
        <f>SUM('AUS1'!$F$43+'AUS1'!$H$43+'AUS1'!$J$43+'AUS1'!$K$43-'AUS1'!$L$13)</f>
        <v>421772328</v>
      </c>
      <c r="P31" s="693" t="str">
        <f t="shared" si="1"/>
        <v>Balanced</v>
      </c>
      <c r="Q31" s="664"/>
      <c r="R31" s="664"/>
    </row>
    <row r="32" spans="1:18">
      <c r="B32" s="237"/>
      <c r="C32" s="238"/>
      <c r="D32" s="195" t="str">
        <f>'E-P'!$B$1</f>
        <v>The University of Texas at El Paso</v>
      </c>
      <c r="E32" s="286">
        <f t="shared" si="0"/>
        <v>2018</v>
      </c>
      <c r="F32" s="400">
        <v>3661</v>
      </c>
      <c r="G32" s="287">
        <f>'E-P'!$L$17</f>
        <v>83837775</v>
      </c>
      <c r="H32" s="287">
        <f>'E-P'!$O$46</f>
        <v>120444</v>
      </c>
      <c r="I32" s="864">
        <f>'E-P'!$O$44</f>
        <v>44.44</v>
      </c>
      <c r="J32" s="287">
        <f>'E-P'!$F$43</f>
        <v>44352723</v>
      </c>
      <c r="K32" s="287">
        <f>'E-P'!$G$43+'E-P'!$H$43</f>
        <v>15918052</v>
      </c>
      <c r="L32" s="287">
        <f>'E-P'!$J$43+'E-P'!$K$43</f>
        <v>13785801</v>
      </c>
      <c r="M32" s="287">
        <f>'E-P'!$I$43</f>
        <v>9781199</v>
      </c>
      <c r="N32" s="865">
        <f>'E-P'!$L$17</f>
        <v>83837775</v>
      </c>
      <c r="O32" s="865">
        <f>VLOOKUP($F32,'List RR'!$A$6:$Q$42,17,FALSE)</f>
        <v>50568017</v>
      </c>
      <c r="P32" s="208" t="str">
        <f t="shared" si="1"/>
        <v>Balanced</v>
      </c>
    </row>
    <row r="33" spans="1:18">
      <c r="B33" s="237"/>
      <c r="C33" s="238"/>
      <c r="D33" s="195" t="str">
        <f>WTAMU!$B$1</f>
        <v>West Texas A&amp;M University</v>
      </c>
      <c r="E33" s="286">
        <f t="shared" si="0"/>
        <v>2018</v>
      </c>
      <c r="F33" s="401">
        <v>3665</v>
      </c>
      <c r="G33" s="287">
        <f>WTAMU!$L$17</f>
        <v>4635161</v>
      </c>
      <c r="H33" s="287">
        <f>WTAMU!$O$46</f>
        <v>11329</v>
      </c>
      <c r="I33" s="864">
        <f>WTAMU!$O$44</f>
        <v>3.99</v>
      </c>
      <c r="J33" s="287">
        <f>WTAMU!$F$43</f>
        <v>1354905</v>
      </c>
      <c r="K33" s="287">
        <f>WTAMU!$G$43+WTAMU!$H$43</f>
        <v>1650716</v>
      </c>
      <c r="L33" s="287">
        <f>WTAMU!$J$43+WTAMU!$K$43</f>
        <v>525686</v>
      </c>
      <c r="M33" s="287">
        <f>WTAMU!$I$43</f>
        <v>1103854</v>
      </c>
      <c r="N33" s="865">
        <f>WTAMU!$L$17</f>
        <v>4635161</v>
      </c>
      <c r="O33" s="865">
        <f>VLOOKUP($F33,'List RR'!$A$6:$Q$42,17,FALSE)</f>
        <v>1629613</v>
      </c>
      <c r="P33" s="208" t="str">
        <f t="shared" si="1"/>
        <v>Balanced</v>
      </c>
    </row>
    <row r="34" spans="1:18">
      <c r="B34" s="237"/>
      <c r="C34" s="238"/>
      <c r="D34" s="195" t="str">
        <f>TAMIU!$B$1</f>
        <v>Texas A&amp;M International University</v>
      </c>
      <c r="E34" s="286">
        <f t="shared" si="0"/>
        <v>2018</v>
      </c>
      <c r="F34" s="400">
        <v>9651</v>
      </c>
      <c r="G34" s="287">
        <f>TAMIU!$L$17</f>
        <v>4946558</v>
      </c>
      <c r="H34" s="287">
        <f>TAMIU!$O$46</f>
        <v>25529</v>
      </c>
      <c r="I34" s="864">
        <f>TAMIU!$O$44</f>
        <v>7.1</v>
      </c>
      <c r="J34" s="287">
        <f>TAMIU!$F$43</f>
        <v>2007455</v>
      </c>
      <c r="K34" s="287">
        <f>TAMIU!$G$43+TAMIU!$H$43</f>
        <v>1054776</v>
      </c>
      <c r="L34" s="287">
        <f>TAMIU!$J$43+TAMIU!$K$43</f>
        <v>1387880</v>
      </c>
      <c r="M34" s="287">
        <f>TAMIU!$I$43</f>
        <v>496447</v>
      </c>
      <c r="N34" s="865">
        <f>TAMIU!$L$17</f>
        <v>4946558</v>
      </c>
      <c r="O34" s="865">
        <f>VLOOKUP($F34,'List RR'!$A$6:$Q$42,17,FALSE)</f>
        <v>3171886</v>
      </c>
      <c r="P34" s="208" t="str">
        <f t="shared" si="1"/>
        <v>Balanced</v>
      </c>
    </row>
    <row r="35" spans="1:18">
      <c r="B35" s="237"/>
      <c r="C35" s="238"/>
      <c r="D35" s="195" t="str">
        <f>DAL!$B$1</f>
        <v>The University of Texas at Dallas</v>
      </c>
      <c r="E35" s="286">
        <f t="shared" si="0"/>
        <v>2018</v>
      </c>
      <c r="F35" s="400">
        <v>9741</v>
      </c>
      <c r="G35" s="287">
        <f>DAL!$L$17</f>
        <v>113315433</v>
      </c>
      <c r="H35" s="287">
        <f>DAL!$O$46</f>
        <v>134249</v>
      </c>
      <c r="I35" s="864">
        <f>DAL!$O$44</f>
        <v>56.04</v>
      </c>
      <c r="J35" s="287">
        <f>DAL!$F$43</f>
        <v>40045792</v>
      </c>
      <c r="K35" s="287">
        <f>DAL!$G$43+DAL!$H$43</f>
        <v>12242356</v>
      </c>
      <c r="L35" s="287">
        <f>DAL!$J$43+DAL!$K$43</f>
        <v>27687956</v>
      </c>
      <c r="M35" s="287">
        <f>DAL!$I$43</f>
        <v>33339329</v>
      </c>
      <c r="N35" s="865">
        <f>DAL!$L$17</f>
        <v>113315433</v>
      </c>
      <c r="O35" s="865">
        <f>VLOOKUP($F35,'List RR'!$A$6:$Q$42,17,FALSE)</f>
        <v>53822907</v>
      </c>
      <c r="P35" s="208" t="str">
        <f t="shared" si="1"/>
        <v>Balanced</v>
      </c>
    </row>
    <row r="36" spans="1:18">
      <c r="B36" s="237"/>
      <c r="C36" s="238"/>
      <c r="D36" s="195" t="str">
        <f>'P-B'!$B$1</f>
        <v>The University of Texas of the Permian Basin</v>
      </c>
      <c r="E36" s="286">
        <f t="shared" si="0"/>
        <v>2018</v>
      </c>
      <c r="F36" s="400">
        <v>9930</v>
      </c>
      <c r="G36" s="287">
        <f>'P-B'!$L$17</f>
        <v>1587757</v>
      </c>
      <c r="H36" s="287">
        <f>'P-B'!$O$46</f>
        <v>7371</v>
      </c>
      <c r="I36" s="864">
        <f>'P-B'!$O$44</f>
        <v>1.1100000000000001</v>
      </c>
      <c r="J36" s="287">
        <f>'P-B'!$F$43</f>
        <v>332620</v>
      </c>
      <c r="K36" s="287">
        <f>'P-B'!$G$43+'P-B'!$H$43</f>
        <v>1017400</v>
      </c>
      <c r="L36" s="287">
        <f>'P-B'!$J$43+'P-B'!$K$43</f>
        <v>137293</v>
      </c>
      <c r="M36" s="287">
        <f>'P-B'!$I$43</f>
        <v>100444</v>
      </c>
      <c r="N36" s="865">
        <f>'P-B'!$L$17</f>
        <v>1587757</v>
      </c>
      <c r="O36" s="865">
        <f>VLOOKUP($F36,'List RR'!$A$6:$Q$42,17,FALSE)</f>
        <v>659770</v>
      </c>
      <c r="P36" s="208" t="str">
        <f t="shared" si="1"/>
        <v>Balanced</v>
      </c>
    </row>
    <row r="37" spans="1:18">
      <c r="B37" s="237"/>
      <c r="C37" s="238"/>
      <c r="D37" s="195" t="str">
        <f>'S-A'!$B$1</f>
        <v>The University of Texas at San Antonio</v>
      </c>
      <c r="E37" s="286">
        <f t="shared" si="0"/>
        <v>2018</v>
      </c>
      <c r="F37" s="400">
        <v>10115</v>
      </c>
      <c r="G37" s="287">
        <f>'S-A'!$L$17</f>
        <v>68508516</v>
      </c>
      <c r="H37" s="287">
        <f>'S-A'!$O$46</f>
        <v>67419</v>
      </c>
      <c r="I37" s="864">
        <f>'S-A'!$O$44</f>
        <v>24.87</v>
      </c>
      <c r="J37" s="287">
        <f>'S-A'!$F$43</f>
        <v>29824525</v>
      </c>
      <c r="K37" s="287">
        <f>'S-A'!$G$43+'S-A'!$H$43</f>
        <v>14691685</v>
      </c>
      <c r="L37" s="287">
        <f>'S-A'!$J$43+'S-A'!$K$43</f>
        <v>8790323</v>
      </c>
      <c r="M37" s="287">
        <f>'S-A'!$I$43</f>
        <v>15201983</v>
      </c>
      <c r="N37" s="865">
        <f>'S-A'!$L$17</f>
        <v>68508516</v>
      </c>
      <c r="O37" s="865">
        <f>VLOOKUP($F37,'List RR'!$A$6:$Q$42,17,FALSE)</f>
        <v>36820014</v>
      </c>
      <c r="P37" s="208" t="str">
        <f t="shared" si="1"/>
        <v>Balanced</v>
      </c>
    </row>
    <row r="38" spans="1:18">
      <c r="B38" s="237"/>
      <c r="C38" s="238"/>
      <c r="D38" s="195" t="str">
        <f>TAMUG!$B$1</f>
        <v>Texas A&amp;M University at Galveston</v>
      </c>
      <c r="E38" s="286">
        <f t="shared" si="0"/>
        <v>2018</v>
      </c>
      <c r="F38" s="400">
        <v>10298</v>
      </c>
      <c r="G38" s="287">
        <f>TAMUG!$L$17</f>
        <v>9419427</v>
      </c>
      <c r="H38" s="287">
        <f>TAMUG!$O$46</f>
        <v>113950</v>
      </c>
      <c r="I38" s="864">
        <f>TAMUG!$O$44</f>
        <v>19.77</v>
      </c>
      <c r="J38" s="287">
        <f>TAMUG!$F$43</f>
        <v>2463685</v>
      </c>
      <c r="K38" s="287">
        <f>TAMUG!$G$43+TAMUG!$H$43</f>
        <v>2686126</v>
      </c>
      <c r="L38" s="287">
        <f>TAMUG!$J$43+TAMUG!$K$43</f>
        <v>2825881</v>
      </c>
      <c r="M38" s="287">
        <f>TAMUG!$I$43</f>
        <v>1443735</v>
      </c>
      <c r="N38" s="865">
        <f>TAMUG!$L$17</f>
        <v>9419427</v>
      </c>
      <c r="O38" s="865">
        <f>VLOOKUP($F38,'List RR'!$A$6:$Q$42,17,FALSE)</f>
        <v>5913666</v>
      </c>
      <c r="P38" s="208" t="str">
        <f t="shared" si="1"/>
        <v>Balanced</v>
      </c>
    </row>
    <row r="39" spans="1:18">
      <c r="B39" s="237"/>
      <c r="C39" s="238"/>
      <c r="D39" s="195" t="str">
        <f>TAMUCC!$B$1</f>
        <v>Texas A&amp;M University - Corpus Christi</v>
      </c>
      <c r="E39" s="286">
        <f t="shared" si="0"/>
        <v>2018</v>
      </c>
      <c r="F39" s="400">
        <v>11161</v>
      </c>
      <c r="G39" s="287">
        <f>TAMUCC!$L$17</f>
        <v>28410677</v>
      </c>
      <c r="H39" s="287">
        <f>TAMUCC!$O$46</f>
        <v>202368</v>
      </c>
      <c r="I39" s="864">
        <f>TAMUCC!$O$44</f>
        <v>28.87</v>
      </c>
      <c r="J39" s="287">
        <f>TAMUCC!$F$43</f>
        <v>12449367</v>
      </c>
      <c r="K39" s="287">
        <f>TAMUCC!$G$43+TAMUCC!$H$43</f>
        <v>6570682</v>
      </c>
      <c r="L39" s="287">
        <f>TAMUCC!$J$43+TAMUCC!$K$43</f>
        <v>7516252</v>
      </c>
      <c r="M39" s="287">
        <f>TAMUCC!$I$43</f>
        <v>1874376</v>
      </c>
      <c r="N39" s="865">
        <f>TAMUCC!$L$17</f>
        <v>28410677</v>
      </c>
      <c r="O39" s="865">
        <f>VLOOKUP($F39,'List RR'!$A$6:$Q$42,17,FALSE)</f>
        <v>18395676</v>
      </c>
      <c r="P39" s="208" t="str">
        <f t="shared" si="1"/>
        <v>Balanced</v>
      </c>
    </row>
    <row r="40" spans="1:18">
      <c r="B40" s="237"/>
      <c r="C40" s="238"/>
      <c r="D40" s="195" t="str">
        <f>TYL!$B$1</f>
        <v>The University of Texas at Tyler</v>
      </c>
      <c r="E40" s="286">
        <f t="shared" si="0"/>
        <v>2018</v>
      </c>
      <c r="F40" s="400">
        <v>11163</v>
      </c>
      <c r="G40" s="287">
        <f>TYL!$L$17</f>
        <v>2052696</v>
      </c>
      <c r="H40" s="287">
        <f>TYL!$O$46</f>
        <v>6708</v>
      </c>
      <c r="I40" s="864">
        <f>TYL!$O$44</f>
        <v>2.7</v>
      </c>
      <c r="J40" s="287">
        <f>TYL!$F$43</f>
        <v>810844</v>
      </c>
      <c r="K40" s="287">
        <f>TYL!$G$43+TYL!$H$43</f>
        <v>179996</v>
      </c>
      <c r="L40" s="287">
        <f>TYL!$J$43+TYL!$K$43</f>
        <v>582841</v>
      </c>
      <c r="M40" s="287">
        <f>TYL!$I$43</f>
        <v>479015</v>
      </c>
      <c r="N40" s="865">
        <f>TYL!$L$17</f>
        <v>2052696</v>
      </c>
      <c r="O40" s="865">
        <f>VLOOKUP($F40,'List RR'!$A$6:$Q$42,17,FALSE)</f>
        <v>1356370</v>
      </c>
      <c r="P40" s="208" t="str">
        <f t="shared" si="1"/>
        <v>Balanced</v>
      </c>
    </row>
    <row r="41" spans="1:18">
      <c r="B41" s="237"/>
      <c r="C41" s="238"/>
      <c r="D41" s="195" t="str">
        <f>UHCL!$B$1</f>
        <v>University of Houston - Clear Lake</v>
      </c>
      <c r="E41" s="286">
        <f t="shared" si="0"/>
        <v>2018</v>
      </c>
      <c r="F41" s="400">
        <v>11711</v>
      </c>
      <c r="G41" s="287">
        <f>UHCL!$L$17</f>
        <v>1491368</v>
      </c>
      <c r="H41" s="287">
        <f>UHCL!$O$46</f>
        <v>4046</v>
      </c>
      <c r="I41" s="864">
        <f>UHCL!$O$44</f>
        <v>2.74</v>
      </c>
      <c r="J41" s="287">
        <f>UHCL!$F$43</f>
        <v>913718</v>
      </c>
      <c r="K41" s="287">
        <f>UHCL!$G$43+UHCL!$H$43</f>
        <v>499628</v>
      </c>
      <c r="L41" s="287">
        <f>UHCL!$J$43+UHCL!$K$43</f>
        <v>98858</v>
      </c>
      <c r="M41" s="287">
        <f>UHCL!$I$43</f>
        <v>-20836</v>
      </c>
      <c r="N41" s="865">
        <f>UHCL!$L$17</f>
        <v>1491368</v>
      </c>
      <c r="O41" s="865">
        <f>VLOOKUP($F41,'List RR'!$A$6:$Q$42,17,FALSE)</f>
        <v>1131269</v>
      </c>
      <c r="P41" s="208" t="str">
        <f t="shared" si="1"/>
        <v>Balanced</v>
      </c>
    </row>
    <row r="42" spans="1:18">
      <c r="B42" s="237"/>
      <c r="C42" s="238"/>
      <c r="D42" s="195" t="str">
        <f>UHD!$B$1</f>
        <v>University of Houston - Downtown</v>
      </c>
      <c r="E42" s="286">
        <f t="shared" si="0"/>
        <v>2018</v>
      </c>
      <c r="F42" s="400">
        <v>12826</v>
      </c>
      <c r="G42" s="287">
        <f>UHD!$L$17</f>
        <v>2572717</v>
      </c>
      <c r="H42" s="287">
        <f>UHD!$O$46</f>
        <v>8900</v>
      </c>
      <c r="I42" s="864">
        <f>UHD!$O$44</f>
        <v>5.39</v>
      </c>
      <c r="J42" s="287">
        <f>UHD!$F$43</f>
        <v>1891830</v>
      </c>
      <c r="K42" s="287">
        <f>UHD!$G$43+UHD!$H$43</f>
        <v>262842</v>
      </c>
      <c r="L42" s="287">
        <f>UHD!$J$43+UHD!$K$43</f>
        <v>150414</v>
      </c>
      <c r="M42" s="287">
        <f>UHD!$I$43</f>
        <v>267631</v>
      </c>
      <c r="N42" s="865">
        <f>UHD!$L$17</f>
        <v>2572717</v>
      </c>
      <c r="O42" s="865">
        <f>VLOOKUP($F42,'List RR'!$A$6:$Q$42,17,FALSE)</f>
        <v>1954616</v>
      </c>
      <c r="P42" s="208" t="str">
        <f t="shared" si="1"/>
        <v>Balanced</v>
      </c>
    </row>
    <row r="43" spans="1:18">
      <c r="B43" s="237"/>
      <c r="C43" s="238"/>
      <c r="D43" s="195" t="str">
        <f>UHV!$B$1</f>
        <v>University of Houston - Victoria</v>
      </c>
      <c r="E43" s="286">
        <f t="shared" si="0"/>
        <v>2018</v>
      </c>
      <c r="F43" s="400">
        <v>13231</v>
      </c>
      <c r="G43" s="287">
        <f>UHV!$L$17</f>
        <v>163560</v>
      </c>
      <c r="H43" s="287">
        <f>UHV!$O$46</f>
        <v>1490</v>
      </c>
      <c r="I43" s="864">
        <f>UHV!$O$44</f>
        <v>0.81</v>
      </c>
      <c r="J43" s="287">
        <f>UHV!$F$43</f>
        <v>155974</v>
      </c>
      <c r="K43" s="287">
        <f>UHV!$G$43+UHV!$H$43</f>
        <v>0</v>
      </c>
      <c r="L43" s="287">
        <f>UHV!$J$43+UHV!$K$43</f>
        <v>7586</v>
      </c>
      <c r="M43" s="287">
        <f>UHV!$I$43</f>
        <v>0</v>
      </c>
      <c r="N43" s="865">
        <f>UHV!$L$17</f>
        <v>163560</v>
      </c>
      <c r="O43" s="865">
        <f>VLOOKUP($F43,'List RR'!$A$6:$Q$42,17,FALSE)</f>
        <v>163560</v>
      </c>
      <c r="P43" s="208" t="str">
        <f t="shared" si="1"/>
        <v>Balanced</v>
      </c>
    </row>
    <row r="44" spans="1:18" s="664" customFormat="1" ht="12.75" customHeight="1">
      <c r="A44" s="122"/>
      <c r="B44" s="237"/>
      <c r="C44" s="238"/>
      <c r="D44" s="195" t="str">
        <f>TAMUT!$B$1</f>
        <v>Texas A&amp;M University - Texarkana</v>
      </c>
      <c r="E44" s="286">
        <f t="shared" si="0"/>
        <v>2018</v>
      </c>
      <c r="F44" s="400">
        <v>29269</v>
      </c>
      <c r="G44" s="287">
        <f>TAMUT!$L$17</f>
        <v>34519</v>
      </c>
      <c r="H44" s="287">
        <f>TAMUT!$O$46</f>
        <v>0</v>
      </c>
      <c r="I44" s="864">
        <f>TAMUT!$O$44</f>
        <v>0</v>
      </c>
      <c r="J44" s="287">
        <f>TAMUT!$F$43</f>
        <v>0</v>
      </c>
      <c r="K44" s="287">
        <f>TAMUT!$G$43+TAMUT!$H$43</f>
        <v>13396</v>
      </c>
      <c r="L44" s="287">
        <f>TAMUT!$J$43+TAMUT!$K$43</f>
        <v>0</v>
      </c>
      <c r="M44" s="287">
        <f>TAMUT!$I$43</f>
        <v>21123</v>
      </c>
      <c r="N44" s="865">
        <f>TAMUT!$L$17</f>
        <v>34519</v>
      </c>
      <c r="O44" s="865">
        <f>VLOOKUP($F44,'List RR'!$A$6:$Q$42,17,FALSE)</f>
        <v>0</v>
      </c>
      <c r="P44" s="208" t="str">
        <f t="shared" si="1"/>
        <v>Balanced</v>
      </c>
      <c r="Q44" s="359"/>
      <c r="R44" s="359"/>
    </row>
    <row r="45" spans="1:18">
      <c r="B45" s="237"/>
      <c r="C45" s="238"/>
      <c r="D45" s="195" t="str">
        <f>TAMUCT!$B$1</f>
        <v>Texas A&amp;M University - Central Texas</v>
      </c>
      <c r="E45" s="286">
        <f t="shared" si="0"/>
        <v>2018</v>
      </c>
      <c r="F45" s="400">
        <v>42295</v>
      </c>
      <c r="G45" s="287">
        <f>TAMUCT!$L$17</f>
        <v>1078160</v>
      </c>
      <c r="H45" s="287">
        <f>TAMUCT!$O$46</f>
        <v>3931</v>
      </c>
      <c r="I45" s="864">
        <f>TAMUCT!$O$44</f>
        <v>1.34</v>
      </c>
      <c r="J45" s="287">
        <f>TAMUCT!$F$43</f>
        <v>153277</v>
      </c>
      <c r="K45" s="287">
        <f>TAMUCT!$G$43+TAMUCT!$H$43</f>
        <v>76682</v>
      </c>
      <c r="L45" s="287">
        <f>TAMUCT!$J$43+TAMUCT!$K$43</f>
        <v>97117</v>
      </c>
      <c r="M45" s="287">
        <f>TAMUCT!$I$43</f>
        <v>751084</v>
      </c>
      <c r="N45" s="865">
        <f>TAMUCT!$L$17</f>
        <v>1078160</v>
      </c>
      <c r="O45" s="865">
        <f>VLOOKUP($F45,'List RR'!$A$6:$Q$42,17,FALSE)</f>
        <v>0</v>
      </c>
      <c r="P45" s="208" t="str">
        <f t="shared" si="1"/>
        <v>Balanced</v>
      </c>
    </row>
    <row r="46" spans="1:18">
      <c r="B46" s="237"/>
      <c r="C46" s="238"/>
      <c r="D46" s="195" t="str">
        <f>UNTD!$B$1</f>
        <v>University of North Texas at Dallas</v>
      </c>
      <c r="E46" s="286">
        <f t="shared" si="0"/>
        <v>2018</v>
      </c>
      <c r="F46" s="400">
        <v>42421</v>
      </c>
      <c r="G46" s="287">
        <f>UNTD!$L$17</f>
        <v>36307</v>
      </c>
      <c r="H46" s="287">
        <f>UNTD!$O$46</f>
        <v>802</v>
      </c>
      <c r="I46" s="864">
        <f>UNTD!$O$44</f>
        <v>0.09</v>
      </c>
      <c r="J46" s="287">
        <f>UNTD!$F$43</f>
        <v>14321</v>
      </c>
      <c r="K46" s="287">
        <f>UNTD!$G$43+UNTD!$H$43</f>
        <v>5397</v>
      </c>
      <c r="L46" s="287">
        <f>UNTD!$J$43+UNTD!$K$43</f>
        <v>11244</v>
      </c>
      <c r="M46" s="287">
        <f>UNTD!$I$43</f>
        <v>5345</v>
      </c>
      <c r="N46" s="865">
        <f>UNTD!$L$17</f>
        <v>36307</v>
      </c>
      <c r="O46" s="865">
        <f>VLOOKUP($F46,'List RR'!$A$6:$Q$42,17,FALSE)</f>
        <v>26186</v>
      </c>
      <c r="P46" s="208" t="str">
        <f t="shared" si="1"/>
        <v>Balanced</v>
      </c>
    </row>
    <row r="47" spans="1:18">
      <c r="B47" s="237"/>
      <c r="C47" s="238"/>
      <c r="D47" s="195" t="str">
        <f>TAMUSA!$B$1</f>
        <v>Texas A&amp;M University - San Antonio</v>
      </c>
      <c r="E47" s="286">
        <f t="shared" si="0"/>
        <v>2018</v>
      </c>
      <c r="F47" s="709">
        <v>42485</v>
      </c>
      <c r="G47" s="287">
        <f>TAMUSA!$L$17</f>
        <v>125108</v>
      </c>
      <c r="H47" s="287">
        <f>TAMUSA!$O$46</f>
        <v>1353</v>
      </c>
      <c r="I47" s="864">
        <f>TAMUSA!$O$44</f>
        <v>0.37</v>
      </c>
      <c r="J47" s="287">
        <f>TAMUSA!$F$43</f>
        <v>55811</v>
      </c>
      <c r="K47" s="287">
        <f>TAMUSA!$G$43+TAMUSA!$H$43</f>
        <v>0</v>
      </c>
      <c r="L47" s="287">
        <f>TAMUSA!$J$43+TAMUSA!$K$43</f>
        <v>69297</v>
      </c>
      <c r="M47" s="287">
        <f>TAMUSA!$I$43</f>
        <v>0</v>
      </c>
      <c r="N47" s="865">
        <f>TAMUSA!$L$17</f>
        <v>125108</v>
      </c>
      <c r="O47" s="865">
        <f>VLOOKUP($F47,'List RR'!$A$6:$Q$42,17,FALSE)</f>
        <v>117546</v>
      </c>
      <c r="P47" s="208" t="str">
        <f t="shared" si="1"/>
        <v>Balanced</v>
      </c>
    </row>
    <row r="48" spans="1:18" ht="13.5" thickBot="1">
      <c r="A48" s="240"/>
      <c r="B48" s="240"/>
      <c r="C48" s="240"/>
      <c r="D48" s="239" t="s">
        <v>456</v>
      </c>
      <c r="E48" s="288">
        <f>$E$6</f>
        <v>2018</v>
      </c>
      <c r="F48" s="402">
        <v>445566</v>
      </c>
      <c r="G48" s="302">
        <f>Summary!$L$1231</f>
        <v>2340158624</v>
      </c>
      <c r="H48" s="302">
        <f>Summary!$O$1306</f>
        <v>107476</v>
      </c>
      <c r="I48" s="868">
        <f>Summary!$O$1268</f>
        <v>37.03</v>
      </c>
      <c r="J48" s="302">
        <f>Summary!$F$1231</f>
        <v>1058431037</v>
      </c>
      <c r="K48" s="302">
        <f>Summary!$H$1268</f>
        <v>449211852</v>
      </c>
      <c r="L48" s="302">
        <f>Summary!$K$1268</f>
        <v>369049567</v>
      </c>
      <c r="M48" s="302">
        <f>Summary!$I$1231</f>
        <v>463466168</v>
      </c>
      <c r="N48" s="302">
        <f>Summary!$L$1231</f>
        <v>2340158624</v>
      </c>
      <c r="O48" s="302">
        <f>SUM(O12:O47)</f>
        <v>1295167253</v>
      </c>
      <c r="P48" s="208" t="str">
        <f>IF(SUM(J48:M48)&lt;&gt;G48,"Error", "Balanced")</f>
        <v>Balanced</v>
      </c>
    </row>
    <row r="49" spans="1:16" ht="13.5" thickTop="1">
      <c r="A49" s="240"/>
      <c r="D49" s="201">
        <f>COUNTA(D12:D47)</f>
        <v>36</v>
      </c>
      <c r="J49" s="210"/>
      <c r="K49" s="210"/>
      <c r="L49" s="210"/>
      <c r="M49" s="210"/>
    </row>
    <row r="50" spans="1:16">
      <c r="A50" s="240"/>
      <c r="B50" s="368" t="s">
        <v>457</v>
      </c>
      <c r="C50" s="240"/>
      <c r="O50" s="283"/>
    </row>
    <row r="51" spans="1:16">
      <c r="A51" s="240"/>
      <c r="B51" s="368" t="s">
        <v>458</v>
      </c>
      <c r="C51" s="240"/>
      <c r="G51" s="405"/>
      <c r="J51" s="211"/>
      <c r="K51" s="211"/>
      <c r="L51" s="211"/>
      <c r="M51" s="211"/>
      <c r="N51" s="869"/>
      <c r="O51" s="618"/>
    </row>
    <row r="52" spans="1:16">
      <c r="A52" s="240"/>
      <c r="B52" s="240"/>
      <c r="C52" s="240"/>
      <c r="D52" s="360" t="s">
        <v>714</v>
      </c>
    </row>
    <row r="53" spans="1:16">
      <c r="A53" s="240"/>
      <c r="B53" s="240"/>
      <c r="C53" s="240"/>
      <c r="G53" s="187" t="str">
        <f>IF(SUM($G$12:$G$47)&lt;&gt;(Summary!$L$1231),"Error","Balanced")</f>
        <v>Balanced</v>
      </c>
      <c r="H53" s="187"/>
      <c r="I53" s="187"/>
      <c r="J53" s="212" t="str">
        <f>IF(SUM($J$12:$J$47)&lt;&gt;(Summary!$F$1231),"Error","Balanced")</f>
        <v>Balanced</v>
      </c>
      <c r="K53" s="212" t="str">
        <f>IF(SUM($K$12:$K$47)&lt;&gt;(Summary!G1231+Summary!H1231),"Error","Balanced")</f>
        <v>Balanced</v>
      </c>
      <c r="L53" s="212" t="str">
        <f>IF(SUM($L$12:$L$47)&lt;&gt;(Summary!J1231+Summary!K1231),"Error","Balanced")</f>
        <v>Balanced</v>
      </c>
      <c r="M53" s="212" t="str">
        <f>IF(SUM($M$12:$M$47)&lt;&gt;(Summary!I1231),"Error","Balanced")</f>
        <v>Balanced</v>
      </c>
      <c r="N53" s="187" t="str">
        <f>IF(SUM($N$12:$N$47)&lt;&gt;(Summary!$L$1231),"Error","Balanced")</f>
        <v>Balanced</v>
      </c>
      <c r="O53" s="187" t="str">
        <f>IF(SUM($O$12:$O$47)&lt;&gt;SUM('List RR'!Q43+Univ_Research!O31+Univ_Research!O24),"Error","Balanced")</f>
        <v>Balanced</v>
      </c>
    </row>
    <row r="54" spans="1:16">
      <c r="A54" s="240"/>
      <c r="B54" s="240"/>
      <c r="C54" s="240"/>
      <c r="G54" s="202"/>
      <c r="H54" s="202"/>
      <c r="I54" s="202"/>
    </row>
    <row r="55" spans="1:16">
      <c r="A55" s="240"/>
      <c r="B55" s="240"/>
      <c r="C55" s="240"/>
      <c r="F55" s="468">
        <f>F80-F48-F11</f>
        <v>345995</v>
      </c>
      <c r="G55" s="361"/>
      <c r="H55" s="361"/>
      <c r="I55" s="361"/>
      <c r="J55" s="361"/>
      <c r="K55" s="361"/>
      <c r="L55" s="361"/>
      <c r="M55" s="361"/>
      <c r="N55" s="283"/>
      <c r="O55" s="283"/>
    </row>
    <row r="56" spans="1:16">
      <c r="A56" s="240"/>
      <c r="B56" s="240"/>
      <c r="C56" s="240"/>
      <c r="F56" s="187">
        <f>Names!$I$72</f>
        <v>345995</v>
      </c>
      <c r="G56" s="361"/>
      <c r="H56" s="361"/>
      <c r="I56" s="361"/>
      <c r="O56" s="283"/>
    </row>
    <row r="57" spans="1:16">
      <c r="A57" s="240"/>
      <c r="B57" s="240"/>
      <c r="C57" s="240"/>
      <c r="F57" s="468">
        <f>F55-F56</f>
        <v>0</v>
      </c>
    </row>
    <row r="58" spans="1:16">
      <c r="A58" s="240"/>
      <c r="B58" s="240"/>
      <c r="C58" s="240"/>
    </row>
    <row r="59" spans="1:16">
      <c r="A59" s="240"/>
      <c r="B59" s="240"/>
      <c r="C59" s="240"/>
      <c r="D59" s="231" t="str">
        <f>TAMUComb!$B$1</f>
        <v>Texas A&amp;M University w/ System &amp; Agencies</v>
      </c>
      <c r="G59" s="367">
        <f>SUM(G60:G73)</f>
        <v>776734896</v>
      </c>
      <c r="H59" s="367">
        <f>TAMUComb!$O$46</f>
        <v>272995</v>
      </c>
      <c r="I59" s="367"/>
      <c r="J59" s="367">
        <f>SUM(J60:J73)</f>
        <v>305367599</v>
      </c>
      <c r="K59" s="367">
        <f>SUM(K60:K73)</f>
        <v>174337924</v>
      </c>
      <c r="L59" s="367">
        <f>SUM(L60:L73)</f>
        <v>117084682</v>
      </c>
      <c r="M59" s="367">
        <f>SUM(M60:M73)</f>
        <v>179944691</v>
      </c>
      <c r="N59" s="367">
        <f>SUM(N60:N73)</f>
        <v>776734896</v>
      </c>
      <c r="O59" s="367"/>
      <c r="P59" s="208" t="str">
        <f t="shared" ref="P59:P73" si="2">IF(SUM(J59:M59)&lt;&gt;G59,"Error", "Balanced")</f>
        <v>Balanced</v>
      </c>
    </row>
    <row r="60" spans="1:16">
      <c r="A60" s="240"/>
      <c r="B60" s="240"/>
      <c r="C60" s="240"/>
      <c r="D60" s="221"/>
      <c r="G60" s="361"/>
      <c r="H60" s="361"/>
      <c r="I60" s="361"/>
      <c r="J60" s="361"/>
      <c r="K60" s="361"/>
      <c r="L60" s="361"/>
      <c r="M60" s="361"/>
      <c r="N60" s="361"/>
      <c r="O60" s="361"/>
      <c r="P60" s="208"/>
    </row>
    <row r="61" spans="1:16" outlineLevel="1">
      <c r="A61" s="240"/>
      <c r="B61" s="240"/>
      <c r="C61" s="240"/>
      <c r="D61" s="598" t="str">
        <f>TAMU!$B$1</f>
        <v>Texas A&amp;M University</v>
      </c>
      <c r="G61" s="361">
        <f>TAMU!$L$17</f>
        <v>285382423</v>
      </c>
      <c r="H61" s="361"/>
      <c r="I61" s="361"/>
      <c r="J61" s="361">
        <f>TAMU!$F$43</f>
        <v>142420150</v>
      </c>
      <c r="K61" s="361">
        <f>TAMU!$G$43+TAMU!$H$43</f>
        <v>26772071</v>
      </c>
      <c r="L61" s="361">
        <f>TAMU!$J$43+TAMU!$K$43</f>
        <v>51573225</v>
      </c>
      <c r="M61" s="361">
        <f>TAMU!$I$43</f>
        <v>64616977</v>
      </c>
      <c r="N61" s="361">
        <f>TAMU!$L$17</f>
        <v>285382423</v>
      </c>
      <c r="O61" s="361"/>
      <c r="P61" s="208" t="str">
        <f t="shared" si="2"/>
        <v>Balanced</v>
      </c>
    </row>
    <row r="62" spans="1:16" outlineLevel="1">
      <c r="A62" s="240"/>
      <c r="B62" s="240"/>
      <c r="C62" s="240"/>
      <c r="D62" s="597" t="str">
        <f>TAR!$B$1</f>
        <v>Texas AgriLife Research</v>
      </c>
      <c r="G62" s="870">
        <f>TAR!$L$17</f>
        <v>214199529</v>
      </c>
      <c r="H62" s="403"/>
      <c r="I62" s="403"/>
      <c r="J62" s="403">
        <f>TAR!$F$43</f>
        <v>75046366</v>
      </c>
      <c r="K62" s="403">
        <f>TAR!$G$43+TAR!$H$43</f>
        <v>70395610</v>
      </c>
      <c r="L62" s="403">
        <f>TAR!$J$43+TAR!$K$43</f>
        <v>19284252</v>
      </c>
      <c r="M62" s="403">
        <f>TAR!$I$43</f>
        <v>49473301</v>
      </c>
      <c r="N62" s="871">
        <f>TAR!$L$17</f>
        <v>214199529</v>
      </c>
      <c r="O62" s="397"/>
      <c r="P62" s="208" t="str">
        <f t="shared" si="2"/>
        <v>Balanced</v>
      </c>
    </row>
    <row r="63" spans="1:16" outlineLevel="1">
      <c r="A63" s="240"/>
      <c r="B63" s="240"/>
      <c r="C63" s="240"/>
      <c r="D63" s="597" t="str">
        <f>TAES!$B$1</f>
        <v>Texas AgriLife Extension Service</v>
      </c>
      <c r="G63" s="872">
        <f>TAES!$L$17</f>
        <v>577915</v>
      </c>
      <c r="H63" s="397"/>
      <c r="I63" s="397"/>
      <c r="J63" s="397">
        <f>TAES!$F$43</f>
        <v>296475</v>
      </c>
      <c r="K63" s="397">
        <f>TAES!$G$43+TAES!$H$43</f>
        <v>235579</v>
      </c>
      <c r="L63" s="397">
        <f>TAES!$J$43+TAES!$K$43</f>
        <v>45861</v>
      </c>
      <c r="M63" s="397">
        <f>TAES!$I$43</f>
        <v>0</v>
      </c>
      <c r="N63" s="873">
        <f>TAES!$L$17</f>
        <v>577915</v>
      </c>
      <c r="O63" s="397"/>
      <c r="P63" s="208" t="str">
        <f t="shared" si="2"/>
        <v>Balanced</v>
      </c>
    </row>
    <row r="64" spans="1:16" outlineLevel="1">
      <c r="A64" s="240"/>
      <c r="B64" s="240"/>
      <c r="C64" s="240"/>
      <c r="D64" s="597" t="str">
        <f>TEES1!$B$1</f>
        <v>Texas Engineering Experiment Station</v>
      </c>
      <c r="G64" s="872">
        <f>TEES1!$L$17</f>
        <v>175447909</v>
      </c>
      <c r="H64" s="397"/>
      <c r="I64" s="397"/>
      <c r="J64" s="397">
        <f>TEES1!$F$43</f>
        <v>60867971</v>
      </c>
      <c r="K64" s="397">
        <f>TEES1!$G$43+TEES1!$H$43</f>
        <v>26404235</v>
      </c>
      <c r="L64" s="397">
        <f>TEES1!$J$43+TEES1!$K$43</f>
        <v>41282850</v>
      </c>
      <c r="M64" s="397">
        <f>TEES1!$I$43</f>
        <v>46892853</v>
      </c>
      <c r="N64" s="873">
        <f>TEES1!$L$17</f>
        <v>175447909</v>
      </c>
      <c r="O64" s="397"/>
      <c r="P64" s="208" t="str">
        <f t="shared" si="2"/>
        <v>Balanced</v>
      </c>
    </row>
    <row r="65" spans="1:17" outlineLevel="1">
      <c r="A65" s="240"/>
      <c r="B65" s="240"/>
      <c r="C65" s="240"/>
      <c r="D65" s="597" t="str">
        <f>TEES2!$B$1</f>
        <v>Texas Engineering Extension Service</v>
      </c>
      <c r="G65" s="872">
        <f>TEES2!$L$17</f>
        <v>0</v>
      </c>
      <c r="H65" s="397"/>
      <c r="I65" s="397"/>
      <c r="J65" s="397">
        <f>TEES2!$F$43</f>
        <v>0</v>
      </c>
      <c r="K65" s="397">
        <f>TEES2!$G$43+TEES2!$H$43</f>
        <v>0</v>
      </c>
      <c r="L65" s="397">
        <f>TEES2!$J$43+TEES2!$K$43</f>
        <v>0</v>
      </c>
      <c r="M65" s="397">
        <f>TEES2!$I$43</f>
        <v>0</v>
      </c>
      <c r="N65" s="873">
        <f>TEES2!$L$17</f>
        <v>0</v>
      </c>
      <c r="O65" s="397"/>
      <c r="P65" s="208" t="str">
        <f t="shared" si="2"/>
        <v>Balanced</v>
      </c>
    </row>
    <row r="66" spans="1:17" outlineLevel="1">
      <c r="A66" s="240"/>
      <c r="B66" s="240"/>
      <c r="C66" s="240"/>
      <c r="D66" s="597" t="str">
        <f>TFS!$B$1</f>
        <v>Texas Forest Service</v>
      </c>
      <c r="G66" s="872">
        <f>TFS!$L$17</f>
        <v>2235344</v>
      </c>
      <c r="H66" s="397"/>
      <c r="I66" s="397"/>
      <c r="J66" s="397">
        <f>TFS!$F$43</f>
        <v>1420347</v>
      </c>
      <c r="K66" s="397">
        <f>TFS!$G$43+TFS!$H$43</f>
        <v>601630</v>
      </c>
      <c r="L66" s="397">
        <f>TFS!$J$43+TFS!$K$43</f>
        <v>202617</v>
      </c>
      <c r="M66" s="397">
        <f>TFS!$I$43</f>
        <v>10750</v>
      </c>
      <c r="N66" s="873">
        <f>TFS!$L$17</f>
        <v>2235344</v>
      </c>
      <c r="O66" s="397"/>
      <c r="P66" s="208" t="str">
        <f t="shared" si="2"/>
        <v>Balanced</v>
      </c>
    </row>
    <row r="67" spans="1:17" outlineLevel="1">
      <c r="A67" s="240"/>
      <c r="B67" s="240"/>
      <c r="C67" s="240"/>
      <c r="D67" s="597" t="str">
        <f>TTI!$B$1</f>
        <v>Texas Transportation Institute</v>
      </c>
      <c r="G67" s="872">
        <f>TTI!$L$17</f>
        <v>86921915</v>
      </c>
      <c r="H67" s="397"/>
      <c r="I67" s="397"/>
      <c r="J67" s="397">
        <f>TTI!$F$43</f>
        <v>17451176</v>
      </c>
      <c r="K67" s="397">
        <f>TTI!$G$43+TTI!$H$43</f>
        <v>47216013</v>
      </c>
      <c r="L67" s="397">
        <f>TTI!$J$43+TTI!$K$43</f>
        <v>4595877</v>
      </c>
      <c r="M67" s="397">
        <f>TTI!$I$43</f>
        <v>17658849</v>
      </c>
      <c r="N67" s="873">
        <f>TTI!$L$17</f>
        <v>86921915</v>
      </c>
      <c r="O67" s="397"/>
      <c r="P67" s="208" t="str">
        <f t="shared" si="2"/>
        <v>Balanced</v>
      </c>
    </row>
    <row r="68" spans="1:17" outlineLevel="1">
      <c r="A68" s="240"/>
      <c r="B68" s="240"/>
      <c r="C68" s="240"/>
      <c r="D68" s="597" t="str">
        <f>TVMDL!$B$1</f>
        <v>Texas Vet. Medical Diagnostic Laboratory</v>
      </c>
      <c r="G68" s="872">
        <f>TVMDL!$L$17</f>
        <v>395021</v>
      </c>
      <c r="H68" s="397"/>
      <c r="I68" s="397"/>
      <c r="J68" s="397">
        <f>TVMDL!$F$43</f>
        <v>382849</v>
      </c>
      <c r="K68" s="397">
        <f>TVMDL!$G$43+TVMDL!$H$43</f>
        <v>0</v>
      </c>
      <c r="L68" s="397">
        <f>TVMDL!$J$43+TVMDL!$K$43</f>
        <v>0</v>
      </c>
      <c r="M68" s="397">
        <f>TVMDL!$I$43</f>
        <v>12172</v>
      </c>
      <c r="N68" s="873">
        <f>TVMDL!$L$17</f>
        <v>395021</v>
      </c>
      <c r="O68" s="397"/>
      <c r="P68" s="208" t="str">
        <f t="shared" si="2"/>
        <v>Balanced</v>
      </c>
    </row>
    <row r="69" spans="1:17" outlineLevel="1">
      <c r="A69" s="240"/>
      <c r="B69" s="240"/>
      <c r="C69" s="240"/>
      <c r="D69" s="597" t="str">
        <f>TAMRF!$B$1</f>
        <v>Texas A&amp;M Research Foundation</v>
      </c>
      <c r="G69" s="1033" t="s">
        <v>1463</v>
      </c>
      <c r="H69" s="1034"/>
      <c r="I69" s="1034"/>
      <c r="J69" s="1034"/>
      <c r="K69" s="1034"/>
      <c r="L69" s="1034"/>
      <c r="M69" s="1034"/>
      <c r="N69" s="1035"/>
      <c r="O69" s="601"/>
      <c r="P69" s="599" t="s">
        <v>672</v>
      </c>
    </row>
    <row r="70" spans="1:17" outlineLevel="1">
      <c r="A70" s="240"/>
      <c r="B70" s="240"/>
      <c r="C70" s="240"/>
      <c r="D70" s="597" t="s">
        <v>666</v>
      </c>
      <c r="G70" s="1033" t="s">
        <v>1463</v>
      </c>
      <c r="H70" s="1034"/>
      <c r="I70" s="1034"/>
      <c r="J70" s="1034"/>
      <c r="K70" s="1034"/>
      <c r="L70" s="1034"/>
      <c r="M70" s="1034"/>
      <c r="N70" s="1035"/>
      <c r="O70" s="601"/>
      <c r="P70" s="599" t="s">
        <v>672</v>
      </c>
    </row>
    <row r="71" spans="1:17" outlineLevel="1">
      <c r="A71" s="240"/>
      <c r="B71" s="240"/>
      <c r="C71" s="240"/>
      <c r="D71" s="597" t="s">
        <v>671</v>
      </c>
      <c r="G71" s="1033" t="s">
        <v>1491</v>
      </c>
      <c r="H71" s="1034"/>
      <c r="I71" s="1034"/>
      <c r="J71" s="1034"/>
      <c r="K71" s="1034"/>
      <c r="L71" s="1034"/>
      <c r="M71" s="1034"/>
      <c r="N71" s="1035"/>
      <c r="O71" s="601"/>
      <c r="P71" s="599" t="s">
        <v>673</v>
      </c>
    </row>
    <row r="72" spans="1:17" outlineLevel="1">
      <c r="A72" s="240"/>
      <c r="B72" s="240"/>
      <c r="C72" s="240"/>
      <c r="D72" s="323"/>
      <c r="G72" s="872"/>
      <c r="H72" s="397"/>
      <c r="I72" s="397"/>
      <c r="J72" s="397"/>
      <c r="K72" s="397"/>
      <c r="L72" s="397"/>
      <c r="M72" s="397"/>
      <c r="N72" s="873"/>
      <c r="O72" s="397"/>
      <c r="P72" s="208"/>
    </row>
    <row r="73" spans="1:17">
      <c r="A73" s="240"/>
      <c r="B73" s="240"/>
      <c r="C73" s="368"/>
      <c r="D73" s="874" t="str">
        <f>TAMUS!$B$1</f>
        <v>Texas A&amp;M University System</v>
      </c>
      <c r="G73" s="875">
        <f>TAMUS!$L$17</f>
        <v>11574840</v>
      </c>
      <c r="H73" s="366"/>
      <c r="I73" s="366"/>
      <c r="J73" s="366">
        <f>TAMUS!$F$43</f>
        <v>7482265</v>
      </c>
      <c r="K73" s="366">
        <f>TAMUS!$G$43+TAMUS!$H$43</f>
        <v>2712786</v>
      </c>
      <c r="L73" s="366">
        <f>TAMUS!$J$43+TAMUS!$K$43</f>
        <v>100000</v>
      </c>
      <c r="M73" s="366">
        <f>TAMUS!$I$43</f>
        <v>1279789</v>
      </c>
      <c r="N73" s="876">
        <f>TAMUS!$L$17</f>
        <v>11574840</v>
      </c>
      <c r="O73" s="397"/>
      <c r="P73" s="208" t="str">
        <f t="shared" si="2"/>
        <v>Balanced</v>
      </c>
    </row>
    <row r="74" spans="1:17">
      <c r="A74" s="240"/>
      <c r="B74" s="240"/>
      <c r="C74" s="240"/>
      <c r="D74" s="204" t="s">
        <v>435</v>
      </c>
      <c r="G74" s="363">
        <f>SUM(G62:G73)</f>
        <v>491352473</v>
      </c>
      <c r="H74" s="363"/>
      <c r="I74" s="363"/>
      <c r="J74" s="363">
        <f>SUM(J62:J73)</f>
        <v>162947449</v>
      </c>
      <c r="K74" s="363">
        <f>SUM(K62:K73)</f>
        <v>147565853</v>
      </c>
      <c r="L74" s="363">
        <f>SUM(L62:L73)</f>
        <v>65511457</v>
      </c>
      <c r="M74" s="363">
        <f>SUM(M62:M73)</f>
        <v>115327714</v>
      </c>
      <c r="N74" s="363">
        <f>SUM(N62:N73)</f>
        <v>491352473</v>
      </c>
      <c r="O74" s="363"/>
      <c r="P74" s="208" t="str">
        <f>IF(SUM(J74:M74)&lt;&gt;G74,"Error", "Balanced")</f>
        <v>Balanced</v>
      </c>
    </row>
    <row r="75" spans="1:17">
      <c r="A75" s="240"/>
      <c r="B75" s="240"/>
      <c r="C75" s="240"/>
    </row>
    <row r="76" spans="1:17">
      <c r="A76" s="240"/>
      <c r="B76" s="240"/>
      <c r="C76" s="240"/>
      <c r="G76" s="405"/>
    </row>
    <row r="77" spans="1:17">
      <c r="A77" s="240"/>
      <c r="B77" s="240"/>
      <c r="C77" s="240"/>
    </row>
    <row r="78" spans="1:17">
      <c r="A78" s="240"/>
      <c r="B78" s="240"/>
      <c r="C78" s="240"/>
      <c r="D78" s="204"/>
      <c r="G78" s="363"/>
      <c r="H78" s="363"/>
      <c r="I78" s="363"/>
      <c r="J78" s="213"/>
      <c r="K78" s="213"/>
      <c r="L78" s="213"/>
      <c r="M78" s="213"/>
      <c r="N78" s="207"/>
      <c r="O78" s="207"/>
    </row>
    <row r="79" spans="1:17">
      <c r="A79" s="240"/>
      <c r="B79" s="240"/>
      <c r="C79" s="240"/>
    </row>
    <row r="80" spans="1:17" s="204" customFormat="1">
      <c r="A80" s="354"/>
      <c r="B80" s="354"/>
      <c r="C80" s="354"/>
      <c r="D80" s="204" t="s">
        <v>493</v>
      </c>
      <c r="E80" s="406"/>
      <c r="F80" s="406">
        <f>SUM(F11:F48)</f>
        <v>791581</v>
      </c>
      <c r="G80" s="406">
        <f t="shared" ref="G80:O80" si="3">SUM(G12:G48)</f>
        <v>4680317248</v>
      </c>
      <c r="H80" s="406">
        <f t="shared" si="3"/>
        <v>1963954</v>
      </c>
      <c r="I80" s="407">
        <f t="shared" si="3"/>
        <v>623.95000000000005</v>
      </c>
      <c r="J80" s="406">
        <f t="shared" si="3"/>
        <v>2116862074</v>
      </c>
      <c r="K80" s="406">
        <f t="shared" si="3"/>
        <v>898423704</v>
      </c>
      <c r="L80" s="406">
        <f t="shared" si="3"/>
        <v>738099134</v>
      </c>
      <c r="M80" s="406">
        <f t="shared" si="3"/>
        <v>926932336</v>
      </c>
      <c r="N80" s="406">
        <f t="shared" si="3"/>
        <v>4680317248</v>
      </c>
      <c r="O80" s="406">
        <f t="shared" si="3"/>
        <v>2590334506</v>
      </c>
      <c r="P80" s="192"/>
      <c r="Q80" s="407">
        <f>SUM(F80:P80)</f>
        <v>16634042408.950001</v>
      </c>
    </row>
    <row r="81" spans="1:17">
      <c r="A81" s="240"/>
      <c r="B81" s="240"/>
      <c r="C81" s="240"/>
    </row>
    <row r="82" spans="1:17">
      <c r="A82" s="240"/>
      <c r="B82" s="240"/>
      <c r="C82" s="467"/>
      <c r="D82" s="360" t="s">
        <v>1487</v>
      </c>
      <c r="F82" s="920">
        <v>791581</v>
      </c>
      <c r="G82" s="917">
        <v>4680317248</v>
      </c>
      <c r="H82" s="917">
        <v>1963954</v>
      </c>
      <c r="I82" s="919">
        <v>623.95000000000005</v>
      </c>
      <c r="J82" s="917">
        <v>2116862074</v>
      </c>
      <c r="K82" s="917">
        <v>898423704</v>
      </c>
      <c r="L82" s="917">
        <v>738099134</v>
      </c>
      <c r="M82" s="917">
        <v>926932336</v>
      </c>
      <c r="N82" s="917">
        <v>4680317248</v>
      </c>
      <c r="O82" s="917">
        <v>2590334506</v>
      </c>
      <c r="Q82" s="407">
        <v>16634042408.950001</v>
      </c>
    </row>
    <row r="83" spans="1:17">
      <c r="A83" s="240"/>
      <c r="B83" s="240"/>
      <c r="C83" s="240"/>
      <c r="F83" s="468">
        <f t="shared" ref="F83:O83" si="4">F82-F80</f>
        <v>0</v>
      </c>
      <c r="G83" s="468">
        <f t="shared" si="4"/>
        <v>0</v>
      </c>
      <c r="H83" s="468">
        <f t="shared" si="4"/>
        <v>0</v>
      </c>
      <c r="I83" s="468">
        <f t="shared" si="4"/>
        <v>0</v>
      </c>
      <c r="J83" s="468">
        <f t="shared" si="4"/>
        <v>0</v>
      </c>
      <c r="K83" s="468">
        <f t="shared" si="4"/>
        <v>0</v>
      </c>
      <c r="L83" s="468">
        <f t="shared" si="4"/>
        <v>0</v>
      </c>
      <c r="M83" s="468">
        <f t="shared" si="4"/>
        <v>0</v>
      </c>
      <c r="N83" s="468">
        <f t="shared" si="4"/>
        <v>0</v>
      </c>
      <c r="O83" s="468">
        <f t="shared" si="4"/>
        <v>0</v>
      </c>
      <c r="Q83" s="468">
        <f>Q82-Q80</f>
        <v>0</v>
      </c>
    </row>
    <row r="84" spans="1:17">
      <c r="A84" s="240"/>
      <c r="B84" s="240"/>
      <c r="C84" s="240"/>
    </row>
    <row r="85" spans="1:17">
      <c r="A85" s="240"/>
      <c r="B85" s="240"/>
      <c r="C85" s="240"/>
    </row>
    <row r="86" spans="1:17">
      <c r="A86" s="240"/>
      <c r="B86" s="240"/>
      <c r="C86" s="240"/>
    </row>
    <row r="87" spans="1:17">
      <c r="A87" s="240"/>
      <c r="B87" s="240"/>
      <c r="C87" s="240"/>
    </row>
    <row r="88" spans="1:17">
      <c r="A88" s="240"/>
      <c r="B88" s="240"/>
      <c r="C88" s="240"/>
    </row>
    <row r="89" spans="1:17" ht="15">
      <c r="A89" s="240"/>
      <c r="B89" s="240"/>
      <c r="C89" s="240"/>
      <c r="D89" s="355" t="s">
        <v>346</v>
      </c>
    </row>
    <row r="90" spans="1:17" ht="15">
      <c r="A90" s="240"/>
      <c r="B90" s="240"/>
      <c r="C90" s="240"/>
      <c r="D90" s="355" t="s">
        <v>348</v>
      </c>
    </row>
    <row r="91" spans="1:17" ht="15">
      <c r="A91" s="240"/>
      <c r="B91" s="240"/>
      <c r="C91" s="240"/>
      <c r="D91" s="355" t="s">
        <v>375</v>
      </c>
    </row>
    <row r="92" spans="1:17" ht="15">
      <c r="A92" s="240"/>
      <c r="B92" s="240"/>
      <c r="C92" s="240"/>
      <c r="D92" s="355" t="s">
        <v>378</v>
      </c>
    </row>
    <row r="93" spans="1:17" ht="15">
      <c r="A93" s="240"/>
      <c r="B93" s="240"/>
      <c r="C93" s="240"/>
      <c r="D93" s="355" t="s">
        <v>380</v>
      </c>
    </row>
    <row r="94" spans="1:17" ht="15">
      <c r="A94" s="240"/>
      <c r="B94" s="240"/>
      <c r="C94" s="240"/>
      <c r="D94" s="355" t="s">
        <v>382</v>
      </c>
    </row>
    <row r="95" spans="1:17">
      <c r="A95" s="240"/>
      <c r="B95" s="240"/>
      <c r="C95" s="240"/>
    </row>
    <row r="96" spans="1:17">
      <c r="A96" s="240"/>
      <c r="B96" s="240"/>
      <c r="C96" s="240"/>
    </row>
    <row r="97" spans="1:16">
      <c r="A97" s="240"/>
      <c r="B97" s="240"/>
      <c r="C97" s="240"/>
    </row>
    <row r="98" spans="1:16">
      <c r="A98" s="240"/>
      <c r="B98" s="240"/>
      <c r="C98" s="240"/>
    </row>
    <row r="99" spans="1:16" s="664" customFormat="1" ht="25.5">
      <c r="A99" s="644">
        <v>50</v>
      </c>
      <c r="B99" s="685">
        <v>4</v>
      </c>
      <c r="C99" s="686" t="s">
        <v>453</v>
      </c>
      <c r="D99" s="687" t="str">
        <f>AUS!$B$1</f>
        <v>The University of Texas at Austin -  All Disciplines (A+H+M)</v>
      </c>
      <c r="E99" s="688">
        <f>$E$6</f>
        <v>2018</v>
      </c>
      <c r="F99" s="689">
        <v>3599</v>
      </c>
      <c r="G99" s="690">
        <f>AUS!$L$17</f>
        <v>644834254</v>
      </c>
      <c r="H99" s="690">
        <f>AUS!$O$46</f>
        <v>316872</v>
      </c>
      <c r="I99" s="691">
        <f>AUS!$O$44</f>
        <v>121.87</v>
      </c>
      <c r="J99" s="690">
        <f>AUS!$F$43</f>
        <v>408104573</v>
      </c>
      <c r="K99" s="690">
        <f>AUS!$G$43+AUS!$H$43</f>
        <v>48701111</v>
      </c>
      <c r="L99" s="690">
        <f>AUS!$J$43+AUS!$K$43</f>
        <v>103538958</v>
      </c>
      <c r="M99" s="690">
        <f>AUS!$I$43</f>
        <v>84489612</v>
      </c>
      <c r="N99" s="692">
        <f>AUS!$L$17</f>
        <v>644834254</v>
      </c>
      <c r="O99" s="692">
        <f>VLOOKUP($F99,'List RR'!$A$6:$Q$42,17,FALSE)</f>
        <v>9734584</v>
      </c>
      <c r="P99" s="693" t="str">
        <f>IF(SUM(J99:M99)&lt;&gt;G99,"Error", "Balanced")</f>
        <v>Balanced</v>
      </c>
    </row>
    <row r="100" spans="1:16" s="664" customFormat="1" ht="25.5">
      <c r="A100" s="644">
        <v>90</v>
      </c>
      <c r="B100" s="685">
        <v>5</v>
      </c>
      <c r="C100" s="686" t="s">
        <v>451</v>
      </c>
      <c r="D100" s="687" t="str">
        <f>RGV!$B$1</f>
        <v>The University of Texas RGV - All Disciplines (A+H+M)</v>
      </c>
      <c r="E100" s="688">
        <f>$E$6</f>
        <v>2018</v>
      </c>
      <c r="F100" s="689">
        <v>3599</v>
      </c>
      <c r="G100" s="690">
        <f>RGV!$L$17</f>
        <v>26104567</v>
      </c>
      <c r="H100" s="690">
        <f>RGV!$O$46</f>
        <v>35112</v>
      </c>
      <c r="I100" s="691">
        <f>RGV!$O$44</f>
        <v>7.67</v>
      </c>
      <c r="J100" s="690">
        <f>RGV!$F$43</f>
        <v>13329056</v>
      </c>
      <c r="K100" s="690">
        <f>RGV!$G$43+RGV!$H$43</f>
        <v>6820852</v>
      </c>
      <c r="L100" s="690">
        <f>RGV!$J$43+RGV!$K$43</f>
        <v>960922</v>
      </c>
      <c r="M100" s="690">
        <f>RGV!$I$43</f>
        <v>4993737</v>
      </c>
      <c r="N100" s="692">
        <f>RGV!$L$17</f>
        <v>26104567</v>
      </c>
      <c r="O100" s="692">
        <f>VLOOKUP($F100,'List RR'!$A$6:$Q$42,17,FALSE)</f>
        <v>9734584</v>
      </c>
      <c r="P100" s="693" t="str">
        <f>IF(SUM(J100:M100)&lt;&gt;G100,"Error", "Balanced")</f>
        <v>Balanced</v>
      </c>
    </row>
    <row r="101" spans="1:16">
      <c r="A101" s="240"/>
      <c r="B101" s="240"/>
      <c r="C101" s="240"/>
    </row>
    <row r="102" spans="1:16">
      <c r="A102" s="240"/>
      <c r="B102" s="240"/>
      <c r="C102" s="240"/>
    </row>
    <row r="103" spans="1:16">
      <c r="A103" s="240"/>
      <c r="B103" s="240"/>
      <c r="C103" s="240"/>
    </row>
    <row r="104" spans="1:16">
      <c r="A104" s="240"/>
      <c r="B104" s="240"/>
      <c r="C104" s="240"/>
    </row>
    <row r="105" spans="1:16">
      <c r="A105" s="240"/>
      <c r="B105" s="240"/>
      <c r="C105" s="240"/>
    </row>
    <row r="106" spans="1:16">
      <c r="A106" s="240"/>
      <c r="B106" s="240"/>
      <c r="C106" s="240"/>
    </row>
    <row r="107" spans="1:16">
      <c r="A107" s="240"/>
      <c r="B107" s="240"/>
      <c r="C107" s="240"/>
    </row>
    <row r="108" spans="1:16">
      <c r="A108" s="240"/>
      <c r="B108" s="240"/>
      <c r="C108" s="240"/>
    </row>
    <row r="109" spans="1:16">
      <c r="A109" s="240"/>
      <c r="B109" s="240"/>
      <c r="C109" s="240"/>
    </row>
    <row r="110" spans="1:16">
      <c r="A110" s="240"/>
      <c r="B110" s="240"/>
      <c r="C110" s="240"/>
    </row>
    <row r="111" spans="1:16">
      <c r="A111" s="240"/>
      <c r="B111" s="240"/>
      <c r="C111" s="240"/>
    </row>
    <row r="112" spans="1:16">
      <c r="A112" s="240"/>
      <c r="B112" s="240"/>
      <c r="C112" s="240"/>
    </row>
    <row r="113" spans="1:3">
      <c r="A113" s="240"/>
      <c r="B113" s="240"/>
      <c r="C113" s="240"/>
    </row>
    <row r="114" spans="1:3">
      <c r="A114" s="240"/>
      <c r="B114" s="240"/>
      <c r="C114" s="240"/>
    </row>
    <row r="115" spans="1:3">
      <c r="A115" s="240"/>
      <c r="B115" s="240"/>
      <c r="C115" s="240"/>
    </row>
    <row r="116" spans="1:3">
      <c r="A116" s="240"/>
      <c r="B116" s="240"/>
      <c r="C116" s="240"/>
    </row>
    <row r="117" spans="1:3">
      <c r="A117" s="240"/>
      <c r="B117" s="240"/>
      <c r="C117" s="240"/>
    </row>
    <row r="118" spans="1:3">
      <c r="A118" s="240"/>
      <c r="B118" s="240"/>
      <c r="C118" s="240"/>
    </row>
    <row r="119" spans="1:3">
      <c r="A119" s="240"/>
      <c r="B119" s="240"/>
      <c r="C119" s="240"/>
    </row>
    <row r="120" spans="1:3">
      <c r="A120" s="240"/>
      <c r="B120" s="240"/>
      <c r="C120" s="240"/>
    </row>
    <row r="121" spans="1:3">
      <c r="A121" s="240"/>
      <c r="B121" s="240"/>
      <c r="C121" s="240"/>
    </row>
    <row r="122" spans="1:3">
      <c r="A122" s="240"/>
      <c r="B122" s="240"/>
      <c r="C122" s="240"/>
    </row>
    <row r="123" spans="1:3">
      <c r="A123" s="240"/>
      <c r="B123" s="240"/>
      <c r="C123" s="240"/>
    </row>
    <row r="124" spans="1:3">
      <c r="A124" s="240"/>
      <c r="B124" s="240"/>
      <c r="C124" s="240"/>
    </row>
    <row r="125" spans="1:3">
      <c r="A125" s="240"/>
      <c r="B125" s="240"/>
      <c r="C125" s="240"/>
    </row>
    <row r="126" spans="1:3">
      <c r="A126" s="240"/>
      <c r="B126" s="240"/>
      <c r="C126" s="240"/>
    </row>
    <row r="127" spans="1:3">
      <c r="A127" s="240"/>
      <c r="B127" s="240"/>
      <c r="C127" s="240"/>
    </row>
    <row r="128" spans="1:3">
      <c r="A128" s="240"/>
      <c r="B128" s="240"/>
      <c r="C128" s="240"/>
    </row>
    <row r="129" spans="1:3">
      <c r="A129" s="240"/>
      <c r="B129" s="240"/>
      <c r="C129" s="240"/>
    </row>
    <row r="130" spans="1:3">
      <c r="A130" s="240"/>
      <c r="B130" s="240"/>
      <c r="C130" s="240"/>
    </row>
    <row r="131" spans="1:3">
      <c r="A131" s="240"/>
      <c r="B131" s="240"/>
      <c r="C131" s="240"/>
    </row>
    <row r="132" spans="1:3">
      <c r="A132" s="240"/>
      <c r="B132" s="240"/>
      <c r="C132" s="240"/>
    </row>
    <row r="133" spans="1:3">
      <c r="A133" s="240"/>
      <c r="B133" s="240"/>
      <c r="C133" s="240"/>
    </row>
    <row r="134" spans="1:3">
      <c r="A134" s="240"/>
      <c r="B134" s="240"/>
      <c r="C134" s="240"/>
    </row>
    <row r="135" spans="1:3">
      <c r="A135" s="240"/>
      <c r="B135" s="240"/>
      <c r="C135" s="240"/>
    </row>
    <row r="136" spans="1:3">
      <c r="A136" s="240"/>
      <c r="B136" s="240"/>
      <c r="C136" s="240"/>
    </row>
    <row r="137" spans="1:3">
      <c r="A137" s="240"/>
      <c r="B137" s="240"/>
      <c r="C137" s="240"/>
    </row>
    <row r="138" spans="1:3">
      <c r="A138" s="240"/>
      <c r="B138" s="240"/>
      <c r="C138" s="240"/>
    </row>
    <row r="139" spans="1:3">
      <c r="A139" s="240"/>
      <c r="B139" s="240"/>
      <c r="C139" s="240"/>
    </row>
    <row r="140" spans="1:3">
      <c r="A140" s="240"/>
      <c r="B140" s="240"/>
      <c r="C140" s="240"/>
    </row>
    <row r="141" spans="1:3">
      <c r="A141" s="240"/>
      <c r="B141" s="240"/>
      <c r="C141" s="240"/>
    </row>
    <row r="142" spans="1:3">
      <c r="A142" s="240"/>
      <c r="B142" s="240"/>
      <c r="C142" s="240"/>
    </row>
    <row r="143" spans="1:3">
      <c r="A143" s="240"/>
      <c r="B143" s="240"/>
      <c r="C143" s="240"/>
    </row>
    <row r="144" spans="1:3">
      <c r="A144" s="240"/>
      <c r="B144" s="240"/>
      <c r="C144" s="240"/>
    </row>
    <row r="145" spans="1:3">
      <c r="A145" s="240"/>
      <c r="B145" s="240"/>
      <c r="C145" s="240"/>
    </row>
    <row r="146" spans="1:3">
      <c r="A146" s="240"/>
      <c r="B146" s="240"/>
      <c r="C146" s="240"/>
    </row>
    <row r="147" spans="1:3">
      <c r="A147" s="240"/>
      <c r="B147" s="240"/>
      <c r="C147" s="240"/>
    </row>
    <row r="148" spans="1:3">
      <c r="A148" s="240"/>
      <c r="B148" s="240"/>
      <c r="C148" s="240"/>
    </row>
    <row r="149" spans="1:3">
      <c r="A149" s="240"/>
      <c r="B149" s="240"/>
      <c r="C149" s="240"/>
    </row>
    <row r="150" spans="1:3">
      <c r="A150" s="240"/>
      <c r="B150" s="240"/>
      <c r="C150" s="240"/>
    </row>
    <row r="151" spans="1:3">
      <c r="A151" s="240"/>
      <c r="B151" s="240"/>
      <c r="C151" s="240"/>
    </row>
    <row r="152" spans="1:3">
      <c r="A152" s="240"/>
      <c r="B152" s="240"/>
      <c r="C152" s="240"/>
    </row>
    <row r="153" spans="1:3">
      <c r="A153" s="240"/>
      <c r="B153" s="240"/>
      <c r="C153" s="240"/>
    </row>
    <row r="154" spans="1:3">
      <c r="A154" s="240"/>
      <c r="B154" s="240"/>
      <c r="C154" s="240"/>
    </row>
    <row r="155" spans="1:3">
      <c r="A155" s="240"/>
      <c r="B155" s="240"/>
      <c r="C155" s="240"/>
    </row>
    <row r="156" spans="1:3">
      <c r="A156" s="240"/>
      <c r="B156" s="240"/>
      <c r="C156" s="240"/>
    </row>
    <row r="157" spans="1:3">
      <c r="A157" s="240"/>
      <c r="B157" s="240"/>
      <c r="C157" s="240"/>
    </row>
    <row r="158" spans="1:3">
      <c r="A158" s="240"/>
      <c r="B158" s="240"/>
      <c r="C158" s="240"/>
    </row>
    <row r="159" spans="1:3">
      <c r="A159" s="240"/>
      <c r="B159" s="240"/>
      <c r="C159" s="240"/>
    </row>
    <row r="160" spans="1:3">
      <c r="A160" s="240"/>
      <c r="B160" s="240"/>
      <c r="C160" s="240"/>
    </row>
    <row r="161" spans="1:3">
      <c r="A161" s="240"/>
      <c r="B161" s="240"/>
      <c r="C161" s="240"/>
    </row>
    <row r="162" spans="1:3">
      <c r="A162" s="240"/>
      <c r="B162" s="240"/>
      <c r="C162" s="240"/>
    </row>
    <row r="163" spans="1:3">
      <c r="A163" s="240"/>
      <c r="B163" s="240"/>
      <c r="C163" s="240"/>
    </row>
    <row r="164" spans="1:3">
      <c r="A164" s="240"/>
      <c r="B164" s="240"/>
      <c r="C164" s="240"/>
    </row>
    <row r="165" spans="1:3">
      <c r="A165" s="240"/>
      <c r="B165" s="240"/>
      <c r="C165" s="240"/>
    </row>
    <row r="166" spans="1:3">
      <c r="A166" s="240"/>
      <c r="B166" s="240"/>
      <c r="C166" s="240"/>
    </row>
    <row r="167" spans="1:3">
      <c r="A167" s="240"/>
      <c r="B167" s="240"/>
      <c r="C167" s="240"/>
    </row>
    <row r="168" spans="1:3">
      <c r="A168" s="240"/>
      <c r="B168" s="240"/>
      <c r="C168" s="240"/>
    </row>
    <row r="169" spans="1:3">
      <c r="A169" s="240"/>
      <c r="B169" s="240"/>
      <c r="C169" s="240"/>
    </row>
    <row r="170" spans="1:3">
      <c r="A170" s="240"/>
      <c r="B170" s="240"/>
      <c r="C170" s="240"/>
    </row>
    <row r="171" spans="1:3">
      <c r="A171" s="240"/>
      <c r="B171" s="240"/>
      <c r="C171" s="240"/>
    </row>
    <row r="172" spans="1:3">
      <c r="A172" s="240"/>
      <c r="B172" s="240"/>
      <c r="C172" s="240"/>
    </row>
    <row r="173" spans="1:3">
      <c r="A173" s="240"/>
      <c r="B173" s="240"/>
      <c r="C173" s="240"/>
    </row>
    <row r="174" spans="1:3">
      <c r="A174" s="240"/>
      <c r="B174" s="240"/>
      <c r="C174" s="240"/>
    </row>
    <row r="175" spans="1:3">
      <c r="A175" s="240"/>
      <c r="B175" s="240"/>
      <c r="C175" s="240"/>
    </row>
    <row r="176" spans="1:3">
      <c r="A176" s="240"/>
      <c r="B176" s="240"/>
      <c r="C176" s="240"/>
    </row>
    <row r="177" spans="1:3">
      <c r="A177" s="240"/>
      <c r="B177" s="240"/>
      <c r="C177" s="240"/>
    </row>
    <row r="178" spans="1:3">
      <c r="A178" s="240"/>
      <c r="B178" s="240"/>
      <c r="C178" s="240"/>
    </row>
    <row r="179" spans="1:3">
      <c r="A179" s="240"/>
      <c r="B179" s="240"/>
      <c r="C179" s="240"/>
    </row>
    <row r="180" spans="1:3">
      <c r="A180" s="240"/>
      <c r="B180" s="240"/>
      <c r="C180" s="240"/>
    </row>
    <row r="181" spans="1:3">
      <c r="A181" s="240"/>
      <c r="B181" s="240"/>
      <c r="C181" s="240"/>
    </row>
    <row r="182" spans="1:3">
      <c r="A182" s="240"/>
      <c r="B182" s="240"/>
      <c r="C182" s="240"/>
    </row>
    <row r="183" spans="1:3">
      <c r="A183" s="240"/>
      <c r="B183" s="240"/>
      <c r="C183" s="240"/>
    </row>
    <row r="184" spans="1:3">
      <c r="A184" s="240"/>
      <c r="B184" s="240"/>
      <c r="C184" s="240"/>
    </row>
    <row r="185" spans="1:3">
      <c r="A185" s="240"/>
      <c r="B185" s="240"/>
      <c r="C185" s="240"/>
    </row>
    <row r="186" spans="1:3">
      <c r="A186" s="240"/>
      <c r="B186" s="240"/>
      <c r="C186" s="240"/>
    </row>
    <row r="187" spans="1:3">
      <c r="A187" s="240"/>
      <c r="B187" s="240"/>
      <c r="C187" s="240"/>
    </row>
    <row r="188" spans="1:3">
      <c r="A188" s="240"/>
      <c r="B188" s="240"/>
      <c r="C188" s="240"/>
    </row>
    <row r="189" spans="1:3">
      <c r="A189" s="240"/>
      <c r="B189" s="240"/>
      <c r="C189" s="240"/>
    </row>
    <row r="190" spans="1:3">
      <c r="A190" s="240"/>
      <c r="B190" s="240"/>
      <c r="C190" s="240"/>
    </row>
    <row r="191" spans="1:3">
      <c r="A191" s="240"/>
      <c r="B191" s="240"/>
      <c r="C191" s="240"/>
    </row>
    <row r="192" spans="1:3">
      <c r="A192" s="240"/>
      <c r="B192" s="240"/>
      <c r="C192" s="240"/>
    </row>
    <row r="193" spans="1:3">
      <c r="A193" s="240"/>
      <c r="B193" s="240"/>
      <c r="C193" s="240"/>
    </row>
    <row r="194" spans="1:3">
      <c r="A194" s="240"/>
      <c r="B194" s="240"/>
      <c r="C194" s="240"/>
    </row>
    <row r="195" spans="1:3">
      <c r="A195" s="240"/>
      <c r="B195" s="240"/>
      <c r="C195" s="240"/>
    </row>
    <row r="196" spans="1:3">
      <c r="A196" s="240"/>
      <c r="B196" s="240"/>
      <c r="C196" s="240"/>
    </row>
    <row r="197" spans="1:3">
      <c r="A197" s="240"/>
      <c r="B197" s="240"/>
      <c r="C197" s="240"/>
    </row>
    <row r="198" spans="1:3">
      <c r="A198" s="240"/>
      <c r="B198" s="240"/>
      <c r="C198" s="240"/>
    </row>
    <row r="199" spans="1:3">
      <c r="A199" s="240"/>
      <c r="B199" s="240"/>
      <c r="C199" s="240"/>
    </row>
    <row r="200" spans="1:3">
      <c r="A200" s="240"/>
      <c r="B200" s="240"/>
      <c r="C200" s="240"/>
    </row>
    <row r="201" spans="1:3">
      <c r="A201" s="240"/>
      <c r="B201" s="240"/>
      <c r="C201" s="240"/>
    </row>
    <row r="202" spans="1:3">
      <c r="A202" s="240"/>
      <c r="B202" s="240"/>
      <c r="C202" s="240"/>
    </row>
    <row r="203" spans="1:3">
      <c r="A203" s="240"/>
      <c r="B203" s="240"/>
      <c r="C203" s="240"/>
    </row>
    <row r="204" spans="1:3">
      <c r="A204" s="240"/>
      <c r="B204" s="240"/>
      <c r="C204" s="240"/>
    </row>
    <row r="205" spans="1:3">
      <c r="A205" s="240"/>
      <c r="B205" s="240"/>
      <c r="C205" s="240"/>
    </row>
    <row r="206" spans="1:3">
      <c r="A206" s="240"/>
      <c r="B206" s="240"/>
      <c r="C206" s="240"/>
    </row>
    <row r="207" spans="1:3">
      <c r="A207" s="240"/>
      <c r="B207" s="240"/>
      <c r="C207" s="240"/>
    </row>
    <row r="208" spans="1:3">
      <c r="A208" s="240"/>
      <c r="B208" s="240"/>
      <c r="C208" s="240"/>
    </row>
    <row r="209" spans="1:3">
      <c r="A209" s="240"/>
      <c r="B209" s="240"/>
      <c r="C209" s="240"/>
    </row>
    <row r="210" spans="1:3">
      <c r="A210" s="240"/>
      <c r="B210" s="240"/>
      <c r="C210" s="240"/>
    </row>
    <row r="211" spans="1:3">
      <c r="A211" s="240"/>
      <c r="B211" s="240"/>
      <c r="C211" s="240"/>
    </row>
    <row r="212" spans="1:3">
      <c r="A212" s="240"/>
      <c r="B212" s="240"/>
      <c r="C212" s="240"/>
    </row>
    <row r="213" spans="1:3">
      <c r="A213" s="240"/>
      <c r="B213" s="240"/>
      <c r="C213" s="240"/>
    </row>
    <row r="214" spans="1:3">
      <c r="A214" s="240"/>
      <c r="B214" s="240"/>
      <c r="C214" s="240"/>
    </row>
    <row r="215" spans="1:3">
      <c r="A215" s="240"/>
      <c r="B215" s="240"/>
      <c r="C215" s="240"/>
    </row>
    <row r="216" spans="1:3">
      <c r="A216" s="240"/>
      <c r="B216" s="240"/>
      <c r="C216" s="240"/>
    </row>
    <row r="217" spans="1:3">
      <c r="A217" s="240"/>
      <c r="B217" s="240"/>
      <c r="C217" s="240"/>
    </row>
    <row r="218" spans="1:3">
      <c r="A218" s="240"/>
      <c r="B218" s="240"/>
      <c r="C218" s="240"/>
    </row>
    <row r="219" spans="1:3">
      <c r="A219" s="240"/>
      <c r="B219" s="240"/>
      <c r="C219" s="240"/>
    </row>
    <row r="220" spans="1:3">
      <c r="A220" s="240"/>
      <c r="B220" s="240"/>
      <c r="C220" s="240"/>
    </row>
    <row r="221" spans="1:3">
      <c r="A221" s="240"/>
      <c r="B221" s="240"/>
      <c r="C221" s="240"/>
    </row>
    <row r="222" spans="1:3">
      <c r="A222" s="240"/>
      <c r="B222" s="240"/>
      <c r="C222" s="240"/>
    </row>
    <row r="223" spans="1:3">
      <c r="A223" s="240"/>
      <c r="B223" s="240"/>
      <c r="C223" s="240"/>
    </row>
    <row r="224" spans="1:3">
      <c r="A224" s="240"/>
      <c r="B224" s="240"/>
      <c r="C224" s="240"/>
    </row>
    <row r="225" spans="1:3">
      <c r="A225" s="240"/>
      <c r="B225" s="240"/>
      <c r="C225" s="240"/>
    </row>
    <row r="226" spans="1:3">
      <c r="A226" s="240"/>
      <c r="B226" s="240"/>
      <c r="C226" s="240"/>
    </row>
    <row r="227" spans="1:3">
      <c r="A227" s="240"/>
      <c r="B227" s="240"/>
      <c r="C227" s="240"/>
    </row>
    <row r="228" spans="1:3">
      <c r="A228" s="240"/>
      <c r="B228" s="240"/>
      <c r="C228" s="240"/>
    </row>
    <row r="229" spans="1:3">
      <c r="A229" s="240"/>
      <c r="B229" s="240"/>
      <c r="C229" s="240"/>
    </row>
    <row r="230" spans="1:3">
      <c r="A230" s="240"/>
      <c r="B230" s="240"/>
      <c r="C230" s="240"/>
    </row>
    <row r="231" spans="1:3">
      <c r="A231" s="240"/>
      <c r="B231" s="240"/>
      <c r="C231" s="240"/>
    </row>
    <row r="232" spans="1:3">
      <c r="A232" s="240"/>
      <c r="B232" s="240"/>
      <c r="C232" s="240"/>
    </row>
    <row r="233" spans="1:3">
      <c r="A233" s="240"/>
      <c r="B233" s="240"/>
      <c r="C233" s="240"/>
    </row>
    <row r="234" spans="1:3">
      <c r="A234" s="240"/>
      <c r="B234" s="240"/>
      <c r="C234" s="240"/>
    </row>
    <row r="235" spans="1:3">
      <c r="A235" s="240"/>
      <c r="B235" s="240"/>
      <c r="C235" s="240"/>
    </row>
    <row r="236" spans="1:3">
      <c r="A236" s="240"/>
      <c r="B236" s="240"/>
      <c r="C236" s="240"/>
    </row>
    <row r="237" spans="1:3">
      <c r="A237" s="240"/>
      <c r="B237" s="240"/>
      <c r="C237" s="240"/>
    </row>
    <row r="238" spans="1:3">
      <c r="A238" s="240"/>
      <c r="B238" s="240"/>
      <c r="C238" s="240"/>
    </row>
    <row r="239" spans="1:3">
      <c r="A239" s="240"/>
      <c r="B239" s="240"/>
      <c r="C239" s="240"/>
    </row>
    <row r="240" spans="1:3">
      <c r="A240" s="240"/>
      <c r="B240" s="240"/>
      <c r="C240" s="240"/>
    </row>
    <row r="241" spans="1:3">
      <c r="A241" s="240"/>
      <c r="B241" s="240"/>
      <c r="C241" s="240"/>
    </row>
    <row r="242" spans="1:3">
      <c r="A242" s="240"/>
      <c r="B242" s="240"/>
      <c r="C242" s="240"/>
    </row>
    <row r="243" spans="1:3">
      <c r="A243" s="240"/>
      <c r="B243" s="240"/>
      <c r="C243" s="240"/>
    </row>
    <row r="244" spans="1:3">
      <c r="A244" s="240"/>
      <c r="B244" s="240"/>
      <c r="C244" s="240"/>
    </row>
    <row r="245" spans="1:3">
      <c r="A245" s="240"/>
      <c r="B245" s="240"/>
      <c r="C245" s="240"/>
    </row>
    <row r="246" spans="1:3">
      <c r="A246" s="240"/>
      <c r="B246" s="240"/>
      <c r="C246" s="240"/>
    </row>
    <row r="247" spans="1:3">
      <c r="A247" s="240"/>
      <c r="B247" s="240"/>
      <c r="C247" s="240"/>
    </row>
    <row r="248" spans="1:3">
      <c r="A248" s="240"/>
      <c r="B248" s="240"/>
      <c r="C248" s="240"/>
    </row>
    <row r="249" spans="1:3">
      <c r="A249" s="240"/>
      <c r="B249" s="240"/>
      <c r="C249" s="240"/>
    </row>
    <row r="250" spans="1:3">
      <c r="A250" s="240"/>
      <c r="B250" s="240"/>
      <c r="C250" s="240"/>
    </row>
    <row r="251" spans="1:3">
      <c r="A251" s="240"/>
      <c r="B251" s="240"/>
      <c r="C251" s="240"/>
    </row>
    <row r="252" spans="1:3">
      <c r="A252" s="240"/>
      <c r="B252" s="240"/>
      <c r="C252" s="240"/>
    </row>
    <row r="253" spans="1:3">
      <c r="A253" s="240"/>
      <c r="B253" s="240"/>
      <c r="C253" s="240"/>
    </row>
    <row r="254" spans="1:3">
      <c r="A254" s="240"/>
      <c r="B254" s="240"/>
      <c r="C254" s="240"/>
    </row>
    <row r="255" spans="1:3">
      <c r="A255" s="240"/>
      <c r="B255" s="240"/>
      <c r="C255" s="240"/>
    </row>
    <row r="256" spans="1:3">
      <c r="A256" s="240"/>
      <c r="B256" s="240"/>
      <c r="C256" s="240"/>
    </row>
    <row r="257" spans="1:3">
      <c r="A257" s="240"/>
      <c r="B257" s="240"/>
      <c r="C257" s="240"/>
    </row>
    <row r="258" spans="1:3">
      <c r="A258" s="240"/>
      <c r="B258" s="240"/>
      <c r="C258" s="240"/>
    </row>
    <row r="259" spans="1:3">
      <c r="A259" s="240"/>
      <c r="B259" s="240"/>
      <c r="C259" s="240"/>
    </row>
    <row r="260" spans="1:3">
      <c r="A260" s="240"/>
      <c r="B260" s="240"/>
      <c r="C260" s="240"/>
    </row>
    <row r="261" spans="1:3">
      <c r="A261" s="240"/>
      <c r="B261" s="240"/>
      <c r="C261" s="240"/>
    </row>
    <row r="262" spans="1:3">
      <c r="A262" s="240"/>
      <c r="B262" s="240"/>
      <c r="C262" s="240"/>
    </row>
    <row r="263" spans="1:3">
      <c r="A263" s="240"/>
      <c r="B263" s="240"/>
      <c r="C263" s="240"/>
    </row>
    <row r="264" spans="1:3">
      <c r="A264" s="240"/>
      <c r="B264" s="240"/>
      <c r="C264" s="240"/>
    </row>
    <row r="265" spans="1:3">
      <c r="A265" s="240"/>
      <c r="B265" s="240"/>
      <c r="C265" s="240"/>
    </row>
    <row r="266" spans="1:3">
      <c r="A266" s="240"/>
      <c r="B266" s="240"/>
      <c r="C266" s="240"/>
    </row>
    <row r="267" spans="1:3">
      <c r="A267" s="240"/>
      <c r="B267" s="240"/>
      <c r="C267" s="240"/>
    </row>
    <row r="268" spans="1:3">
      <c r="A268" s="240"/>
      <c r="B268" s="240"/>
      <c r="C268" s="240"/>
    </row>
    <row r="269" spans="1:3">
      <c r="A269" s="240"/>
      <c r="B269" s="240"/>
      <c r="C269" s="240"/>
    </row>
    <row r="270" spans="1:3">
      <c r="A270" s="240"/>
      <c r="B270" s="240"/>
      <c r="C270" s="240"/>
    </row>
    <row r="271" spans="1:3">
      <c r="A271" s="240"/>
      <c r="B271" s="240"/>
      <c r="C271" s="240"/>
    </row>
    <row r="272" spans="1:3">
      <c r="A272" s="240"/>
      <c r="B272" s="240"/>
      <c r="C272" s="240"/>
    </row>
    <row r="273" spans="1:3">
      <c r="A273" s="240"/>
      <c r="B273" s="240"/>
      <c r="C273" s="240"/>
    </row>
    <row r="274" spans="1:3">
      <c r="A274" s="240"/>
      <c r="B274" s="240"/>
      <c r="C274" s="240"/>
    </row>
    <row r="275" spans="1:3">
      <c r="A275" s="240"/>
      <c r="B275" s="240"/>
      <c r="C275" s="240"/>
    </row>
    <row r="276" spans="1:3">
      <c r="A276" s="240"/>
      <c r="B276" s="240"/>
      <c r="C276" s="240"/>
    </row>
    <row r="277" spans="1:3">
      <c r="A277" s="240"/>
      <c r="B277" s="240"/>
      <c r="C277" s="240"/>
    </row>
    <row r="278" spans="1:3">
      <c r="A278" s="240"/>
      <c r="B278" s="240"/>
      <c r="C278" s="240"/>
    </row>
    <row r="279" spans="1:3">
      <c r="A279" s="240"/>
      <c r="B279" s="240"/>
      <c r="C279" s="240"/>
    </row>
    <row r="280" spans="1:3">
      <c r="A280" s="240"/>
      <c r="B280" s="240"/>
      <c r="C280" s="240"/>
    </row>
    <row r="281" spans="1:3">
      <c r="A281" s="240"/>
      <c r="B281" s="240"/>
      <c r="C281" s="240"/>
    </row>
    <row r="282" spans="1:3">
      <c r="A282" s="240"/>
      <c r="B282" s="240"/>
      <c r="C282" s="240"/>
    </row>
    <row r="283" spans="1:3">
      <c r="A283" s="240"/>
      <c r="B283" s="240"/>
      <c r="C283" s="240"/>
    </row>
    <row r="284" spans="1:3">
      <c r="A284" s="240"/>
      <c r="B284" s="240"/>
      <c r="C284" s="240"/>
    </row>
    <row r="285" spans="1:3">
      <c r="A285" s="240"/>
      <c r="B285" s="240"/>
      <c r="C285" s="240"/>
    </row>
    <row r="286" spans="1:3">
      <c r="A286" s="240"/>
      <c r="B286" s="240"/>
      <c r="C286" s="240"/>
    </row>
    <row r="287" spans="1:3">
      <c r="A287" s="240"/>
      <c r="B287" s="240"/>
      <c r="C287" s="240"/>
    </row>
    <row r="288" spans="1:3">
      <c r="A288" s="240"/>
      <c r="B288" s="240"/>
      <c r="C288" s="240"/>
    </row>
    <row r="289" spans="1:3">
      <c r="A289" s="240"/>
      <c r="B289" s="240"/>
      <c r="C289" s="240"/>
    </row>
    <row r="290" spans="1:3">
      <c r="A290" s="240"/>
      <c r="B290" s="240"/>
      <c r="C290" s="240"/>
    </row>
    <row r="291" spans="1:3">
      <c r="A291" s="240"/>
      <c r="B291" s="240"/>
      <c r="C291" s="240"/>
    </row>
    <row r="292" spans="1:3">
      <c r="A292" s="240"/>
      <c r="B292" s="240"/>
      <c r="C292" s="240"/>
    </row>
    <row r="293" spans="1:3">
      <c r="A293" s="240"/>
      <c r="B293" s="240"/>
      <c r="C293" s="240"/>
    </row>
    <row r="294" spans="1:3">
      <c r="A294" s="240"/>
      <c r="B294" s="240"/>
      <c r="C294" s="240"/>
    </row>
    <row r="295" spans="1:3">
      <c r="A295" s="240"/>
      <c r="B295" s="240"/>
      <c r="C295" s="240"/>
    </row>
    <row r="296" spans="1:3">
      <c r="A296" s="240"/>
      <c r="B296" s="240"/>
      <c r="C296" s="240"/>
    </row>
    <row r="297" spans="1:3">
      <c r="A297" s="240"/>
      <c r="B297" s="240"/>
      <c r="C297" s="240"/>
    </row>
    <row r="298" spans="1:3">
      <c r="A298" s="240"/>
      <c r="B298" s="240"/>
      <c r="C298" s="240"/>
    </row>
    <row r="299" spans="1:3">
      <c r="A299" s="240"/>
      <c r="B299" s="240"/>
      <c r="C299" s="240"/>
    </row>
    <row r="300" spans="1:3">
      <c r="A300" s="240"/>
      <c r="B300" s="240"/>
      <c r="C300" s="240"/>
    </row>
    <row r="301" spans="1:3">
      <c r="A301" s="240"/>
      <c r="B301" s="240"/>
      <c r="C301" s="240"/>
    </row>
    <row r="302" spans="1:3">
      <c r="A302" s="240"/>
      <c r="B302" s="240"/>
      <c r="C302" s="240"/>
    </row>
    <row r="303" spans="1:3">
      <c r="A303" s="240"/>
      <c r="B303" s="240"/>
      <c r="C303" s="240"/>
    </row>
    <row r="304" spans="1:3">
      <c r="A304" s="240"/>
      <c r="B304" s="240"/>
      <c r="C304" s="240"/>
    </row>
    <row r="305" spans="1:3">
      <c r="A305" s="240"/>
      <c r="B305" s="240"/>
      <c r="C305" s="240"/>
    </row>
    <row r="306" spans="1:3">
      <c r="A306" s="240"/>
      <c r="B306" s="240"/>
      <c r="C306" s="240"/>
    </row>
    <row r="307" spans="1:3">
      <c r="A307" s="240"/>
      <c r="B307" s="240"/>
      <c r="C307" s="240"/>
    </row>
    <row r="308" spans="1:3">
      <c r="A308" s="240"/>
      <c r="B308" s="240"/>
      <c r="C308" s="240"/>
    </row>
    <row r="309" spans="1:3">
      <c r="A309" s="240"/>
      <c r="B309" s="240"/>
      <c r="C309" s="240"/>
    </row>
    <row r="310" spans="1:3">
      <c r="A310" s="240"/>
      <c r="B310" s="240"/>
      <c r="C310" s="240"/>
    </row>
    <row r="311" spans="1:3">
      <c r="A311" s="240"/>
      <c r="B311" s="240"/>
      <c r="C311" s="240"/>
    </row>
    <row r="312" spans="1:3">
      <c r="A312" s="240"/>
      <c r="B312" s="240"/>
      <c r="C312" s="240"/>
    </row>
    <row r="313" spans="1:3">
      <c r="A313" s="240"/>
      <c r="B313" s="240"/>
      <c r="C313" s="240"/>
    </row>
    <row r="314" spans="1:3">
      <c r="A314" s="240"/>
      <c r="B314" s="240"/>
      <c r="C314" s="240"/>
    </row>
    <row r="315" spans="1:3">
      <c r="A315" s="240"/>
      <c r="B315" s="240"/>
      <c r="C315" s="240"/>
    </row>
    <row r="316" spans="1:3">
      <c r="A316" s="240"/>
      <c r="B316" s="240"/>
      <c r="C316" s="240"/>
    </row>
    <row r="317" spans="1:3">
      <c r="A317" s="240"/>
      <c r="B317" s="240"/>
      <c r="C317" s="240"/>
    </row>
    <row r="318" spans="1:3">
      <c r="A318" s="240"/>
      <c r="B318" s="240"/>
      <c r="C318" s="240"/>
    </row>
    <row r="319" spans="1:3">
      <c r="A319" s="240"/>
      <c r="B319" s="240"/>
      <c r="C319" s="240"/>
    </row>
    <row r="320" spans="1:3">
      <c r="A320" s="240"/>
      <c r="B320" s="240"/>
      <c r="C320" s="240"/>
    </row>
    <row r="321" spans="1:3">
      <c r="A321" s="240"/>
      <c r="B321" s="240"/>
      <c r="C321" s="240"/>
    </row>
    <row r="322" spans="1:3">
      <c r="A322" s="240"/>
      <c r="B322" s="240"/>
      <c r="C322" s="240"/>
    </row>
    <row r="323" spans="1:3">
      <c r="A323" s="240"/>
      <c r="B323" s="240"/>
      <c r="C323" s="240"/>
    </row>
    <row r="324" spans="1:3">
      <c r="A324" s="240"/>
      <c r="B324" s="240"/>
      <c r="C324" s="240"/>
    </row>
    <row r="325" spans="1:3">
      <c r="A325" s="240"/>
      <c r="B325" s="240"/>
      <c r="C325" s="240"/>
    </row>
    <row r="326" spans="1:3">
      <c r="A326" s="240"/>
      <c r="B326" s="240"/>
      <c r="C326" s="240"/>
    </row>
    <row r="327" spans="1:3">
      <c r="A327" s="240"/>
      <c r="B327" s="240"/>
      <c r="C327" s="240"/>
    </row>
    <row r="328" spans="1:3">
      <c r="A328" s="240"/>
      <c r="B328" s="240"/>
      <c r="C328" s="240"/>
    </row>
    <row r="329" spans="1:3">
      <c r="A329" s="240"/>
      <c r="B329" s="240"/>
      <c r="C329" s="240"/>
    </row>
    <row r="330" spans="1:3">
      <c r="A330" s="240"/>
      <c r="B330" s="240"/>
      <c r="C330" s="240"/>
    </row>
    <row r="331" spans="1:3">
      <c r="A331" s="240"/>
      <c r="B331" s="240"/>
      <c r="C331" s="240"/>
    </row>
    <row r="332" spans="1:3">
      <c r="A332" s="240"/>
      <c r="B332" s="240"/>
      <c r="C332" s="240"/>
    </row>
    <row r="333" spans="1:3">
      <c r="A333" s="240"/>
      <c r="B333" s="240"/>
      <c r="C333" s="240"/>
    </row>
    <row r="334" spans="1:3">
      <c r="A334" s="240"/>
      <c r="B334" s="240"/>
      <c r="C334" s="240"/>
    </row>
    <row r="335" spans="1:3">
      <c r="A335" s="240"/>
      <c r="B335" s="240"/>
      <c r="C335" s="240"/>
    </row>
    <row r="336" spans="1:3">
      <c r="A336" s="240"/>
      <c r="B336" s="240"/>
      <c r="C336" s="240"/>
    </row>
    <row r="337" spans="1:3">
      <c r="A337" s="240"/>
      <c r="B337" s="240"/>
      <c r="C337" s="240"/>
    </row>
    <row r="338" spans="1:3">
      <c r="A338" s="240"/>
      <c r="B338" s="240"/>
      <c r="C338" s="240"/>
    </row>
    <row r="339" spans="1:3">
      <c r="A339" s="240"/>
      <c r="B339" s="240"/>
      <c r="C339" s="240"/>
    </row>
    <row r="340" spans="1:3">
      <c r="A340" s="240"/>
      <c r="B340" s="240"/>
      <c r="C340" s="240"/>
    </row>
    <row r="341" spans="1:3">
      <c r="A341" s="240"/>
      <c r="B341" s="240"/>
      <c r="C341" s="240"/>
    </row>
    <row r="342" spans="1:3">
      <c r="A342" s="240"/>
      <c r="B342" s="240"/>
      <c r="C342" s="240"/>
    </row>
    <row r="343" spans="1:3">
      <c r="A343" s="240"/>
      <c r="B343" s="240"/>
      <c r="C343" s="240"/>
    </row>
    <row r="344" spans="1:3">
      <c r="A344" s="240"/>
      <c r="B344" s="240"/>
      <c r="C344" s="240"/>
    </row>
    <row r="345" spans="1:3">
      <c r="A345" s="240"/>
      <c r="B345" s="240"/>
      <c r="C345" s="240"/>
    </row>
    <row r="346" spans="1:3">
      <c r="A346" s="240"/>
      <c r="B346" s="240"/>
      <c r="C346" s="240"/>
    </row>
    <row r="347" spans="1:3">
      <c r="A347" s="240"/>
      <c r="B347" s="240"/>
      <c r="C347" s="240"/>
    </row>
    <row r="348" spans="1:3">
      <c r="A348" s="240"/>
      <c r="B348" s="240"/>
      <c r="C348" s="240"/>
    </row>
    <row r="349" spans="1:3">
      <c r="A349" s="240"/>
      <c r="B349" s="240"/>
      <c r="C349" s="240"/>
    </row>
    <row r="350" spans="1:3">
      <c r="A350" s="240"/>
      <c r="B350" s="240"/>
      <c r="C350" s="240"/>
    </row>
    <row r="351" spans="1:3">
      <c r="A351" s="240"/>
      <c r="B351" s="240"/>
      <c r="C351" s="240"/>
    </row>
    <row r="352" spans="1:3">
      <c r="A352" s="240"/>
      <c r="B352" s="240"/>
      <c r="C352" s="240"/>
    </row>
    <row r="353" spans="1:3">
      <c r="A353" s="240"/>
      <c r="B353" s="240"/>
      <c r="C353" s="240"/>
    </row>
    <row r="354" spans="1:3">
      <c r="A354" s="240"/>
      <c r="B354" s="240"/>
      <c r="C354" s="240"/>
    </row>
    <row r="355" spans="1:3">
      <c r="A355" s="240"/>
      <c r="B355" s="240"/>
      <c r="C355" s="240"/>
    </row>
    <row r="356" spans="1:3">
      <c r="A356" s="240"/>
      <c r="B356" s="240"/>
      <c r="C356" s="240"/>
    </row>
    <row r="357" spans="1:3">
      <c r="A357" s="240"/>
      <c r="B357" s="240"/>
      <c r="C357" s="240"/>
    </row>
    <row r="358" spans="1:3">
      <c r="A358" s="240"/>
      <c r="B358" s="240"/>
      <c r="C358" s="240"/>
    </row>
    <row r="359" spans="1:3">
      <c r="A359" s="240"/>
      <c r="B359" s="240"/>
      <c r="C359" s="240"/>
    </row>
    <row r="360" spans="1:3">
      <c r="A360" s="240"/>
      <c r="B360" s="240"/>
      <c r="C360" s="240"/>
    </row>
    <row r="361" spans="1:3">
      <c r="A361" s="240"/>
      <c r="B361" s="240"/>
      <c r="C361" s="240"/>
    </row>
    <row r="362" spans="1:3">
      <c r="A362" s="240"/>
      <c r="B362" s="240"/>
      <c r="C362" s="240"/>
    </row>
    <row r="363" spans="1:3">
      <c r="A363" s="240"/>
      <c r="B363" s="240"/>
      <c r="C363" s="240"/>
    </row>
    <row r="364" spans="1:3">
      <c r="A364" s="240"/>
      <c r="B364" s="240"/>
      <c r="C364" s="240"/>
    </row>
    <row r="365" spans="1:3">
      <c r="A365" s="240"/>
      <c r="B365" s="240"/>
      <c r="C365" s="240"/>
    </row>
    <row r="366" spans="1:3">
      <c r="A366" s="240"/>
      <c r="B366" s="240"/>
      <c r="C366" s="240"/>
    </row>
    <row r="367" spans="1:3">
      <c r="A367" s="240"/>
      <c r="B367" s="240"/>
      <c r="C367" s="240"/>
    </row>
    <row r="368" spans="1:3">
      <c r="A368" s="240"/>
      <c r="B368" s="240"/>
      <c r="C368" s="240"/>
    </row>
    <row r="369" spans="1:3">
      <c r="A369" s="240"/>
      <c r="B369" s="240"/>
      <c r="C369" s="240"/>
    </row>
    <row r="370" spans="1:3">
      <c r="A370" s="240"/>
      <c r="B370" s="240"/>
      <c r="C370" s="240"/>
    </row>
    <row r="371" spans="1:3">
      <c r="A371" s="240"/>
      <c r="B371" s="240"/>
      <c r="C371" s="240"/>
    </row>
    <row r="372" spans="1:3">
      <c r="A372" s="240"/>
      <c r="B372" s="240"/>
      <c r="C372" s="240"/>
    </row>
    <row r="373" spans="1:3">
      <c r="A373" s="240"/>
      <c r="B373" s="240"/>
      <c r="C373" s="240"/>
    </row>
    <row r="374" spans="1:3">
      <c r="A374" s="240"/>
      <c r="B374" s="240"/>
      <c r="C374" s="240"/>
    </row>
    <row r="375" spans="1:3">
      <c r="A375" s="240"/>
      <c r="B375" s="240"/>
      <c r="C375" s="240"/>
    </row>
    <row r="376" spans="1:3">
      <c r="A376" s="240"/>
      <c r="B376" s="240"/>
      <c r="C376" s="240"/>
    </row>
    <row r="377" spans="1:3">
      <c r="A377" s="240"/>
      <c r="B377" s="240"/>
      <c r="C377" s="240"/>
    </row>
    <row r="378" spans="1:3">
      <c r="A378" s="240"/>
      <c r="B378" s="240"/>
      <c r="C378" s="240"/>
    </row>
    <row r="379" spans="1:3">
      <c r="A379" s="240"/>
      <c r="B379" s="240"/>
      <c r="C379" s="240"/>
    </row>
    <row r="380" spans="1:3">
      <c r="A380" s="240"/>
      <c r="B380" s="240"/>
      <c r="C380" s="240"/>
    </row>
    <row r="381" spans="1:3">
      <c r="A381" s="240"/>
      <c r="B381" s="240"/>
      <c r="C381" s="240"/>
    </row>
    <row r="382" spans="1:3">
      <c r="A382" s="240"/>
      <c r="B382" s="240"/>
      <c r="C382" s="240"/>
    </row>
    <row r="383" spans="1:3">
      <c r="A383" s="240"/>
      <c r="B383" s="240"/>
      <c r="C383" s="240"/>
    </row>
    <row r="384" spans="1:3">
      <c r="A384" s="240"/>
      <c r="B384" s="240"/>
      <c r="C384" s="240"/>
    </row>
    <row r="385" spans="1:3">
      <c r="A385" s="240"/>
      <c r="B385" s="240"/>
      <c r="C385" s="240"/>
    </row>
    <row r="386" spans="1:3">
      <c r="A386" s="240"/>
      <c r="B386" s="240"/>
      <c r="C386" s="240"/>
    </row>
    <row r="387" spans="1:3">
      <c r="A387" s="240"/>
      <c r="B387" s="240"/>
      <c r="C387" s="240"/>
    </row>
    <row r="388" spans="1:3">
      <c r="A388" s="240"/>
      <c r="B388" s="240"/>
      <c r="C388" s="240"/>
    </row>
    <row r="389" spans="1:3">
      <c r="A389" s="240"/>
      <c r="B389" s="240"/>
      <c r="C389" s="240"/>
    </row>
    <row r="390" spans="1:3">
      <c r="A390" s="240"/>
      <c r="B390" s="240"/>
      <c r="C390" s="240"/>
    </row>
    <row r="391" spans="1:3">
      <c r="A391" s="240"/>
      <c r="B391" s="240"/>
      <c r="C391" s="240"/>
    </row>
    <row r="392" spans="1:3">
      <c r="A392" s="240"/>
      <c r="B392" s="240"/>
      <c r="C392" s="240"/>
    </row>
    <row r="393" spans="1:3">
      <c r="A393" s="240"/>
      <c r="B393" s="240"/>
      <c r="C393" s="240"/>
    </row>
    <row r="394" spans="1:3">
      <c r="A394" s="240"/>
      <c r="B394" s="240"/>
      <c r="C394" s="240"/>
    </row>
    <row r="395" spans="1:3">
      <c r="A395" s="240"/>
      <c r="B395" s="240"/>
      <c r="C395" s="240"/>
    </row>
    <row r="396" spans="1:3">
      <c r="A396" s="240"/>
      <c r="B396" s="240"/>
      <c r="C396" s="240"/>
    </row>
    <row r="397" spans="1:3">
      <c r="A397" s="240"/>
      <c r="B397" s="240"/>
      <c r="C397" s="240"/>
    </row>
    <row r="398" spans="1:3">
      <c r="A398" s="240"/>
      <c r="B398" s="240"/>
      <c r="C398" s="240"/>
    </row>
    <row r="399" spans="1:3">
      <c r="A399" s="240"/>
      <c r="B399" s="240"/>
      <c r="C399" s="240"/>
    </row>
    <row r="400" spans="1:3">
      <c r="A400" s="240"/>
      <c r="B400" s="240"/>
      <c r="C400" s="240"/>
    </row>
    <row r="401" spans="1:3">
      <c r="A401" s="240"/>
      <c r="B401" s="240"/>
      <c r="C401" s="240"/>
    </row>
    <row r="402" spans="1:3">
      <c r="A402" s="240"/>
      <c r="B402" s="240"/>
      <c r="C402" s="240"/>
    </row>
    <row r="403" spans="1:3">
      <c r="A403" s="240"/>
      <c r="B403" s="240"/>
      <c r="C403" s="240"/>
    </row>
    <row r="404" spans="1:3">
      <c r="A404" s="240"/>
      <c r="B404" s="240"/>
      <c r="C404" s="240"/>
    </row>
    <row r="405" spans="1:3">
      <c r="A405" s="240"/>
      <c r="B405" s="240"/>
      <c r="C405" s="240"/>
    </row>
    <row r="406" spans="1:3">
      <c r="A406" s="240"/>
      <c r="B406" s="240"/>
      <c r="C406" s="240"/>
    </row>
    <row r="407" spans="1:3">
      <c r="A407" s="240"/>
      <c r="B407" s="240"/>
      <c r="C407" s="240"/>
    </row>
    <row r="408" spans="1:3">
      <c r="A408" s="240"/>
      <c r="B408" s="240"/>
      <c r="C408" s="240"/>
    </row>
    <row r="409" spans="1:3">
      <c r="A409" s="240"/>
      <c r="B409" s="240"/>
      <c r="C409" s="240"/>
    </row>
    <row r="410" spans="1:3">
      <c r="A410" s="240"/>
      <c r="B410" s="240"/>
      <c r="C410" s="240"/>
    </row>
    <row r="411" spans="1:3">
      <c r="A411" s="240"/>
      <c r="B411" s="240"/>
      <c r="C411" s="240"/>
    </row>
    <row r="412" spans="1:3">
      <c r="A412" s="240"/>
      <c r="B412" s="240"/>
      <c r="C412" s="240"/>
    </row>
    <row r="413" spans="1:3">
      <c r="A413" s="240"/>
      <c r="B413" s="240"/>
      <c r="C413" s="240"/>
    </row>
    <row r="414" spans="1:3">
      <c r="A414" s="240"/>
      <c r="B414" s="240"/>
      <c r="C414" s="240"/>
    </row>
    <row r="415" spans="1:3">
      <c r="A415" s="240"/>
      <c r="B415" s="240"/>
      <c r="C415" s="240"/>
    </row>
    <row r="416" spans="1:3">
      <c r="A416" s="240"/>
      <c r="B416" s="240"/>
      <c r="C416" s="240"/>
    </row>
    <row r="417" spans="1:3">
      <c r="A417" s="240"/>
      <c r="B417" s="240"/>
      <c r="C417" s="240"/>
    </row>
    <row r="418" spans="1:3">
      <c r="A418" s="240"/>
      <c r="B418" s="240"/>
      <c r="C418" s="240"/>
    </row>
    <row r="419" spans="1:3">
      <c r="A419" s="240"/>
      <c r="B419" s="240"/>
      <c r="C419" s="240"/>
    </row>
    <row r="420" spans="1:3">
      <c r="A420" s="240"/>
      <c r="B420" s="240"/>
      <c r="C420" s="240"/>
    </row>
    <row r="421" spans="1:3">
      <c r="A421" s="240"/>
      <c r="B421" s="240"/>
      <c r="C421" s="240"/>
    </row>
    <row r="422" spans="1:3">
      <c r="A422" s="240"/>
      <c r="B422" s="240"/>
      <c r="C422" s="240"/>
    </row>
    <row r="423" spans="1:3">
      <c r="A423" s="240"/>
      <c r="B423" s="240"/>
      <c r="C423" s="240"/>
    </row>
    <row r="424" spans="1:3">
      <c r="A424" s="240"/>
      <c r="B424" s="240"/>
      <c r="C424" s="240"/>
    </row>
    <row r="425" spans="1:3">
      <c r="A425" s="240"/>
      <c r="B425" s="240"/>
      <c r="C425" s="240"/>
    </row>
    <row r="426" spans="1:3">
      <c r="A426" s="240"/>
      <c r="B426" s="240"/>
      <c r="C426" s="240"/>
    </row>
    <row r="427" spans="1:3">
      <c r="A427" s="240"/>
      <c r="B427" s="240"/>
      <c r="C427" s="240"/>
    </row>
    <row r="428" spans="1:3">
      <c r="A428" s="240"/>
      <c r="B428" s="240"/>
      <c r="C428" s="240"/>
    </row>
    <row r="429" spans="1:3">
      <c r="A429" s="240"/>
      <c r="B429" s="240"/>
      <c r="C429" s="240"/>
    </row>
    <row r="430" spans="1:3">
      <c r="A430" s="240"/>
      <c r="B430" s="240"/>
      <c r="C430" s="240"/>
    </row>
    <row r="431" spans="1:3">
      <c r="A431" s="240"/>
      <c r="B431" s="240"/>
      <c r="C431" s="240"/>
    </row>
    <row r="432" spans="1:3">
      <c r="A432" s="240"/>
      <c r="B432" s="240"/>
      <c r="C432" s="240"/>
    </row>
    <row r="433" spans="1:3">
      <c r="A433" s="240"/>
      <c r="B433" s="240"/>
      <c r="C433" s="240"/>
    </row>
    <row r="434" spans="1:3">
      <c r="A434" s="240"/>
      <c r="B434" s="240"/>
      <c r="C434" s="240"/>
    </row>
    <row r="435" spans="1:3">
      <c r="A435" s="240"/>
      <c r="B435" s="240"/>
      <c r="C435" s="240"/>
    </row>
    <row r="436" spans="1:3">
      <c r="A436" s="240"/>
      <c r="B436" s="240"/>
      <c r="C436" s="240"/>
    </row>
    <row r="437" spans="1:3">
      <c r="A437" s="240"/>
      <c r="B437" s="240"/>
      <c r="C437" s="240"/>
    </row>
    <row r="438" spans="1:3">
      <c r="A438" s="240"/>
      <c r="B438" s="240"/>
      <c r="C438" s="240"/>
    </row>
    <row r="439" spans="1:3">
      <c r="A439" s="240"/>
      <c r="B439" s="240"/>
      <c r="C439" s="240"/>
    </row>
    <row r="440" spans="1:3">
      <c r="A440" s="240"/>
      <c r="B440" s="240"/>
      <c r="C440" s="240"/>
    </row>
    <row r="441" spans="1:3">
      <c r="A441" s="240"/>
      <c r="B441" s="240"/>
      <c r="C441" s="240"/>
    </row>
    <row r="442" spans="1:3">
      <c r="A442" s="240"/>
      <c r="B442" s="240"/>
      <c r="C442" s="240"/>
    </row>
    <row r="443" spans="1:3">
      <c r="A443" s="240"/>
      <c r="B443" s="240"/>
      <c r="C443" s="240"/>
    </row>
    <row r="444" spans="1:3">
      <c r="A444" s="240"/>
      <c r="B444" s="240"/>
      <c r="C444" s="240"/>
    </row>
    <row r="445" spans="1:3">
      <c r="A445" s="240"/>
      <c r="B445" s="240"/>
      <c r="C445" s="240"/>
    </row>
    <row r="446" spans="1:3">
      <c r="A446" s="240"/>
      <c r="B446" s="240"/>
      <c r="C446" s="240"/>
    </row>
    <row r="447" spans="1:3">
      <c r="A447" s="240"/>
      <c r="B447" s="240"/>
      <c r="C447" s="240"/>
    </row>
    <row r="448" spans="1:3">
      <c r="A448" s="240"/>
      <c r="B448" s="240"/>
      <c r="C448" s="240"/>
    </row>
    <row r="449" spans="1:3">
      <c r="A449" s="240"/>
      <c r="B449" s="240"/>
      <c r="C449" s="240"/>
    </row>
    <row r="450" spans="1:3">
      <c r="A450" s="240"/>
      <c r="B450" s="240"/>
      <c r="C450" s="240"/>
    </row>
    <row r="451" spans="1:3">
      <c r="A451" s="240"/>
      <c r="B451" s="240"/>
      <c r="C451" s="240"/>
    </row>
    <row r="452" spans="1:3">
      <c r="A452" s="240"/>
      <c r="B452" s="240"/>
      <c r="C452" s="240"/>
    </row>
    <row r="453" spans="1:3">
      <c r="A453" s="240"/>
      <c r="B453" s="240"/>
      <c r="C453" s="240"/>
    </row>
    <row r="454" spans="1:3">
      <c r="A454" s="240"/>
      <c r="B454" s="240"/>
      <c r="C454" s="240"/>
    </row>
    <row r="455" spans="1:3">
      <c r="A455" s="240"/>
      <c r="B455" s="240"/>
      <c r="C455" s="240"/>
    </row>
    <row r="456" spans="1:3">
      <c r="A456" s="240"/>
      <c r="B456" s="240"/>
      <c r="C456" s="240"/>
    </row>
    <row r="457" spans="1:3">
      <c r="A457" s="240"/>
      <c r="B457" s="240"/>
      <c r="C457" s="240"/>
    </row>
    <row r="458" spans="1:3">
      <c r="A458" s="240"/>
      <c r="B458" s="240"/>
      <c r="C458" s="240"/>
    </row>
    <row r="459" spans="1:3">
      <c r="A459" s="240"/>
      <c r="B459" s="240"/>
      <c r="C459" s="240"/>
    </row>
    <row r="460" spans="1:3">
      <c r="A460" s="240"/>
      <c r="B460" s="240"/>
      <c r="C460" s="240"/>
    </row>
    <row r="461" spans="1:3">
      <c r="A461" s="240"/>
      <c r="B461" s="240"/>
      <c r="C461" s="240"/>
    </row>
    <row r="462" spans="1:3">
      <c r="A462" s="240"/>
      <c r="B462" s="240"/>
      <c r="C462" s="240"/>
    </row>
    <row r="463" spans="1:3">
      <c r="A463" s="240"/>
      <c r="B463" s="240"/>
      <c r="C463" s="240"/>
    </row>
    <row r="464" spans="1:3">
      <c r="A464" s="240"/>
      <c r="B464" s="240"/>
      <c r="C464" s="240"/>
    </row>
    <row r="465" spans="1:3">
      <c r="A465" s="240"/>
      <c r="B465" s="240"/>
      <c r="C465" s="240"/>
    </row>
    <row r="466" spans="1:3">
      <c r="A466" s="240"/>
      <c r="B466" s="240"/>
      <c r="C466" s="240"/>
    </row>
    <row r="467" spans="1:3">
      <c r="A467" s="240"/>
      <c r="B467" s="240"/>
      <c r="C467" s="240"/>
    </row>
    <row r="468" spans="1:3">
      <c r="A468" s="240"/>
      <c r="B468" s="240"/>
      <c r="C468" s="240"/>
    </row>
    <row r="469" spans="1:3">
      <c r="A469" s="240"/>
      <c r="B469" s="240"/>
      <c r="C469" s="240"/>
    </row>
    <row r="470" spans="1:3">
      <c r="A470" s="240"/>
      <c r="B470" s="240"/>
      <c r="C470" s="240"/>
    </row>
    <row r="471" spans="1:3">
      <c r="A471" s="240"/>
      <c r="B471" s="240"/>
      <c r="C471" s="240"/>
    </row>
    <row r="472" spans="1:3">
      <c r="A472" s="240"/>
      <c r="B472" s="240"/>
      <c r="C472" s="240"/>
    </row>
    <row r="473" spans="1:3">
      <c r="A473" s="240"/>
      <c r="B473" s="240"/>
      <c r="C473" s="240"/>
    </row>
    <row r="474" spans="1:3">
      <c r="A474" s="240"/>
      <c r="B474" s="240"/>
      <c r="C474" s="240"/>
    </row>
    <row r="475" spans="1:3">
      <c r="A475" s="240"/>
      <c r="B475" s="240"/>
      <c r="C475" s="240"/>
    </row>
    <row r="476" spans="1:3">
      <c r="A476" s="240"/>
      <c r="B476" s="240"/>
      <c r="C476" s="240"/>
    </row>
    <row r="477" spans="1:3">
      <c r="A477" s="240"/>
      <c r="B477" s="240"/>
      <c r="C477" s="240"/>
    </row>
    <row r="478" spans="1:3">
      <c r="A478" s="240"/>
      <c r="B478" s="240"/>
      <c r="C478" s="240"/>
    </row>
    <row r="479" spans="1:3">
      <c r="A479" s="240"/>
      <c r="B479" s="240"/>
      <c r="C479" s="240"/>
    </row>
    <row r="480" spans="1:3">
      <c r="A480" s="240"/>
      <c r="B480" s="240"/>
      <c r="C480" s="240"/>
    </row>
    <row r="481" spans="1:3">
      <c r="A481" s="240"/>
      <c r="B481" s="240"/>
      <c r="C481" s="240"/>
    </row>
    <row r="482" spans="1:3">
      <c r="A482" s="240"/>
      <c r="B482" s="240"/>
      <c r="C482" s="240"/>
    </row>
    <row r="483" spans="1:3">
      <c r="A483" s="240"/>
      <c r="B483" s="240"/>
      <c r="C483" s="240"/>
    </row>
    <row r="484" spans="1:3">
      <c r="A484" s="240"/>
      <c r="B484" s="240"/>
      <c r="C484" s="240"/>
    </row>
    <row r="485" spans="1:3">
      <c r="A485" s="240"/>
      <c r="B485" s="240"/>
      <c r="C485" s="240"/>
    </row>
    <row r="486" spans="1:3">
      <c r="A486" s="240"/>
      <c r="B486" s="240"/>
      <c r="C486" s="240"/>
    </row>
    <row r="487" spans="1:3">
      <c r="A487" s="240"/>
      <c r="B487" s="240"/>
      <c r="C487" s="240"/>
    </row>
    <row r="488" spans="1:3">
      <c r="A488" s="240"/>
      <c r="B488" s="240"/>
      <c r="C488" s="240"/>
    </row>
    <row r="489" spans="1:3">
      <c r="A489" s="240"/>
      <c r="B489" s="240"/>
      <c r="C489" s="240"/>
    </row>
    <row r="490" spans="1:3">
      <c r="A490" s="240"/>
      <c r="B490" s="240"/>
      <c r="C490" s="240"/>
    </row>
    <row r="491" spans="1:3">
      <c r="A491" s="240"/>
      <c r="B491" s="240"/>
      <c r="C491" s="240"/>
    </row>
    <row r="492" spans="1:3">
      <c r="A492" s="240"/>
      <c r="B492" s="240"/>
      <c r="C492" s="240"/>
    </row>
    <row r="493" spans="1:3">
      <c r="A493" s="240"/>
      <c r="B493" s="240"/>
      <c r="C493" s="240"/>
    </row>
    <row r="494" spans="1:3">
      <c r="A494" s="240"/>
      <c r="B494" s="240"/>
      <c r="C494" s="240"/>
    </row>
    <row r="495" spans="1:3">
      <c r="A495" s="240"/>
      <c r="B495" s="240"/>
      <c r="C495" s="240"/>
    </row>
    <row r="496" spans="1:3">
      <c r="A496" s="240"/>
      <c r="B496" s="240"/>
      <c r="C496" s="240"/>
    </row>
    <row r="497" spans="1:3">
      <c r="A497" s="240"/>
      <c r="B497" s="240"/>
      <c r="C497" s="240"/>
    </row>
    <row r="498" spans="1:3">
      <c r="A498" s="240"/>
      <c r="B498" s="240"/>
      <c r="C498" s="240"/>
    </row>
    <row r="499" spans="1:3">
      <c r="A499" s="240"/>
      <c r="B499" s="240"/>
      <c r="C499" s="240"/>
    </row>
    <row r="500" spans="1:3">
      <c r="A500" s="240"/>
      <c r="B500" s="240"/>
      <c r="C500" s="240"/>
    </row>
    <row r="501" spans="1:3">
      <c r="A501" s="240"/>
      <c r="B501" s="240"/>
      <c r="C501" s="240"/>
    </row>
    <row r="502" spans="1:3">
      <c r="A502" s="240"/>
      <c r="B502" s="240"/>
      <c r="C502" s="240"/>
    </row>
    <row r="503" spans="1:3">
      <c r="A503" s="240"/>
      <c r="B503" s="240"/>
      <c r="C503" s="240"/>
    </row>
    <row r="504" spans="1:3">
      <c r="A504" s="240"/>
      <c r="B504" s="240"/>
      <c r="C504" s="240"/>
    </row>
    <row r="505" spans="1:3">
      <c r="A505" s="240"/>
      <c r="B505" s="240"/>
      <c r="C505" s="240"/>
    </row>
    <row r="506" spans="1:3">
      <c r="A506" s="240"/>
      <c r="B506" s="240"/>
      <c r="C506" s="240"/>
    </row>
    <row r="507" spans="1:3">
      <c r="A507" s="240"/>
      <c r="B507" s="240"/>
      <c r="C507" s="240"/>
    </row>
    <row r="508" spans="1:3">
      <c r="A508" s="240"/>
      <c r="B508" s="240"/>
      <c r="C508" s="240"/>
    </row>
    <row r="509" spans="1:3">
      <c r="A509" s="240"/>
      <c r="B509" s="240"/>
      <c r="C509" s="240"/>
    </row>
    <row r="510" spans="1:3">
      <c r="A510" s="240"/>
      <c r="B510" s="240"/>
      <c r="C510" s="240"/>
    </row>
    <row r="511" spans="1:3">
      <c r="A511" s="240"/>
      <c r="B511" s="240"/>
      <c r="C511" s="240"/>
    </row>
    <row r="512" spans="1:3">
      <c r="A512" s="240"/>
      <c r="B512" s="240"/>
      <c r="C512" s="240"/>
    </row>
    <row r="513" spans="1:3">
      <c r="A513" s="240"/>
      <c r="B513" s="240"/>
      <c r="C513" s="240"/>
    </row>
    <row r="514" spans="1:3">
      <c r="A514" s="240"/>
      <c r="B514" s="240"/>
      <c r="C514" s="240"/>
    </row>
    <row r="515" spans="1:3">
      <c r="A515" s="240"/>
      <c r="B515" s="240"/>
      <c r="C515" s="240"/>
    </row>
    <row r="516" spans="1:3">
      <c r="A516" s="240"/>
      <c r="B516" s="240"/>
      <c r="C516" s="240"/>
    </row>
    <row r="517" spans="1:3">
      <c r="A517" s="240"/>
      <c r="B517" s="240"/>
      <c r="C517" s="240"/>
    </row>
    <row r="518" spans="1:3">
      <c r="A518" s="240"/>
      <c r="B518" s="240"/>
      <c r="C518" s="240"/>
    </row>
    <row r="519" spans="1:3">
      <c r="A519" s="240"/>
      <c r="B519" s="240"/>
      <c r="C519" s="240"/>
    </row>
    <row r="520" spans="1:3">
      <c r="A520" s="240"/>
      <c r="B520" s="240"/>
      <c r="C520" s="240"/>
    </row>
    <row r="521" spans="1:3">
      <c r="A521" s="240"/>
      <c r="B521" s="240"/>
      <c r="C521" s="240"/>
    </row>
    <row r="522" spans="1:3">
      <c r="A522" s="240"/>
      <c r="B522" s="240"/>
      <c r="C522" s="240"/>
    </row>
    <row r="523" spans="1:3">
      <c r="A523" s="240"/>
      <c r="B523" s="240"/>
      <c r="C523" s="240"/>
    </row>
    <row r="524" spans="1:3">
      <c r="A524" s="240"/>
      <c r="B524" s="240"/>
      <c r="C524" s="240"/>
    </row>
    <row r="525" spans="1:3">
      <c r="A525" s="240"/>
      <c r="B525" s="240"/>
      <c r="C525" s="240"/>
    </row>
    <row r="526" spans="1:3">
      <c r="A526" s="240"/>
      <c r="B526" s="240"/>
      <c r="C526" s="240"/>
    </row>
    <row r="527" spans="1:3">
      <c r="A527" s="240"/>
      <c r="B527" s="240"/>
      <c r="C527" s="240"/>
    </row>
    <row r="528" spans="1:3">
      <c r="A528" s="240"/>
      <c r="B528" s="240"/>
      <c r="C528" s="240"/>
    </row>
    <row r="529" spans="1:3">
      <c r="A529" s="240"/>
      <c r="B529" s="240"/>
      <c r="C529" s="240"/>
    </row>
    <row r="530" spans="1:3">
      <c r="A530" s="240"/>
      <c r="B530" s="240"/>
      <c r="C530" s="240"/>
    </row>
    <row r="531" spans="1:3">
      <c r="A531" s="240"/>
      <c r="B531" s="240"/>
      <c r="C531" s="240"/>
    </row>
    <row r="532" spans="1:3">
      <c r="A532" s="240"/>
      <c r="B532" s="240"/>
      <c r="C532" s="240"/>
    </row>
    <row r="533" spans="1:3">
      <c r="A533" s="240"/>
      <c r="B533" s="240"/>
      <c r="C533" s="240"/>
    </row>
    <row r="534" spans="1:3">
      <c r="A534" s="240"/>
      <c r="B534" s="240"/>
      <c r="C534" s="240"/>
    </row>
    <row r="535" spans="1:3">
      <c r="A535" s="240"/>
      <c r="B535" s="240"/>
      <c r="C535" s="240"/>
    </row>
    <row r="536" spans="1:3">
      <c r="A536" s="240"/>
      <c r="B536" s="240"/>
      <c r="C536" s="240"/>
    </row>
    <row r="537" spans="1:3">
      <c r="A537" s="240"/>
      <c r="B537" s="240"/>
      <c r="C537" s="240"/>
    </row>
    <row r="538" spans="1:3">
      <c r="A538" s="240"/>
      <c r="B538" s="240"/>
      <c r="C538" s="240"/>
    </row>
    <row r="539" spans="1:3">
      <c r="A539" s="240"/>
      <c r="B539" s="240"/>
      <c r="C539" s="240"/>
    </row>
    <row r="540" spans="1:3">
      <c r="A540" s="240"/>
      <c r="B540" s="240"/>
      <c r="C540" s="240"/>
    </row>
    <row r="541" spans="1:3">
      <c r="A541" s="240"/>
      <c r="B541" s="240"/>
      <c r="C541" s="240"/>
    </row>
    <row r="542" spans="1:3">
      <c r="A542" s="240"/>
      <c r="B542" s="240"/>
      <c r="C542" s="240"/>
    </row>
    <row r="543" spans="1:3">
      <c r="A543" s="240"/>
      <c r="B543" s="240"/>
      <c r="C543" s="240"/>
    </row>
    <row r="544" spans="1:3">
      <c r="A544" s="240"/>
      <c r="B544" s="240"/>
      <c r="C544" s="240"/>
    </row>
    <row r="545" spans="1:3">
      <c r="A545" s="240"/>
      <c r="B545" s="240"/>
      <c r="C545" s="240"/>
    </row>
    <row r="546" spans="1:3">
      <c r="A546" s="240"/>
      <c r="B546" s="240"/>
      <c r="C546" s="240"/>
    </row>
    <row r="547" spans="1:3">
      <c r="A547" s="240"/>
      <c r="B547" s="240"/>
      <c r="C547" s="240"/>
    </row>
    <row r="548" spans="1:3">
      <c r="A548" s="240"/>
      <c r="B548" s="240"/>
      <c r="C548" s="240"/>
    </row>
    <row r="549" spans="1:3">
      <c r="A549" s="240"/>
      <c r="B549" s="240"/>
      <c r="C549" s="240"/>
    </row>
    <row r="550" spans="1:3">
      <c r="A550" s="240"/>
      <c r="B550" s="240"/>
      <c r="C550" s="240"/>
    </row>
    <row r="551" spans="1:3">
      <c r="A551" s="240"/>
      <c r="B551" s="240"/>
      <c r="C551" s="240"/>
    </row>
    <row r="552" spans="1:3">
      <c r="A552" s="240"/>
      <c r="B552" s="240"/>
      <c r="C552" s="240"/>
    </row>
    <row r="553" spans="1:3">
      <c r="A553" s="240"/>
      <c r="B553" s="240"/>
      <c r="C553" s="240"/>
    </row>
    <row r="554" spans="1:3">
      <c r="A554" s="240"/>
      <c r="B554" s="240"/>
      <c r="C554" s="240"/>
    </row>
    <row r="555" spans="1:3">
      <c r="A555" s="240"/>
      <c r="B555" s="240"/>
      <c r="C555" s="240"/>
    </row>
    <row r="556" spans="1:3">
      <c r="A556" s="240"/>
      <c r="B556" s="240"/>
      <c r="C556" s="240"/>
    </row>
    <row r="557" spans="1:3">
      <c r="A557" s="240"/>
      <c r="B557" s="240"/>
      <c r="C557" s="240"/>
    </row>
    <row r="558" spans="1:3">
      <c r="A558" s="240"/>
      <c r="B558" s="240"/>
      <c r="C558" s="240"/>
    </row>
    <row r="559" spans="1:3">
      <c r="A559" s="240"/>
      <c r="B559" s="240"/>
      <c r="C559" s="240"/>
    </row>
    <row r="560" spans="1:3">
      <c r="A560" s="240"/>
      <c r="B560" s="240"/>
      <c r="C560" s="240"/>
    </row>
    <row r="561" spans="1:3">
      <c r="A561" s="240"/>
      <c r="B561" s="240"/>
      <c r="C561" s="240"/>
    </row>
    <row r="562" spans="1:3">
      <c r="A562" s="240"/>
      <c r="B562" s="240"/>
      <c r="C562" s="240"/>
    </row>
    <row r="563" spans="1:3">
      <c r="A563" s="240"/>
      <c r="B563" s="240"/>
      <c r="C563" s="240"/>
    </row>
    <row r="564" spans="1:3">
      <c r="A564" s="240"/>
      <c r="B564" s="240"/>
      <c r="C564" s="240"/>
    </row>
    <row r="565" spans="1:3">
      <c r="A565" s="240"/>
      <c r="B565" s="240"/>
      <c r="C565" s="240"/>
    </row>
    <row r="566" spans="1:3">
      <c r="A566" s="240"/>
      <c r="B566" s="240"/>
      <c r="C566" s="240"/>
    </row>
    <row r="567" spans="1:3">
      <c r="A567" s="240"/>
      <c r="B567" s="240"/>
      <c r="C567" s="240"/>
    </row>
    <row r="568" spans="1:3">
      <c r="A568" s="240"/>
      <c r="B568" s="240"/>
      <c r="C568" s="240"/>
    </row>
    <row r="569" spans="1:3">
      <c r="A569" s="240"/>
      <c r="B569" s="240"/>
      <c r="C569" s="240"/>
    </row>
    <row r="570" spans="1:3">
      <c r="A570" s="240"/>
      <c r="B570" s="240"/>
      <c r="C570" s="240"/>
    </row>
    <row r="571" spans="1:3">
      <c r="A571" s="240"/>
      <c r="B571" s="240"/>
      <c r="C571" s="240"/>
    </row>
    <row r="572" spans="1:3">
      <c r="A572" s="240"/>
      <c r="B572" s="240"/>
      <c r="C572" s="240"/>
    </row>
    <row r="573" spans="1:3">
      <c r="A573" s="240"/>
      <c r="B573" s="240"/>
      <c r="C573" s="240"/>
    </row>
    <row r="574" spans="1:3">
      <c r="A574" s="240"/>
      <c r="B574" s="240"/>
      <c r="C574" s="240"/>
    </row>
    <row r="575" spans="1:3">
      <c r="A575" s="240"/>
      <c r="B575" s="240"/>
      <c r="C575" s="240"/>
    </row>
    <row r="576" spans="1:3">
      <c r="A576" s="240"/>
      <c r="B576" s="240"/>
      <c r="C576" s="240"/>
    </row>
    <row r="577" spans="1:3">
      <c r="A577" s="240"/>
      <c r="B577" s="240"/>
      <c r="C577" s="240"/>
    </row>
    <row r="578" spans="1:3">
      <c r="A578" s="240"/>
      <c r="B578" s="240"/>
      <c r="C578" s="240"/>
    </row>
    <row r="579" spans="1:3">
      <c r="A579" s="240"/>
      <c r="B579" s="240"/>
      <c r="C579" s="240"/>
    </row>
    <row r="580" spans="1:3">
      <c r="A580" s="240"/>
      <c r="B580" s="240"/>
      <c r="C580" s="240"/>
    </row>
    <row r="581" spans="1:3">
      <c r="A581" s="240"/>
      <c r="B581" s="240"/>
      <c r="C581" s="240"/>
    </row>
    <row r="582" spans="1:3">
      <c r="A582" s="240"/>
      <c r="B582" s="240"/>
      <c r="C582" s="240"/>
    </row>
    <row r="583" spans="1:3">
      <c r="A583" s="240"/>
      <c r="B583" s="240"/>
      <c r="C583" s="240"/>
    </row>
    <row r="584" spans="1:3">
      <c r="A584" s="240"/>
      <c r="B584" s="240"/>
      <c r="C584" s="240"/>
    </row>
    <row r="585" spans="1:3">
      <c r="A585" s="240"/>
      <c r="B585" s="240"/>
      <c r="C585" s="240"/>
    </row>
    <row r="586" spans="1:3">
      <c r="A586" s="240"/>
      <c r="B586" s="240"/>
      <c r="C586" s="240"/>
    </row>
    <row r="587" spans="1:3">
      <c r="A587" s="240"/>
      <c r="B587" s="240"/>
      <c r="C587" s="240"/>
    </row>
    <row r="588" spans="1:3">
      <c r="A588" s="240"/>
      <c r="B588" s="240"/>
      <c r="C588" s="240"/>
    </row>
    <row r="589" spans="1:3">
      <c r="A589" s="240"/>
      <c r="B589" s="240"/>
      <c r="C589" s="240"/>
    </row>
    <row r="590" spans="1:3">
      <c r="A590" s="240"/>
      <c r="B590" s="240"/>
      <c r="C590" s="240"/>
    </row>
    <row r="591" spans="1:3">
      <c r="A591" s="240"/>
      <c r="B591" s="240"/>
      <c r="C591" s="240"/>
    </row>
    <row r="592" spans="1:3">
      <c r="A592" s="240"/>
      <c r="B592" s="240"/>
      <c r="C592" s="240"/>
    </row>
    <row r="593" spans="1:3">
      <c r="A593" s="240"/>
      <c r="B593" s="240"/>
      <c r="C593" s="240"/>
    </row>
    <row r="594" spans="1:3">
      <c r="A594" s="240"/>
      <c r="B594" s="240"/>
      <c r="C594" s="240"/>
    </row>
    <row r="595" spans="1:3">
      <c r="A595" s="240"/>
      <c r="B595" s="240"/>
      <c r="C595" s="240"/>
    </row>
    <row r="596" spans="1:3">
      <c r="A596" s="240"/>
      <c r="B596" s="240"/>
      <c r="C596" s="240"/>
    </row>
    <row r="597" spans="1:3">
      <c r="A597" s="240"/>
      <c r="B597" s="240"/>
      <c r="C597" s="240"/>
    </row>
    <row r="598" spans="1:3">
      <c r="A598" s="240"/>
      <c r="B598" s="240"/>
      <c r="C598" s="240"/>
    </row>
    <row r="599" spans="1:3">
      <c r="A599" s="240"/>
      <c r="B599" s="240"/>
      <c r="C599" s="240"/>
    </row>
    <row r="600" spans="1:3">
      <c r="A600" s="240"/>
      <c r="B600" s="240"/>
      <c r="C600" s="240"/>
    </row>
    <row r="601" spans="1:3">
      <c r="A601" s="240"/>
      <c r="B601" s="240"/>
      <c r="C601" s="240"/>
    </row>
    <row r="602" spans="1:3">
      <c r="A602" s="240"/>
      <c r="B602" s="240"/>
      <c r="C602" s="240"/>
    </row>
    <row r="603" spans="1:3">
      <c r="A603" s="240"/>
      <c r="B603" s="240"/>
      <c r="C603" s="240"/>
    </row>
    <row r="604" spans="1:3">
      <c r="A604" s="240"/>
      <c r="B604" s="240"/>
      <c r="C604" s="240"/>
    </row>
    <row r="605" spans="1:3">
      <c r="A605" s="240"/>
      <c r="B605" s="240"/>
      <c r="C605" s="240"/>
    </row>
    <row r="606" spans="1:3">
      <c r="A606" s="240"/>
      <c r="B606" s="240"/>
      <c r="C606" s="240"/>
    </row>
    <row r="607" spans="1:3">
      <c r="A607" s="240"/>
      <c r="B607" s="240"/>
      <c r="C607" s="240"/>
    </row>
    <row r="608" spans="1:3">
      <c r="A608" s="240"/>
      <c r="B608" s="240"/>
      <c r="C608" s="240"/>
    </row>
    <row r="609" spans="1:3">
      <c r="A609" s="240"/>
      <c r="B609" s="240"/>
      <c r="C609" s="240"/>
    </row>
    <row r="610" spans="1:3">
      <c r="A610" s="240"/>
      <c r="B610" s="240"/>
      <c r="C610" s="240"/>
    </row>
    <row r="611" spans="1:3">
      <c r="A611" s="240"/>
      <c r="B611" s="240"/>
      <c r="C611" s="240"/>
    </row>
    <row r="612" spans="1:3">
      <c r="A612" s="240"/>
      <c r="B612" s="240"/>
      <c r="C612" s="240"/>
    </row>
    <row r="613" spans="1:3">
      <c r="A613" s="240"/>
      <c r="B613" s="240"/>
      <c r="C613" s="240"/>
    </row>
    <row r="614" spans="1:3">
      <c r="A614" s="240"/>
      <c r="B614" s="240"/>
      <c r="C614" s="240"/>
    </row>
    <row r="615" spans="1:3">
      <c r="A615" s="240"/>
      <c r="B615" s="240"/>
      <c r="C615" s="240"/>
    </row>
    <row r="616" spans="1:3">
      <c r="A616" s="240"/>
      <c r="B616" s="240"/>
      <c r="C616" s="240"/>
    </row>
    <row r="617" spans="1:3">
      <c r="A617" s="240"/>
      <c r="B617" s="240"/>
      <c r="C617" s="240"/>
    </row>
    <row r="618" spans="1:3">
      <c r="A618" s="240"/>
      <c r="B618" s="240"/>
      <c r="C618" s="240"/>
    </row>
    <row r="619" spans="1:3">
      <c r="A619" s="240"/>
      <c r="B619" s="240"/>
      <c r="C619" s="240"/>
    </row>
    <row r="620" spans="1:3">
      <c r="A620" s="240"/>
      <c r="B620" s="240"/>
      <c r="C620" s="240"/>
    </row>
    <row r="621" spans="1:3">
      <c r="A621" s="240"/>
      <c r="B621" s="240"/>
      <c r="C621" s="240"/>
    </row>
    <row r="622" spans="1:3">
      <c r="A622" s="240"/>
      <c r="B622" s="240"/>
      <c r="C622" s="240"/>
    </row>
    <row r="623" spans="1:3">
      <c r="A623" s="240"/>
      <c r="B623" s="240"/>
      <c r="C623" s="240"/>
    </row>
    <row r="624" spans="1:3">
      <c r="A624" s="240"/>
      <c r="B624" s="240"/>
      <c r="C624" s="240"/>
    </row>
    <row r="625" spans="1:3">
      <c r="A625" s="240"/>
      <c r="B625" s="240"/>
      <c r="C625" s="240"/>
    </row>
    <row r="626" spans="1:3">
      <c r="A626" s="240"/>
      <c r="B626" s="240"/>
      <c r="C626" s="240"/>
    </row>
    <row r="627" spans="1:3">
      <c r="A627" s="240"/>
      <c r="B627" s="240"/>
      <c r="C627" s="240"/>
    </row>
    <row r="628" spans="1:3">
      <c r="A628" s="240"/>
      <c r="B628" s="240"/>
      <c r="C628" s="240"/>
    </row>
    <row r="629" spans="1:3">
      <c r="A629" s="240"/>
      <c r="B629" s="240"/>
      <c r="C629" s="240"/>
    </row>
    <row r="630" spans="1:3">
      <c r="A630" s="240"/>
      <c r="B630" s="240"/>
      <c r="C630" s="240"/>
    </row>
    <row r="631" spans="1:3">
      <c r="A631" s="240"/>
      <c r="B631" s="240"/>
      <c r="C631" s="240"/>
    </row>
    <row r="632" spans="1:3">
      <c r="A632" s="240"/>
      <c r="B632" s="240"/>
      <c r="C632" s="240"/>
    </row>
    <row r="633" spans="1:3">
      <c r="A633" s="240"/>
      <c r="B633" s="240"/>
      <c r="C633" s="240"/>
    </row>
    <row r="634" spans="1:3">
      <c r="A634" s="240"/>
      <c r="B634" s="240"/>
      <c r="C634" s="240"/>
    </row>
    <row r="635" spans="1:3">
      <c r="A635" s="240"/>
      <c r="B635" s="240"/>
      <c r="C635" s="240"/>
    </row>
    <row r="636" spans="1:3">
      <c r="A636" s="240"/>
      <c r="B636" s="240"/>
      <c r="C636" s="240"/>
    </row>
    <row r="637" spans="1:3">
      <c r="A637" s="240"/>
      <c r="B637" s="240"/>
      <c r="C637" s="240"/>
    </row>
    <row r="638" spans="1:3">
      <c r="A638" s="240"/>
      <c r="B638" s="240"/>
      <c r="C638" s="240"/>
    </row>
    <row r="639" spans="1:3">
      <c r="A639" s="240"/>
      <c r="B639" s="240"/>
      <c r="C639" s="240"/>
    </row>
    <row r="640" spans="1:3">
      <c r="A640" s="240"/>
      <c r="B640" s="240"/>
      <c r="C640" s="240"/>
    </row>
    <row r="641" spans="1:3">
      <c r="A641" s="240"/>
      <c r="B641" s="240"/>
      <c r="C641" s="240"/>
    </row>
    <row r="642" spans="1:3">
      <c r="A642" s="240"/>
      <c r="B642" s="240"/>
      <c r="C642" s="240"/>
    </row>
    <row r="643" spans="1:3">
      <c r="A643" s="240"/>
      <c r="B643" s="240"/>
      <c r="C643" s="240"/>
    </row>
    <row r="644" spans="1:3">
      <c r="A644" s="240"/>
      <c r="B644" s="240"/>
      <c r="C644" s="240"/>
    </row>
    <row r="645" spans="1:3">
      <c r="A645" s="240"/>
      <c r="B645" s="240"/>
      <c r="C645" s="240"/>
    </row>
    <row r="646" spans="1:3">
      <c r="A646" s="240"/>
      <c r="B646" s="240"/>
      <c r="C646" s="240"/>
    </row>
    <row r="647" spans="1:3">
      <c r="A647" s="240"/>
      <c r="B647" s="240"/>
      <c r="C647" s="240"/>
    </row>
    <row r="648" spans="1:3">
      <c r="A648" s="240"/>
      <c r="B648" s="240"/>
      <c r="C648" s="240"/>
    </row>
    <row r="649" spans="1:3">
      <c r="A649" s="240"/>
      <c r="B649" s="240"/>
      <c r="C649" s="240"/>
    </row>
    <row r="650" spans="1:3">
      <c r="A650" s="240"/>
      <c r="B650" s="240"/>
      <c r="C650" s="240"/>
    </row>
    <row r="651" spans="1:3">
      <c r="A651" s="240"/>
      <c r="B651" s="240"/>
      <c r="C651" s="240"/>
    </row>
    <row r="652" spans="1:3">
      <c r="A652" s="240"/>
      <c r="B652" s="240"/>
      <c r="C652" s="240"/>
    </row>
    <row r="653" spans="1:3">
      <c r="A653" s="240"/>
      <c r="B653" s="240"/>
      <c r="C653" s="240"/>
    </row>
    <row r="654" spans="1:3">
      <c r="A654" s="240"/>
      <c r="B654" s="240"/>
      <c r="C654" s="240"/>
    </row>
    <row r="655" spans="1:3">
      <c r="A655" s="240"/>
      <c r="B655" s="240"/>
      <c r="C655" s="240"/>
    </row>
    <row r="656" spans="1:3">
      <c r="A656" s="240"/>
      <c r="B656" s="240"/>
      <c r="C656" s="240"/>
    </row>
    <row r="657" spans="1:3">
      <c r="A657" s="240"/>
      <c r="B657" s="240"/>
      <c r="C657" s="240"/>
    </row>
    <row r="658" spans="1:3">
      <c r="A658" s="240"/>
      <c r="B658" s="240"/>
      <c r="C658" s="240"/>
    </row>
    <row r="659" spans="1:3">
      <c r="A659" s="240"/>
      <c r="B659" s="240"/>
      <c r="C659" s="240"/>
    </row>
    <row r="660" spans="1:3">
      <c r="A660" s="240"/>
      <c r="B660" s="240"/>
      <c r="C660" s="240"/>
    </row>
    <row r="661" spans="1:3">
      <c r="A661" s="240"/>
      <c r="B661" s="240"/>
      <c r="C661" s="240"/>
    </row>
    <row r="662" spans="1:3">
      <c r="A662" s="240"/>
      <c r="B662" s="240"/>
      <c r="C662" s="240"/>
    </row>
    <row r="663" spans="1:3">
      <c r="A663" s="240"/>
      <c r="B663" s="240"/>
      <c r="C663" s="240"/>
    </row>
    <row r="664" spans="1:3">
      <c r="A664" s="240"/>
      <c r="B664" s="240"/>
      <c r="C664" s="240"/>
    </row>
    <row r="665" spans="1:3">
      <c r="A665" s="240"/>
      <c r="B665" s="240"/>
      <c r="C665" s="240"/>
    </row>
    <row r="666" spans="1:3">
      <c r="A666" s="240"/>
      <c r="B666" s="240"/>
      <c r="C666" s="240"/>
    </row>
    <row r="667" spans="1:3">
      <c r="A667" s="240"/>
      <c r="B667" s="240"/>
      <c r="C667" s="240"/>
    </row>
    <row r="668" spans="1:3">
      <c r="A668" s="240"/>
      <c r="B668" s="240"/>
      <c r="C668" s="240"/>
    </row>
    <row r="669" spans="1:3">
      <c r="A669" s="240"/>
      <c r="B669" s="240"/>
      <c r="C669" s="240"/>
    </row>
    <row r="670" spans="1:3">
      <c r="A670" s="240"/>
      <c r="B670" s="240"/>
      <c r="C670" s="240"/>
    </row>
    <row r="671" spans="1:3">
      <c r="A671" s="240"/>
      <c r="B671" s="240"/>
      <c r="C671" s="240"/>
    </row>
    <row r="672" spans="1:3">
      <c r="A672" s="240"/>
      <c r="B672" s="240"/>
      <c r="C672" s="240"/>
    </row>
    <row r="673" spans="1:3">
      <c r="A673" s="240"/>
      <c r="B673" s="240"/>
      <c r="C673" s="240"/>
    </row>
    <row r="674" spans="1:3">
      <c r="A674" s="240"/>
      <c r="B674" s="240"/>
      <c r="C674" s="240"/>
    </row>
    <row r="675" spans="1:3">
      <c r="A675" s="240"/>
      <c r="B675" s="240"/>
      <c r="C675" s="240"/>
    </row>
    <row r="676" spans="1:3">
      <c r="A676" s="240"/>
      <c r="B676" s="240"/>
      <c r="C676" s="240"/>
    </row>
    <row r="677" spans="1:3">
      <c r="A677" s="240"/>
      <c r="B677" s="240"/>
      <c r="C677" s="240"/>
    </row>
    <row r="678" spans="1:3">
      <c r="A678" s="240"/>
      <c r="B678" s="240"/>
      <c r="C678" s="240"/>
    </row>
    <row r="679" spans="1:3">
      <c r="A679" s="240"/>
      <c r="B679" s="240"/>
      <c r="C679" s="240"/>
    </row>
    <row r="680" spans="1:3">
      <c r="A680" s="240"/>
      <c r="B680" s="240"/>
      <c r="C680" s="240"/>
    </row>
    <row r="681" spans="1:3">
      <c r="A681" s="240"/>
      <c r="B681" s="240"/>
      <c r="C681" s="240"/>
    </row>
    <row r="682" spans="1:3">
      <c r="A682" s="240"/>
      <c r="B682" s="240"/>
      <c r="C682" s="240"/>
    </row>
    <row r="683" spans="1:3">
      <c r="A683" s="240"/>
      <c r="B683" s="240"/>
      <c r="C683" s="240"/>
    </row>
    <row r="684" spans="1:3">
      <c r="A684" s="240"/>
      <c r="B684" s="240"/>
      <c r="C684" s="240"/>
    </row>
    <row r="685" spans="1:3">
      <c r="A685" s="240"/>
      <c r="B685" s="240"/>
      <c r="C685" s="240"/>
    </row>
    <row r="686" spans="1:3">
      <c r="A686" s="240"/>
      <c r="B686" s="240"/>
      <c r="C686" s="240"/>
    </row>
    <row r="687" spans="1:3">
      <c r="A687" s="240"/>
      <c r="B687" s="240"/>
      <c r="C687" s="240"/>
    </row>
    <row r="688" spans="1:3">
      <c r="A688" s="240"/>
      <c r="B688" s="240"/>
      <c r="C688" s="240"/>
    </row>
    <row r="689" spans="1:3">
      <c r="A689" s="240"/>
      <c r="B689" s="240"/>
      <c r="C689" s="240"/>
    </row>
    <row r="690" spans="1:3">
      <c r="A690" s="240"/>
      <c r="B690" s="240"/>
      <c r="C690" s="240"/>
    </row>
    <row r="691" spans="1:3">
      <c r="A691" s="240"/>
      <c r="B691" s="240"/>
      <c r="C691" s="240"/>
    </row>
    <row r="692" spans="1:3">
      <c r="A692" s="240"/>
      <c r="B692" s="240"/>
      <c r="C692" s="240"/>
    </row>
    <row r="693" spans="1:3">
      <c r="A693" s="240"/>
      <c r="B693" s="240"/>
      <c r="C693" s="240"/>
    </row>
    <row r="694" spans="1:3">
      <c r="A694" s="240"/>
      <c r="B694" s="240"/>
      <c r="C694" s="240"/>
    </row>
    <row r="695" spans="1:3">
      <c r="A695" s="240"/>
      <c r="B695" s="240"/>
      <c r="C695" s="240"/>
    </row>
    <row r="696" spans="1:3">
      <c r="A696" s="240"/>
      <c r="B696" s="240"/>
      <c r="C696" s="240"/>
    </row>
    <row r="697" spans="1:3">
      <c r="A697" s="240"/>
      <c r="B697" s="240"/>
      <c r="C697" s="240"/>
    </row>
    <row r="698" spans="1:3">
      <c r="A698" s="240"/>
      <c r="B698" s="240"/>
      <c r="C698" s="240"/>
    </row>
    <row r="699" spans="1:3">
      <c r="A699" s="240"/>
      <c r="B699" s="240"/>
      <c r="C699" s="240"/>
    </row>
    <row r="700" spans="1:3">
      <c r="A700" s="240"/>
      <c r="B700" s="240"/>
      <c r="C700" s="240"/>
    </row>
    <row r="701" spans="1:3">
      <c r="A701" s="240"/>
      <c r="B701" s="240"/>
      <c r="C701" s="240"/>
    </row>
    <row r="702" spans="1:3">
      <c r="A702" s="240"/>
      <c r="B702" s="240"/>
      <c r="C702" s="240"/>
    </row>
    <row r="703" spans="1:3">
      <c r="A703" s="240"/>
      <c r="B703" s="240"/>
      <c r="C703" s="240"/>
    </row>
    <row r="704" spans="1:3">
      <c r="A704" s="240"/>
      <c r="B704" s="240"/>
      <c r="C704" s="240"/>
    </row>
    <row r="705" spans="1:3">
      <c r="A705" s="240"/>
      <c r="B705" s="240"/>
      <c r="C705" s="240"/>
    </row>
    <row r="706" spans="1:3">
      <c r="A706" s="240"/>
      <c r="B706" s="240"/>
      <c r="C706" s="240"/>
    </row>
    <row r="707" spans="1:3">
      <c r="A707" s="240"/>
      <c r="B707" s="240"/>
      <c r="C707" s="240"/>
    </row>
    <row r="708" spans="1:3">
      <c r="A708" s="240"/>
      <c r="B708" s="240"/>
      <c r="C708" s="240"/>
    </row>
    <row r="709" spans="1:3">
      <c r="A709" s="240"/>
      <c r="B709" s="240"/>
      <c r="C709" s="240"/>
    </row>
    <row r="710" spans="1:3">
      <c r="A710" s="240"/>
      <c r="B710" s="240"/>
      <c r="C710" s="240"/>
    </row>
    <row r="711" spans="1:3">
      <c r="A711" s="240"/>
      <c r="B711" s="240"/>
      <c r="C711" s="240"/>
    </row>
    <row r="712" spans="1:3">
      <c r="A712" s="240"/>
      <c r="B712" s="240"/>
      <c r="C712" s="240"/>
    </row>
    <row r="713" spans="1:3">
      <c r="A713" s="240"/>
      <c r="B713" s="240"/>
      <c r="C713" s="240"/>
    </row>
    <row r="714" spans="1:3">
      <c r="A714" s="240"/>
      <c r="B714" s="240"/>
      <c r="C714" s="240"/>
    </row>
    <row r="715" spans="1:3">
      <c r="A715" s="240"/>
      <c r="B715" s="240"/>
      <c r="C715" s="240"/>
    </row>
    <row r="716" spans="1:3">
      <c r="A716" s="240"/>
      <c r="B716" s="240"/>
      <c r="C716" s="240"/>
    </row>
    <row r="717" spans="1:3">
      <c r="A717" s="240"/>
      <c r="B717" s="240"/>
      <c r="C717" s="240"/>
    </row>
    <row r="718" spans="1:3">
      <c r="A718" s="240"/>
      <c r="B718" s="240"/>
      <c r="C718" s="240"/>
    </row>
    <row r="719" spans="1:3">
      <c r="A719" s="240"/>
      <c r="B719" s="240"/>
      <c r="C719" s="240"/>
    </row>
    <row r="720" spans="1:3">
      <c r="A720" s="240"/>
      <c r="B720" s="240"/>
      <c r="C720" s="240"/>
    </row>
    <row r="721" spans="1:3">
      <c r="A721" s="240"/>
      <c r="B721" s="240"/>
      <c r="C721" s="240"/>
    </row>
    <row r="722" spans="1:3">
      <c r="A722" s="240"/>
      <c r="B722" s="240"/>
      <c r="C722" s="240"/>
    </row>
    <row r="723" spans="1:3">
      <c r="A723" s="240"/>
      <c r="B723" s="240"/>
      <c r="C723" s="240"/>
    </row>
    <row r="724" spans="1:3">
      <c r="A724" s="240"/>
      <c r="B724" s="240"/>
      <c r="C724" s="240"/>
    </row>
    <row r="725" spans="1:3">
      <c r="A725" s="240"/>
      <c r="B725" s="240"/>
      <c r="C725" s="240"/>
    </row>
    <row r="726" spans="1:3">
      <c r="A726" s="240"/>
      <c r="B726" s="240"/>
      <c r="C726" s="240"/>
    </row>
    <row r="727" spans="1:3">
      <c r="A727" s="240"/>
      <c r="B727" s="240"/>
      <c r="C727" s="240"/>
    </row>
    <row r="728" spans="1:3">
      <c r="A728" s="240"/>
      <c r="B728" s="240"/>
      <c r="C728" s="240"/>
    </row>
    <row r="729" spans="1:3">
      <c r="A729" s="240"/>
      <c r="B729" s="240"/>
      <c r="C729" s="240"/>
    </row>
    <row r="730" spans="1:3">
      <c r="A730" s="240"/>
      <c r="B730" s="240"/>
      <c r="C730" s="240"/>
    </row>
    <row r="731" spans="1:3">
      <c r="A731" s="240"/>
      <c r="B731" s="240"/>
      <c r="C731" s="240"/>
    </row>
    <row r="732" spans="1:3">
      <c r="A732" s="240"/>
      <c r="B732" s="240"/>
      <c r="C732" s="240"/>
    </row>
    <row r="733" spans="1:3">
      <c r="A733" s="240"/>
      <c r="B733" s="240"/>
      <c r="C733" s="240"/>
    </row>
    <row r="734" spans="1:3">
      <c r="A734" s="240"/>
      <c r="B734" s="240"/>
      <c r="C734" s="240"/>
    </row>
    <row r="735" spans="1:3">
      <c r="A735" s="240"/>
      <c r="B735" s="240"/>
      <c r="C735" s="240"/>
    </row>
    <row r="736" spans="1:3">
      <c r="A736" s="240"/>
      <c r="B736" s="240"/>
      <c r="C736" s="240"/>
    </row>
    <row r="737" spans="1:3">
      <c r="A737" s="240"/>
      <c r="B737" s="240"/>
      <c r="C737" s="240"/>
    </row>
    <row r="738" spans="1:3">
      <c r="A738" s="240"/>
      <c r="B738" s="240"/>
      <c r="C738" s="240"/>
    </row>
    <row r="739" spans="1:3">
      <c r="A739" s="240"/>
      <c r="B739" s="240"/>
      <c r="C739" s="240"/>
    </row>
    <row r="740" spans="1:3">
      <c r="A740" s="240"/>
      <c r="B740" s="240"/>
      <c r="C740" s="240"/>
    </row>
    <row r="741" spans="1:3">
      <c r="A741" s="240"/>
      <c r="B741" s="240"/>
      <c r="C741" s="240"/>
    </row>
    <row r="742" spans="1:3">
      <c r="A742" s="240"/>
      <c r="B742" s="240"/>
      <c r="C742" s="240"/>
    </row>
    <row r="743" spans="1:3">
      <c r="A743" s="240"/>
      <c r="B743" s="240"/>
      <c r="C743" s="240"/>
    </row>
    <row r="744" spans="1:3">
      <c r="A744" s="240"/>
      <c r="B744" s="240"/>
      <c r="C744" s="240"/>
    </row>
    <row r="745" spans="1:3">
      <c r="A745" s="240"/>
      <c r="B745" s="240"/>
      <c r="C745" s="240"/>
    </row>
    <row r="746" spans="1:3">
      <c r="A746" s="240"/>
      <c r="B746" s="240"/>
      <c r="C746" s="240"/>
    </row>
    <row r="747" spans="1:3">
      <c r="A747" s="240"/>
      <c r="B747" s="240"/>
      <c r="C747" s="240"/>
    </row>
    <row r="748" spans="1:3">
      <c r="A748" s="240"/>
      <c r="B748" s="240"/>
      <c r="C748" s="240"/>
    </row>
    <row r="749" spans="1:3">
      <c r="A749" s="240"/>
      <c r="B749" s="240"/>
      <c r="C749" s="240"/>
    </row>
    <row r="750" spans="1:3">
      <c r="A750" s="240"/>
      <c r="B750" s="240"/>
      <c r="C750" s="240"/>
    </row>
    <row r="751" spans="1:3">
      <c r="A751" s="240"/>
      <c r="B751" s="240"/>
      <c r="C751" s="240"/>
    </row>
    <row r="752" spans="1:3">
      <c r="A752" s="240"/>
      <c r="B752" s="240"/>
      <c r="C752" s="240"/>
    </row>
    <row r="753" spans="1:3">
      <c r="A753" s="240"/>
      <c r="B753" s="240"/>
      <c r="C753" s="240"/>
    </row>
    <row r="754" spans="1:3">
      <c r="A754" s="240"/>
      <c r="B754" s="240"/>
      <c r="C754" s="240"/>
    </row>
    <row r="755" spans="1:3">
      <c r="A755" s="240"/>
      <c r="B755" s="240"/>
      <c r="C755" s="240"/>
    </row>
    <row r="756" spans="1:3">
      <c r="A756" s="240"/>
      <c r="B756" s="240"/>
      <c r="C756" s="240"/>
    </row>
    <row r="757" spans="1:3">
      <c r="A757" s="240"/>
      <c r="B757" s="240"/>
      <c r="C757" s="240"/>
    </row>
    <row r="758" spans="1:3">
      <c r="A758" s="240"/>
      <c r="B758" s="240"/>
      <c r="C758" s="240"/>
    </row>
    <row r="759" spans="1:3">
      <c r="A759" s="240"/>
      <c r="B759" s="240"/>
      <c r="C759" s="240"/>
    </row>
    <row r="760" spans="1:3">
      <c r="A760" s="240"/>
      <c r="B760" s="240"/>
      <c r="C760" s="240"/>
    </row>
    <row r="761" spans="1:3">
      <c r="A761" s="240"/>
      <c r="B761" s="240"/>
      <c r="C761" s="240"/>
    </row>
    <row r="762" spans="1:3">
      <c r="A762" s="240"/>
      <c r="B762" s="240"/>
      <c r="C762" s="240"/>
    </row>
    <row r="763" spans="1:3">
      <c r="A763" s="240"/>
      <c r="B763" s="240"/>
      <c r="C763" s="240"/>
    </row>
    <row r="764" spans="1:3">
      <c r="A764" s="240"/>
      <c r="B764" s="240"/>
      <c r="C764" s="240"/>
    </row>
    <row r="765" spans="1:3">
      <c r="A765" s="240"/>
      <c r="B765" s="240"/>
      <c r="C765" s="240"/>
    </row>
    <row r="766" spans="1:3">
      <c r="A766" s="240"/>
      <c r="B766" s="240"/>
      <c r="C766" s="240"/>
    </row>
    <row r="767" spans="1:3">
      <c r="A767" s="240"/>
      <c r="B767" s="240"/>
      <c r="C767" s="240"/>
    </row>
    <row r="768" spans="1:3">
      <c r="A768" s="240"/>
      <c r="B768" s="240"/>
      <c r="C768" s="240"/>
    </row>
    <row r="769" spans="1:3">
      <c r="A769" s="240"/>
      <c r="B769" s="240"/>
      <c r="C769" s="240"/>
    </row>
    <row r="770" spans="1:3">
      <c r="A770" s="240"/>
      <c r="B770" s="240"/>
      <c r="C770" s="240"/>
    </row>
    <row r="771" spans="1:3">
      <c r="A771" s="240"/>
      <c r="B771" s="240"/>
      <c r="C771" s="240"/>
    </row>
    <row r="772" spans="1:3">
      <c r="A772" s="240"/>
      <c r="B772" s="240"/>
      <c r="C772" s="240"/>
    </row>
    <row r="773" spans="1:3">
      <c r="A773" s="240"/>
      <c r="B773" s="240"/>
      <c r="C773" s="240"/>
    </row>
    <row r="774" spans="1:3">
      <c r="A774" s="240"/>
      <c r="B774" s="240"/>
      <c r="C774" s="240"/>
    </row>
    <row r="775" spans="1:3">
      <c r="A775" s="240"/>
      <c r="B775" s="240"/>
      <c r="C775" s="240"/>
    </row>
    <row r="776" spans="1:3">
      <c r="A776" s="240"/>
      <c r="B776" s="240"/>
      <c r="C776" s="240"/>
    </row>
    <row r="777" spans="1:3">
      <c r="A777" s="240"/>
      <c r="B777" s="240"/>
      <c r="C777" s="240"/>
    </row>
    <row r="778" spans="1:3">
      <c r="A778" s="240"/>
      <c r="B778" s="240"/>
      <c r="C778" s="240"/>
    </row>
    <row r="779" spans="1:3">
      <c r="A779" s="240"/>
      <c r="B779" s="240"/>
      <c r="C779" s="240"/>
    </row>
    <row r="780" spans="1:3">
      <c r="A780" s="240"/>
      <c r="B780" s="240"/>
      <c r="C780" s="240"/>
    </row>
    <row r="781" spans="1:3">
      <c r="A781" s="240"/>
      <c r="B781" s="240"/>
      <c r="C781" s="240"/>
    </row>
    <row r="782" spans="1:3">
      <c r="A782" s="240"/>
      <c r="B782" s="240"/>
      <c r="C782" s="240"/>
    </row>
    <row r="783" spans="1:3">
      <c r="A783" s="240"/>
      <c r="B783" s="240"/>
      <c r="C783" s="240"/>
    </row>
    <row r="784" spans="1:3">
      <c r="A784" s="240"/>
      <c r="B784" s="240"/>
      <c r="C784" s="240"/>
    </row>
    <row r="785" spans="1:3">
      <c r="A785" s="240"/>
      <c r="B785" s="240"/>
      <c r="C785" s="240"/>
    </row>
    <row r="786" spans="1:3">
      <c r="A786" s="240"/>
      <c r="B786" s="240"/>
      <c r="C786" s="240"/>
    </row>
    <row r="787" spans="1:3">
      <c r="A787" s="240"/>
      <c r="B787" s="240"/>
      <c r="C787" s="240"/>
    </row>
    <row r="788" spans="1:3">
      <c r="A788" s="240"/>
      <c r="B788" s="240"/>
      <c r="C788" s="240"/>
    </row>
    <row r="789" spans="1:3">
      <c r="A789" s="240"/>
      <c r="B789" s="240"/>
      <c r="C789" s="240"/>
    </row>
    <row r="790" spans="1:3">
      <c r="A790" s="240"/>
      <c r="B790" s="240"/>
      <c r="C790" s="240"/>
    </row>
    <row r="791" spans="1:3">
      <c r="A791" s="240"/>
      <c r="B791" s="240"/>
      <c r="C791" s="240"/>
    </row>
    <row r="792" spans="1:3">
      <c r="A792" s="240"/>
      <c r="B792" s="240"/>
      <c r="C792" s="240"/>
    </row>
    <row r="793" spans="1:3">
      <c r="A793" s="240"/>
      <c r="B793" s="240"/>
      <c r="C793" s="240"/>
    </row>
    <row r="794" spans="1:3">
      <c r="A794" s="240"/>
      <c r="B794" s="240"/>
      <c r="C794" s="240"/>
    </row>
    <row r="795" spans="1:3">
      <c r="A795" s="240"/>
      <c r="B795" s="240"/>
      <c r="C795" s="240"/>
    </row>
    <row r="796" spans="1:3">
      <c r="A796" s="240"/>
      <c r="B796" s="240"/>
      <c r="C796" s="240"/>
    </row>
    <row r="797" spans="1:3">
      <c r="A797" s="240"/>
      <c r="B797" s="240"/>
      <c r="C797" s="240"/>
    </row>
    <row r="798" spans="1:3">
      <c r="A798" s="240"/>
      <c r="B798" s="240"/>
      <c r="C798" s="240"/>
    </row>
    <row r="799" spans="1:3">
      <c r="A799" s="240"/>
      <c r="B799" s="240"/>
      <c r="C799" s="240"/>
    </row>
    <row r="800" spans="1:3">
      <c r="A800" s="240"/>
      <c r="B800" s="240"/>
      <c r="C800" s="240"/>
    </row>
    <row r="801" spans="1:3">
      <c r="A801" s="240"/>
      <c r="B801" s="240"/>
      <c r="C801" s="240"/>
    </row>
    <row r="802" spans="1:3">
      <c r="A802" s="240"/>
      <c r="B802" s="240"/>
      <c r="C802" s="240"/>
    </row>
    <row r="803" spans="1:3">
      <c r="A803" s="240"/>
      <c r="B803" s="240"/>
      <c r="C803" s="240"/>
    </row>
    <row r="804" spans="1:3">
      <c r="A804" s="240"/>
      <c r="B804" s="240"/>
      <c r="C804" s="240"/>
    </row>
  </sheetData>
  <sortState ref="A12:R47">
    <sortCondition ref="F12:F47"/>
  </sortState>
  <mergeCells count="5">
    <mergeCell ref="A3:C3"/>
    <mergeCell ref="B8:C8"/>
    <mergeCell ref="G69:N69"/>
    <mergeCell ref="G70:N70"/>
    <mergeCell ref="G71:N71"/>
  </mergeCells>
  <hyperlinks>
    <hyperlink ref="K1" location="Index!A1" display="Return to Index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WTAMU!$B$1</f>
        <v>West Texas A&amp;M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Input!$HT$25</f>
        <v>4132786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Input!$HU$25</f>
        <v>-2493740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Input!$HV$25</f>
        <v>5816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1644862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Input!$HW$25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Input!$HX$25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Input!$HY$25</f>
        <v>-15249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Input!$HZ$25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Input!$ID$25</f>
        <v>0</v>
      </c>
      <c r="F21" s="1078"/>
      <c r="G21" s="1078"/>
      <c r="H21" s="1078"/>
      <c r="I21" s="1078"/>
      <c r="J21" s="1079"/>
      <c r="K21" s="571">
        <f>Input!$IA$25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Input!$IE$25</f>
        <v>0</v>
      </c>
      <c r="F22" s="1078"/>
      <c r="G22" s="1078"/>
      <c r="H22" s="1078"/>
      <c r="I22" s="1078"/>
      <c r="J22" s="1079"/>
      <c r="K22" s="571">
        <f>Input!$IB$25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Input!$IF$25</f>
        <v>0</v>
      </c>
      <c r="F23" s="1067"/>
      <c r="G23" s="1067"/>
      <c r="H23" s="1067"/>
      <c r="I23" s="1067"/>
      <c r="J23" s="1068"/>
      <c r="K23" s="584">
        <f>Input!$IC$25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1629613</v>
      </c>
    </row>
    <row r="49" spans="2:11">
      <c r="F49" s="545">
        <f>SUM(F50:F59)</f>
        <v>0</v>
      </c>
      <c r="K49" s="480">
        <f>K7+K8+K9+K12+K14+K17+K18+K21+K22+K23</f>
        <v>1629613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SUM(Input!HT25:IC25)</f>
        <v>1629613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9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710937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3.7109375" style="9" customWidth="1"/>
    <col min="16" max="16" width="22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2451985</v>
      </c>
      <c r="L8" s="23">
        <f>Input!$I$26</f>
        <v>2451985</v>
      </c>
      <c r="N8" s="116"/>
      <c r="O8" s="117"/>
      <c r="P8" s="19"/>
      <c r="Q8" s="19"/>
      <c r="R8" s="19"/>
      <c r="S8" s="19"/>
      <c r="T8" s="19"/>
      <c r="AB8" s="24">
        <f>SUM(C8:L8)</f>
        <v>4903970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2451985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2451985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174270</v>
      </c>
      <c r="L13" s="36">
        <f>Input!$J$26</f>
        <v>174270</v>
      </c>
      <c r="N13" s="37"/>
      <c r="O13" s="120"/>
      <c r="AB13" s="24">
        <f>SUM(C13:L13)</f>
        <v>348540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465541</v>
      </c>
      <c r="L14" s="36">
        <f>Input!$K$26</f>
        <v>465541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931082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3038</v>
      </c>
      <c r="L16" s="36">
        <f>Input!$M$26</f>
        <v>3038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6076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3094834</v>
      </c>
      <c r="L17" s="46">
        <f>SUM(L8:L16)</f>
        <v>3094834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Input!$N$26</f>
        <v>25139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Input!$O$26</f>
        <v>29288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Input!$P$26</f>
        <v>-159</v>
      </c>
      <c r="G22" s="56">
        <f>Input!$Q$26</f>
        <v>48031</v>
      </c>
      <c r="H22" s="56">
        <f>Input!$R$26</f>
        <v>20918</v>
      </c>
      <c r="I22" s="56">
        <f>Input!$S$26</f>
        <v>59746</v>
      </c>
      <c r="J22" s="56">
        <f>Input!$T$26</f>
        <v>37978</v>
      </c>
      <c r="K22" s="56">
        <f>Input!$U$26</f>
        <v>59183</v>
      </c>
      <c r="L22" s="57">
        <f>SUM(F22:K22)</f>
        <v>225697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451394</v>
      </c>
    </row>
    <row r="23" spans="1:28" ht="15.75" customHeight="1">
      <c r="B23" s="63" t="s">
        <v>23</v>
      </c>
      <c r="C23" s="21"/>
      <c r="D23" s="21"/>
      <c r="F23" s="64">
        <f>Input!$V$26</f>
        <v>49291</v>
      </c>
      <c r="G23" s="64">
        <f>Input!$W$26</f>
        <v>30667</v>
      </c>
      <c r="H23" s="64">
        <f>Input!$X$26</f>
        <v>29246</v>
      </c>
      <c r="I23" s="64">
        <f>Input!$Y$26</f>
        <v>545014</v>
      </c>
      <c r="J23" s="64">
        <f>Input!$Z$26</f>
        <v>0</v>
      </c>
      <c r="K23" s="64">
        <f>Input!$AA$26</f>
        <v>71750</v>
      </c>
      <c r="L23" s="65">
        <f t="shared" ref="L23:L42" si="1">SUM(F23:K23)</f>
        <v>725968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1451936</v>
      </c>
    </row>
    <row r="24" spans="1:28" ht="15.75" customHeight="1">
      <c r="B24" s="55" t="s">
        <v>24</v>
      </c>
      <c r="C24" s="21"/>
      <c r="D24" s="21"/>
      <c r="F24" s="64">
        <f>Input!$AB$26</f>
        <v>5282</v>
      </c>
      <c r="G24" s="64">
        <f>Input!$AC$26</f>
        <v>22351</v>
      </c>
      <c r="H24" s="64">
        <f>Input!$AD$26</f>
        <v>0</v>
      </c>
      <c r="I24" s="64">
        <f>Input!$AE$26</f>
        <v>34288</v>
      </c>
      <c r="J24" s="64">
        <f>Input!$AF$26</f>
        <v>58871</v>
      </c>
      <c r="K24" s="64">
        <f>Input!$AG$26</f>
        <v>0</v>
      </c>
      <c r="L24" s="65">
        <f t="shared" si="1"/>
        <v>120792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241584</v>
      </c>
    </row>
    <row r="25" spans="1:28" ht="15.75" customHeight="1">
      <c r="B25" s="55" t="s">
        <v>25</v>
      </c>
      <c r="C25" s="21"/>
      <c r="D25" s="21"/>
      <c r="F25" s="64">
        <f>Input!$AH$26</f>
        <v>0</v>
      </c>
      <c r="G25" s="64">
        <f>Input!$AI$26</f>
        <v>0</v>
      </c>
      <c r="H25" s="64">
        <f>Input!$AJ$26</f>
        <v>0</v>
      </c>
      <c r="I25" s="64">
        <f>Input!$AK$26</f>
        <v>5101</v>
      </c>
      <c r="J25" s="64">
        <f>Input!$AL$26</f>
        <v>0</v>
      </c>
      <c r="K25" s="64">
        <f>Input!$AM$26</f>
        <v>0</v>
      </c>
      <c r="L25" s="65">
        <f t="shared" si="1"/>
        <v>5101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10202</v>
      </c>
    </row>
    <row r="26" spans="1:28" ht="15.75" customHeight="1">
      <c r="B26" s="55" t="s">
        <v>26</v>
      </c>
      <c r="C26" s="21"/>
      <c r="D26" s="21"/>
      <c r="F26" s="64">
        <f>Input!$AN$26</f>
        <v>0</v>
      </c>
      <c r="G26" s="64">
        <f>Input!$AO$26</f>
        <v>0</v>
      </c>
      <c r="H26" s="64">
        <f>Input!$AP$26</f>
        <v>0</v>
      </c>
      <c r="I26" s="64">
        <f>Input!$AQ$26</f>
        <v>0</v>
      </c>
      <c r="J26" s="64">
        <f>Input!$AR$26</f>
        <v>0</v>
      </c>
      <c r="K26" s="64">
        <f>Input!$AS$26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Input!$AT$26</f>
        <v>0</v>
      </c>
      <c r="G27" s="64">
        <f>Input!$AU$26</f>
        <v>0</v>
      </c>
      <c r="H27" s="64">
        <f>Input!$AV$26</f>
        <v>0</v>
      </c>
      <c r="I27" s="64">
        <f>Input!$AW$26</f>
        <v>571</v>
      </c>
      <c r="J27" s="64">
        <f>Input!$AX$26</f>
        <v>0</v>
      </c>
      <c r="K27" s="64">
        <f>Input!$AY$26</f>
        <v>28662</v>
      </c>
      <c r="L27" s="65">
        <f t="shared" si="1"/>
        <v>29233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58466</v>
      </c>
    </row>
    <row r="28" spans="1:28" ht="15.75" customHeight="1">
      <c r="B28" s="55" t="s">
        <v>28</v>
      </c>
      <c r="C28" s="21"/>
      <c r="D28" s="21"/>
      <c r="F28" s="64">
        <f>Input!$AZ$26</f>
        <v>0</v>
      </c>
      <c r="G28" s="64">
        <f>Input!$BA$26</f>
        <v>0</v>
      </c>
      <c r="H28" s="64">
        <f>Input!$BB$26</f>
        <v>0</v>
      </c>
      <c r="I28" s="64">
        <f>Input!$BC$26</f>
        <v>0</v>
      </c>
      <c r="J28" s="64">
        <f>Input!$BD$26</f>
        <v>0</v>
      </c>
      <c r="K28" s="64">
        <f>Input!$BE$26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Input!$BF$26</f>
        <v>92056</v>
      </c>
      <c r="G29" s="64">
        <f>Input!$BG$26</f>
        <v>8000</v>
      </c>
      <c r="H29" s="64">
        <f>Input!$BH$26</f>
        <v>0</v>
      </c>
      <c r="I29" s="64">
        <f>Input!$BI$26</f>
        <v>29765</v>
      </c>
      <c r="J29" s="64">
        <f>Input!$BJ$26</f>
        <v>50834</v>
      </c>
      <c r="K29" s="64">
        <f>Input!$BK$26</f>
        <v>16440</v>
      </c>
      <c r="L29" s="65">
        <f t="shared" si="1"/>
        <v>197095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Input!$BL$26</f>
        <v>0</v>
      </c>
      <c r="G30" s="64">
        <f>Input!$BM$26</f>
        <v>39188</v>
      </c>
      <c r="H30" s="64">
        <f>Input!$BN$26</f>
        <v>0</v>
      </c>
      <c r="I30" s="64">
        <f>Input!$BO$26</f>
        <v>14459</v>
      </c>
      <c r="J30" s="64">
        <f>Input!$BP$26</f>
        <v>0</v>
      </c>
      <c r="K30" s="64">
        <f>Input!$BQ$26</f>
        <v>31309</v>
      </c>
      <c r="L30" s="65">
        <f t="shared" si="1"/>
        <v>84956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Input!$BR$26</f>
        <v>0</v>
      </c>
      <c r="G31" s="64">
        <f>Input!$BS$26</f>
        <v>0</v>
      </c>
      <c r="H31" s="64">
        <f>Input!$BT$26</f>
        <v>0</v>
      </c>
      <c r="I31" s="64">
        <f>Input!$BU$26</f>
        <v>0</v>
      </c>
      <c r="J31" s="64">
        <f>Input!$BV$26</f>
        <v>0</v>
      </c>
      <c r="K31" s="64">
        <f>Input!$BW$26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Input!$BX$26</f>
        <v>651813</v>
      </c>
      <c r="G32" s="64">
        <f>Input!$BY$26</f>
        <v>172612</v>
      </c>
      <c r="H32" s="64">
        <f>Input!$BZ$26</f>
        <v>0</v>
      </c>
      <c r="I32" s="64">
        <f>Input!$CA$26</f>
        <v>145275</v>
      </c>
      <c r="J32" s="64">
        <f>Input!$CB$26</f>
        <v>10074</v>
      </c>
      <c r="K32" s="64">
        <f>Input!$CC$26</f>
        <v>4470</v>
      </c>
      <c r="L32" s="65">
        <f t="shared" si="1"/>
        <v>984244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Input!$CD$26</f>
        <v>0</v>
      </c>
      <c r="G33" s="64">
        <f>Input!$CE$26</f>
        <v>0</v>
      </c>
      <c r="H33" s="64">
        <f>Input!$CF$26</f>
        <v>0</v>
      </c>
      <c r="I33" s="64">
        <f>Input!$CG$26</f>
        <v>3098</v>
      </c>
      <c r="J33" s="64">
        <f>Input!$CH$26</f>
        <v>0</v>
      </c>
      <c r="K33" s="64">
        <f>Input!$CI$26</f>
        <v>0</v>
      </c>
      <c r="L33" s="65">
        <f t="shared" si="1"/>
        <v>3098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Input!$CJ$26</f>
        <v>0</v>
      </c>
      <c r="G34" s="64">
        <f>Input!$CK$26</f>
        <v>0</v>
      </c>
      <c r="H34" s="64">
        <f>Input!$CL$26</f>
        <v>0</v>
      </c>
      <c r="I34" s="64">
        <f>Input!$CM$26</f>
        <v>0</v>
      </c>
      <c r="J34" s="64">
        <f>Input!$CN$26</f>
        <v>0</v>
      </c>
      <c r="K34" s="64">
        <f>Input!$CO$26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Input!$CP$26</f>
        <v>0</v>
      </c>
      <c r="G35" s="64">
        <f>Input!$CQ$26</f>
        <v>0</v>
      </c>
      <c r="H35" s="64">
        <f>Input!$CR$26</f>
        <v>10016</v>
      </c>
      <c r="I35" s="64">
        <f>Input!$CS$26</f>
        <v>27061</v>
      </c>
      <c r="J35" s="64">
        <f>Input!$CT$26</f>
        <v>0</v>
      </c>
      <c r="K35" s="64">
        <f>Input!$CU$26</f>
        <v>0</v>
      </c>
      <c r="L35" s="65">
        <f t="shared" si="1"/>
        <v>37077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Input!$CV$26</f>
        <v>0</v>
      </c>
      <c r="G36" s="64">
        <f>Input!$CW$26</f>
        <v>0</v>
      </c>
      <c r="H36" s="64">
        <f>Input!$CX$26</f>
        <v>0</v>
      </c>
      <c r="I36" s="64">
        <f>Input!$CY$26</f>
        <v>0</v>
      </c>
      <c r="J36" s="64">
        <f>Input!$CZ$26</f>
        <v>0</v>
      </c>
      <c r="K36" s="64">
        <f>Input!$DA$26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Input!$DB$26</f>
        <v>0</v>
      </c>
      <c r="G37" s="64">
        <f>Input!$DC$26</f>
        <v>0</v>
      </c>
      <c r="H37" s="64">
        <f>Input!$DD$26</f>
        <v>0</v>
      </c>
      <c r="I37" s="64">
        <f>Input!$DE$26</f>
        <v>0</v>
      </c>
      <c r="J37" s="64">
        <f>Input!$DF$26</f>
        <v>0</v>
      </c>
      <c r="K37" s="64">
        <f>Input!$DG$26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Input!$DH$26</f>
        <v>0</v>
      </c>
      <c r="G38" s="64">
        <f>Input!$DI$26</f>
        <v>0</v>
      </c>
      <c r="H38" s="64">
        <f>Input!$DJ$26</f>
        <v>0</v>
      </c>
      <c r="I38" s="64">
        <f>Input!$DK$26</f>
        <v>0</v>
      </c>
      <c r="J38" s="64">
        <f>Input!$DL$26</f>
        <v>0</v>
      </c>
      <c r="K38" s="64">
        <f>Input!$DM$26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Input!$DN$26</f>
        <v>0</v>
      </c>
      <c r="G39" s="64">
        <f>Input!$DO$26</f>
        <v>0</v>
      </c>
      <c r="H39" s="64">
        <f>Input!$DP$26</f>
        <v>0</v>
      </c>
      <c r="I39" s="64">
        <f>Input!$DQ$26</f>
        <v>0</v>
      </c>
      <c r="J39" s="64">
        <f>Input!$DR$26</f>
        <v>0</v>
      </c>
      <c r="K39" s="64">
        <f>Input!$DS$26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Input!$DT$26</f>
        <v>0</v>
      </c>
      <c r="G40" s="64">
        <f>Input!$DU$26</f>
        <v>0</v>
      </c>
      <c r="H40" s="64">
        <f>Input!$DV$26</f>
        <v>0</v>
      </c>
      <c r="I40" s="64">
        <f>Input!$DW$26</f>
        <v>0</v>
      </c>
      <c r="J40" s="64">
        <f>Input!$DX$26</f>
        <v>0</v>
      </c>
      <c r="K40" s="64">
        <f>Input!$DY$26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Input!$DZ$26</f>
        <v>0</v>
      </c>
      <c r="G41" s="64">
        <f>Input!$EA$26</f>
        <v>0</v>
      </c>
      <c r="H41" s="64">
        <f>Input!$EB$26</f>
        <v>0</v>
      </c>
      <c r="I41" s="64">
        <f>Input!$EC$26</f>
        <v>0</v>
      </c>
      <c r="J41" s="64">
        <f>Input!$ED$26</f>
        <v>0</v>
      </c>
      <c r="K41" s="64">
        <f>Input!$EE$26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Input!$EF$26</f>
        <v>187451</v>
      </c>
      <c r="G42" s="84">
        <f>Input!$EG$26</f>
        <v>275695</v>
      </c>
      <c r="H42" s="84">
        <f>Input!$EH$26</f>
        <v>0</v>
      </c>
      <c r="I42" s="84">
        <f>Input!$EI$26</f>
        <v>218427</v>
      </c>
      <c r="J42" s="84">
        <f>Input!$EJ$26</f>
        <v>0</v>
      </c>
      <c r="K42" s="84">
        <f>Input!$EK$26</f>
        <v>0</v>
      </c>
      <c r="L42" s="65">
        <f t="shared" si="1"/>
        <v>681573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1363146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985734</v>
      </c>
      <c r="G43" s="86">
        <f t="shared" si="2"/>
        <v>596544</v>
      </c>
      <c r="H43" s="86">
        <f t="shared" si="2"/>
        <v>60180</v>
      </c>
      <c r="I43" s="86">
        <f t="shared" si="2"/>
        <v>1082805</v>
      </c>
      <c r="J43" s="86">
        <f t="shared" si="2"/>
        <v>157757</v>
      </c>
      <c r="K43" s="86">
        <f t="shared" si="2"/>
        <v>211814</v>
      </c>
      <c r="L43" s="87">
        <f t="shared" si="2"/>
        <v>3094834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3576728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656724</v>
      </c>
      <c r="I44" s="53"/>
      <c r="J44" s="247" t="s">
        <v>468</v>
      </c>
      <c r="K44" s="248">
        <f>K43+J43</f>
        <v>369571</v>
      </c>
      <c r="L44" s="247" t="s">
        <v>470</v>
      </c>
      <c r="M44" s="249"/>
      <c r="N44" s="251">
        <f>K44+F43</f>
        <v>1355305</v>
      </c>
      <c r="O44" s="294">
        <f>ROUND((N44/P44)*100,2)</f>
        <v>2.31</v>
      </c>
      <c r="P44" s="93">
        <f>Input!$HL$26</f>
        <v>58783780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Input!$EL$26</f>
        <v>0</v>
      </c>
      <c r="G46" s="64">
        <f>Input!$EM$26</f>
        <v>0</v>
      </c>
      <c r="H46" s="64">
        <f>Input!$EN$26</f>
        <v>0</v>
      </c>
      <c r="I46" s="64">
        <f>Input!$EO$26</f>
        <v>0</v>
      </c>
      <c r="J46" s="64">
        <f>Input!$EP$26</f>
        <v>0</v>
      </c>
      <c r="K46" s="64">
        <f>Input!$EQ$26</f>
        <v>0</v>
      </c>
      <c r="L46" s="57">
        <f>SUM(F46:K46)</f>
        <v>0</v>
      </c>
      <c r="N46" s="9"/>
      <c r="O46" s="291">
        <f>ROUND(N44/O48,0)</f>
        <v>5709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Input!$ER$26</f>
        <v>0</v>
      </c>
      <c r="G47" s="64">
        <f>Input!$ES$26</f>
        <v>0</v>
      </c>
      <c r="H47" s="64">
        <f>Input!$ET$26</f>
        <v>0</v>
      </c>
      <c r="I47" s="64">
        <f>Input!$EU$26</f>
        <v>0</v>
      </c>
      <c r="J47" s="64">
        <f>Input!$EV$26</f>
        <v>0</v>
      </c>
      <c r="K47" s="64">
        <f>Input!$EW$26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Input!$EX$26</f>
        <v>0</v>
      </c>
      <c r="G48" s="64">
        <f>Input!$EY$26</f>
        <v>0</v>
      </c>
      <c r="H48" s="64">
        <f>Input!$EZ$26</f>
        <v>0</v>
      </c>
      <c r="I48" s="64">
        <f>Input!$FA$26</f>
        <v>0</v>
      </c>
      <c r="J48" s="64">
        <f>Input!$FB$26</f>
        <v>0</v>
      </c>
      <c r="K48" s="64">
        <f>Input!$FC$26</f>
        <v>0</v>
      </c>
      <c r="L48" s="65">
        <f t="shared" si="3"/>
        <v>0</v>
      </c>
      <c r="N48" s="97"/>
      <c r="O48" s="293">
        <f>VLOOKUP($B$1,LUTTFTE,16,FALSE)</f>
        <v>237.39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Input!$FD$26</f>
        <v>0</v>
      </c>
      <c r="G49" s="64">
        <f>Input!$FE$26</f>
        <v>0</v>
      </c>
      <c r="H49" s="64">
        <f>Input!$FF$26</f>
        <v>0</v>
      </c>
      <c r="I49" s="64">
        <f>Input!$FG$26</f>
        <v>0</v>
      </c>
      <c r="J49" s="64">
        <f>Input!$FH$26</f>
        <v>0</v>
      </c>
      <c r="K49" s="64">
        <f>Input!$FI$26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Input!$FJ$26</f>
        <v>0</v>
      </c>
      <c r="G50" s="64">
        <f>Input!$FK$26</f>
        <v>0</v>
      </c>
      <c r="H50" s="64">
        <f>Input!$FL$26</f>
        <v>0</v>
      </c>
      <c r="I50" s="64">
        <f>Input!$FM$26</f>
        <v>0</v>
      </c>
      <c r="J50" s="64">
        <f>Input!$FN$26</f>
        <v>0</v>
      </c>
      <c r="K50" s="64">
        <f>Input!$FO$26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Input!$FP$26</f>
        <v>0</v>
      </c>
      <c r="G51" s="64">
        <f>Input!$FQ$26</f>
        <v>0</v>
      </c>
      <c r="H51" s="64">
        <f>Input!$FR$26</f>
        <v>0</v>
      </c>
      <c r="I51" s="64">
        <f>Input!$FS$26</f>
        <v>0</v>
      </c>
      <c r="J51" s="64">
        <f>Input!$FT$26</f>
        <v>0</v>
      </c>
      <c r="K51" s="64">
        <f>Input!$FU$26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Input!$FV$26</f>
        <v>0</v>
      </c>
      <c r="G52" s="64">
        <f>Input!$FW$26</f>
        <v>0</v>
      </c>
      <c r="H52" s="64">
        <f>Input!$FX$26</f>
        <v>0</v>
      </c>
      <c r="I52" s="64">
        <f>Input!$FY$26</f>
        <v>0</v>
      </c>
      <c r="J52" s="64">
        <f>Input!$FZ$26</f>
        <v>0</v>
      </c>
      <c r="K52" s="64">
        <f>Input!$GA$26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Input!$GB$26</f>
        <v>0</v>
      </c>
      <c r="G53" s="64">
        <f>Input!$GC$26</f>
        <v>0</v>
      </c>
      <c r="H53" s="64">
        <f>Input!$GD$26</f>
        <v>0</v>
      </c>
      <c r="I53" s="64">
        <f>Input!$GE$26</f>
        <v>0</v>
      </c>
      <c r="J53" s="64">
        <f>Input!$GF$26</f>
        <v>0</v>
      </c>
      <c r="K53" s="64">
        <f>Input!$GG$26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Input!$GH$26</f>
        <v>0</v>
      </c>
      <c r="G54" s="64">
        <f>Input!$GI$26</f>
        <v>0</v>
      </c>
      <c r="H54" s="64">
        <f>Input!$GJ$26</f>
        <v>0</v>
      </c>
      <c r="I54" s="64">
        <f>Input!$GK$26</f>
        <v>0</v>
      </c>
      <c r="J54" s="64">
        <f>Input!$GL$26</f>
        <v>0</v>
      </c>
      <c r="K54" s="64">
        <f>Input!$GM$26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Input!$GN$26</f>
        <v>0</v>
      </c>
      <c r="G55" s="64">
        <f>Input!$GO$26</f>
        <v>0</v>
      </c>
      <c r="H55" s="64">
        <f>Input!$GP$26</f>
        <v>0</v>
      </c>
      <c r="I55" s="64">
        <f>Input!$GQ$26</f>
        <v>0</v>
      </c>
      <c r="J55" s="64">
        <f>Input!$GR$26</f>
        <v>0</v>
      </c>
      <c r="K55" s="64">
        <f>Input!$GS$26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Input!$GT$26</f>
        <v>0</v>
      </c>
      <c r="G56" s="64">
        <f>Input!$GU$26</f>
        <v>0</v>
      </c>
      <c r="H56" s="64">
        <f>Input!$GV$26</f>
        <v>0</v>
      </c>
      <c r="I56" s="64">
        <f>Input!$GW$26</f>
        <v>0</v>
      </c>
      <c r="J56" s="64">
        <f>Input!$GX$26</f>
        <v>0</v>
      </c>
      <c r="K56" s="64">
        <f>Input!$GY$26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Input!$GZ$26</f>
        <v>0</v>
      </c>
      <c r="G57" s="64">
        <f>Input!$HA$26</f>
        <v>0</v>
      </c>
      <c r="H57" s="64">
        <f>Input!$HB$26</f>
        <v>0</v>
      </c>
      <c r="I57" s="64">
        <f>Input!$HC$26</f>
        <v>0</v>
      </c>
      <c r="J57" s="64">
        <f>Input!$HD$26</f>
        <v>0</v>
      </c>
      <c r="K57" s="64">
        <f>Input!$HE$26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Input!$HF$26</f>
        <v>0</v>
      </c>
      <c r="G58" s="64">
        <f>Input!$HG$26</f>
        <v>0</v>
      </c>
      <c r="H58" s="64">
        <f>Input!$HH$26</f>
        <v>0</v>
      </c>
      <c r="I58" s="64">
        <f>Input!$HI$26</f>
        <v>0</v>
      </c>
      <c r="J58" s="64">
        <f>Input!$HJ$26</f>
        <v>0</v>
      </c>
      <c r="K58" s="64">
        <f>Input!$HK$26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985734</v>
      </c>
      <c r="G66" s="115">
        <f t="shared" ref="G66:L66" si="5">G59+G43</f>
        <v>596544</v>
      </c>
      <c r="H66" s="115">
        <f t="shared" si="5"/>
        <v>60180</v>
      </c>
      <c r="I66" s="115">
        <f t="shared" si="5"/>
        <v>1082805</v>
      </c>
      <c r="J66" s="115">
        <f t="shared" si="5"/>
        <v>157757</v>
      </c>
      <c r="K66" s="115">
        <f t="shared" si="5"/>
        <v>211814</v>
      </c>
      <c r="L66" s="115">
        <f t="shared" si="5"/>
        <v>3094834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3149261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Input!HL26+Input!HM26+Input!HN26+SUM(Input!$HT$26:'Input'!$IC$26)</f>
        <v>197287202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30667</v>
      </c>
      <c r="H69" s="390">
        <f>H28+H23</f>
        <v>29246</v>
      </c>
      <c r="I69" s="20"/>
      <c r="J69" s="20"/>
      <c r="K69" s="20"/>
      <c r="L69" s="115">
        <f>SUM(L66:L68)</f>
        <v>203531297</v>
      </c>
      <c r="N69" s="20"/>
    </row>
    <row r="70" spans="1:26" ht="15.75" customHeight="1">
      <c r="H70" s="390">
        <f>H69+G69</f>
        <v>59913</v>
      </c>
      <c r="L70" s="3" t="str">
        <f>IF($L$69&lt;&gt;(Input!$D$26-Input!$E$26),"Error","Balanced")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8" priority="3">
      <formula>$O$28&lt;&gt;0</formula>
    </cfRule>
  </conditionalFormatting>
  <conditionalFormatting sqref="F20:J20">
    <cfRule type="expression" dxfId="137" priority="2">
      <formula>OR($S$17&lt;&gt;0,$S$43&lt;&gt;0,$S$59&lt;&gt;0)</formula>
    </cfRule>
  </conditionalFormatting>
  <conditionalFormatting sqref="H10:J10">
    <cfRule type="expression" dxfId="136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TAMUC!$B$1</f>
        <v>Texas A&amp;M University - Commerce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Input!$HT$26</f>
        <v>2451985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Input!$HU$26</f>
        <v>-1346290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Input!$HV$26</f>
        <v>309790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1415485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Input!$HW$26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Input!$HX$26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Input!$HY$26</f>
        <v>-4161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Input!$HZ$26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Input!$ID$26</f>
        <v>TEES restricted research</v>
      </c>
      <c r="F21" s="1078"/>
      <c r="G21" s="1078"/>
      <c r="H21" s="1078"/>
      <c r="I21" s="1078"/>
      <c r="J21" s="1079"/>
      <c r="K21" s="571">
        <f>Input!$IA$26</f>
        <v>3038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Input!$IE$26</f>
        <v>0</v>
      </c>
      <c r="F22" s="1078"/>
      <c r="G22" s="1078"/>
      <c r="H22" s="1078"/>
      <c r="I22" s="1078"/>
      <c r="J22" s="1079"/>
      <c r="K22" s="571">
        <f>Input!$IB$26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Input!$IF$26</f>
        <v>0</v>
      </c>
      <c r="F23" s="1067"/>
      <c r="G23" s="1067"/>
      <c r="H23" s="1067"/>
      <c r="I23" s="1067"/>
      <c r="J23" s="1068"/>
      <c r="K23" s="584">
        <f>Input!$IC$26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1414362</v>
      </c>
    </row>
    <row r="49" spans="2:11">
      <c r="F49" s="545">
        <f>SUM(F50:F59)</f>
        <v>0</v>
      </c>
      <c r="K49" s="480">
        <f>K7+K8+K9+K12+K14+K17+K18+K21+K22+K23</f>
        <v>1414362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SUM(Input!HT26:IC26)</f>
        <v>1414362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5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412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34519</v>
      </c>
      <c r="L8" s="23">
        <f>Input!$I$27</f>
        <v>34519</v>
      </c>
      <c r="N8" s="116"/>
      <c r="O8" s="117"/>
      <c r="P8" s="19"/>
      <c r="Q8" s="19"/>
      <c r="R8" s="19"/>
      <c r="S8" s="19"/>
      <c r="T8" s="19"/>
      <c r="AB8" s="24">
        <f>SUM(C8:L8)</f>
        <v>69038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34519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34519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Input!$J$27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Input!$K$27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34519</v>
      </c>
      <c r="L17" s="46">
        <f>SUM(L8:L16)</f>
        <v>34519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Input!$N$27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Input!$O$27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Input!$P$27</f>
        <v>0</v>
      </c>
      <c r="G22" s="56">
        <f>Input!$Q$27</f>
        <v>0</v>
      </c>
      <c r="H22" s="56">
        <f>Input!$R$27</f>
        <v>0</v>
      </c>
      <c r="I22" s="56">
        <f>Input!$S$27</f>
        <v>0</v>
      </c>
      <c r="J22" s="56">
        <f>Input!$T$27</f>
        <v>0</v>
      </c>
      <c r="K22" s="56">
        <f>Input!$U$27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Input!$V$27</f>
        <v>0</v>
      </c>
      <c r="G23" s="64">
        <f>Input!$W$27</f>
        <v>0</v>
      </c>
      <c r="H23" s="64">
        <f>Input!$X$27</f>
        <v>0</v>
      </c>
      <c r="I23" s="64">
        <f>Input!$Y$27</f>
        <v>10288</v>
      </c>
      <c r="J23" s="64">
        <f>Input!$Z$27</f>
        <v>0</v>
      </c>
      <c r="K23" s="64">
        <f>Input!$AA$27</f>
        <v>0</v>
      </c>
      <c r="L23" s="65">
        <f t="shared" ref="L23:L42" si="1">SUM(F23:K23)</f>
        <v>10288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20576</v>
      </c>
    </row>
    <row r="24" spans="1:28" ht="15.75" customHeight="1">
      <c r="B24" s="55" t="s">
        <v>24</v>
      </c>
      <c r="C24" s="21"/>
      <c r="D24" s="21"/>
      <c r="F24" s="64">
        <f>Input!$AB$27</f>
        <v>0</v>
      </c>
      <c r="G24" s="64">
        <f>Input!$AC$27</f>
        <v>0</v>
      </c>
      <c r="H24" s="64">
        <f>Input!$AD$27</f>
        <v>0</v>
      </c>
      <c r="I24" s="64">
        <f>Input!$AE$27</f>
        <v>0</v>
      </c>
      <c r="J24" s="64">
        <f>Input!$AF$27</f>
        <v>0</v>
      </c>
      <c r="K24" s="64">
        <f>Input!$AG$27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Input!$AH$27</f>
        <v>0</v>
      </c>
      <c r="G25" s="64">
        <f>Input!$AI$27</f>
        <v>0</v>
      </c>
      <c r="H25" s="64">
        <f>Input!$AJ$27</f>
        <v>0</v>
      </c>
      <c r="I25" s="64">
        <f>Input!$AK$27</f>
        <v>0</v>
      </c>
      <c r="J25" s="64">
        <f>Input!$AL$27</f>
        <v>0</v>
      </c>
      <c r="K25" s="64">
        <f>Input!$AM$27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Input!$AN$27</f>
        <v>0</v>
      </c>
      <c r="G26" s="64">
        <f>Input!$AO$27</f>
        <v>0</v>
      </c>
      <c r="H26" s="64">
        <f>Input!$AP$27</f>
        <v>0</v>
      </c>
      <c r="I26" s="64">
        <f>Input!$AQ$27</f>
        <v>0</v>
      </c>
      <c r="J26" s="64">
        <f>Input!$AR$27</f>
        <v>0</v>
      </c>
      <c r="K26" s="64">
        <f>Input!$AS$27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Input!$AT$27</f>
        <v>0</v>
      </c>
      <c r="G27" s="64">
        <f>Input!$AU$27</f>
        <v>0</v>
      </c>
      <c r="H27" s="64">
        <f>Input!$AV$27</f>
        <v>0</v>
      </c>
      <c r="I27" s="64">
        <f>Input!$AW$27</f>
        <v>0</v>
      </c>
      <c r="J27" s="64">
        <f>Input!$AX$27</f>
        <v>0</v>
      </c>
      <c r="K27" s="64">
        <f>Input!$AY$27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Input!$AZ$27</f>
        <v>0</v>
      </c>
      <c r="G28" s="64">
        <f>Input!$BA$27</f>
        <v>0</v>
      </c>
      <c r="H28" s="64">
        <f>Input!$BB$27</f>
        <v>0</v>
      </c>
      <c r="I28" s="64">
        <f>Input!$BC$27</f>
        <v>0</v>
      </c>
      <c r="J28" s="64">
        <f>Input!$BD$27</f>
        <v>0</v>
      </c>
      <c r="K28" s="64">
        <f>Input!$BE$27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Input!$BF$27</f>
        <v>0</v>
      </c>
      <c r="G29" s="64">
        <f>Input!$BG$27</f>
        <v>0</v>
      </c>
      <c r="H29" s="64">
        <f>Input!$BH$27</f>
        <v>0</v>
      </c>
      <c r="I29" s="64">
        <f>Input!$BI$27</f>
        <v>0</v>
      </c>
      <c r="J29" s="64">
        <f>Input!$BJ$27</f>
        <v>0</v>
      </c>
      <c r="K29" s="64">
        <f>Input!$BK$27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Input!$BL$27</f>
        <v>0</v>
      </c>
      <c r="G30" s="64">
        <f>Input!$BM$27</f>
        <v>0</v>
      </c>
      <c r="H30" s="64">
        <f>Input!$BN$27</f>
        <v>0</v>
      </c>
      <c r="I30" s="64">
        <f>Input!$BO$27</f>
        <v>0</v>
      </c>
      <c r="J30" s="64">
        <f>Input!$BP$27</f>
        <v>0</v>
      </c>
      <c r="K30" s="64">
        <f>Input!$BQ$27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Input!$BR$27</f>
        <v>0</v>
      </c>
      <c r="G31" s="64">
        <f>Input!$BS$27</f>
        <v>0</v>
      </c>
      <c r="H31" s="64">
        <f>Input!$BT$27</f>
        <v>0</v>
      </c>
      <c r="I31" s="64">
        <f>Input!$BU$27</f>
        <v>3770</v>
      </c>
      <c r="J31" s="64">
        <f>Input!$BV$27</f>
        <v>0</v>
      </c>
      <c r="K31" s="64">
        <f>Input!$BW$27</f>
        <v>0</v>
      </c>
      <c r="L31" s="65">
        <f t="shared" si="1"/>
        <v>3770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Input!$BX$27</f>
        <v>0</v>
      </c>
      <c r="G32" s="64">
        <f>Input!$BY$27</f>
        <v>13396</v>
      </c>
      <c r="H32" s="64">
        <f>Input!$BZ$27</f>
        <v>0</v>
      </c>
      <c r="I32" s="64">
        <f>Input!$CA$27</f>
        <v>0</v>
      </c>
      <c r="J32" s="64">
        <f>Input!$CB$27</f>
        <v>0</v>
      </c>
      <c r="K32" s="64">
        <f>Input!$CC$27</f>
        <v>0</v>
      </c>
      <c r="L32" s="65">
        <f t="shared" si="1"/>
        <v>13396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Input!$CD$27</f>
        <v>0</v>
      </c>
      <c r="G33" s="64">
        <f>Input!$CE$27</f>
        <v>0</v>
      </c>
      <c r="H33" s="64">
        <f>Input!$CF$27</f>
        <v>0</v>
      </c>
      <c r="I33" s="64">
        <f>Input!$CG$27</f>
        <v>0</v>
      </c>
      <c r="J33" s="64">
        <f>Input!$CH$27</f>
        <v>0</v>
      </c>
      <c r="K33" s="64">
        <f>Input!$CI$27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Input!$CJ$27</f>
        <v>0</v>
      </c>
      <c r="G34" s="64">
        <f>Input!$CK$27</f>
        <v>0</v>
      </c>
      <c r="H34" s="64">
        <f>Input!$CL$27</f>
        <v>0</v>
      </c>
      <c r="I34" s="64">
        <f>Input!$CM$27</f>
        <v>4024</v>
      </c>
      <c r="J34" s="64">
        <f>Input!$CN$27</f>
        <v>0</v>
      </c>
      <c r="K34" s="64">
        <f>Input!$CO$27</f>
        <v>0</v>
      </c>
      <c r="L34" s="65">
        <f t="shared" si="1"/>
        <v>4024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Input!$CP$27</f>
        <v>0</v>
      </c>
      <c r="G35" s="64">
        <f>Input!$CQ$27</f>
        <v>0</v>
      </c>
      <c r="H35" s="64">
        <f>Input!$CR$27</f>
        <v>0</v>
      </c>
      <c r="I35" s="64">
        <f>Input!$CS$27</f>
        <v>3041</v>
      </c>
      <c r="J35" s="64">
        <f>Input!$CT$27</f>
        <v>0</v>
      </c>
      <c r="K35" s="64">
        <f>Input!$CU$27</f>
        <v>0</v>
      </c>
      <c r="L35" s="65">
        <f t="shared" si="1"/>
        <v>3041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Input!$CV$27</f>
        <v>0</v>
      </c>
      <c r="G36" s="64">
        <f>Input!$CW$27</f>
        <v>0</v>
      </c>
      <c r="H36" s="64">
        <f>Input!$CX$27</f>
        <v>0</v>
      </c>
      <c r="I36" s="64">
        <f>Input!$CY$27</f>
        <v>0</v>
      </c>
      <c r="J36" s="64">
        <f>Input!$CZ$27</f>
        <v>0</v>
      </c>
      <c r="K36" s="64">
        <f>Input!$DA$27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Input!$DB$27</f>
        <v>0</v>
      </c>
      <c r="G37" s="64">
        <f>Input!$DC$27</f>
        <v>0</v>
      </c>
      <c r="H37" s="64">
        <f>Input!$DD$27</f>
        <v>0</v>
      </c>
      <c r="I37" s="64">
        <f>Input!$DE$27</f>
        <v>0</v>
      </c>
      <c r="J37" s="64">
        <f>Input!$DF$27</f>
        <v>0</v>
      </c>
      <c r="K37" s="64">
        <f>Input!$DG$27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Input!$DH$27</f>
        <v>0</v>
      </c>
      <c r="G38" s="64">
        <f>Input!$DI$27</f>
        <v>0</v>
      </c>
      <c r="H38" s="64">
        <f>Input!$DJ$27</f>
        <v>0</v>
      </c>
      <c r="I38" s="64">
        <f>Input!$DK$27</f>
        <v>0</v>
      </c>
      <c r="J38" s="64">
        <f>Input!$DL$27</f>
        <v>0</v>
      </c>
      <c r="K38" s="64">
        <f>Input!$DM$27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Input!$DN$27</f>
        <v>0</v>
      </c>
      <c r="G39" s="64">
        <f>Input!$DO$27</f>
        <v>0</v>
      </c>
      <c r="H39" s="64">
        <f>Input!$DP$27</f>
        <v>0</v>
      </c>
      <c r="I39" s="64">
        <f>Input!$DQ$27</f>
        <v>0</v>
      </c>
      <c r="J39" s="64">
        <f>Input!$DR$27</f>
        <v>0</v>
      </c>
      <c r="K39" s="64">
        <f>Input!$DS$27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Input!$DT$27</f>
        <v>0</v>
      </c>
      <c r="G40" s="64">
        <f>Input!$DU$27</f>
        <v>0</v>
      </c>
      <c r="H40" s="64">
        <f>Input!$DV$27</f>
        <v>0</v>
      </c>
      <c r="I40" s="64">
        <f>Input!$DW$27</f>
        <v>0</v>
      </c>
      <c r="J40" s="64">
        <f>Input!$DX$27</f>
        <v>0</v>
      </c>
      <c r="K40" s="64">
        <f>Input!$DY$27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Input!$DZ$27</f>
        <v>0</v>
      </c>
      <c r="G41" s="64">
        <f>Input!$EA$27</f>
        <v>0</v>
      </c>
      <c r="H41" s="64">
        <f>Input!$EB$27</f>
        <v>0</v>
      </c>
      <c r="I41" s="64">
        <f>Input!$EC$27</f>
        <v>0</v>
      </c>
      <c r="J41" s="64">
        <f>Input!$ED$27</f>
        <v>0</v>
      </c>
      <c r="K41" s="64">
        <f>Input!$EE$27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Input!$EF$27</f>
        <v>0</v>
      </c>
      <c r="G42" s="84">
        <f>Input!$EG$27</f>
        <v>0</v>
      </c>
      <c r="H42" s="84">
        <f>Input!$EH$27</f>
        <v>0</v>
      </c>
      <c r="I42" s="84">
        <f>Input!$EI$27</f>
        <v>0</v>
      </c>
      <c r="J42" s="84">
        <f>Input!$EJ$27</f>
        <v>0</v>
      </c>
      <c r="K42" s="84">
        <f>Input!$EK$27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13396</v>
      </c>
      <c r="H43" s="86">
        <f t="shared" si="2"/>
        <v>0</v>
      </c>
      <c r="I43" s="86">
        <f t="shared" si="2"/>
        <v>21123</v>
      </c>
      <c r="J43" s="86">
        <f t="shared" si="2"/>
        <v>0</v>
      </c>
      <c r="K43" s="86">
        <f t="shared" si="2"/>
        <v>0</v>
      </c>
      <c r="L43" s="87">
        <f t="shared" si="2"/>
        <v>34519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20576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13396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K44+F43</f>
        <v>0</v>
      </c>
      <c r="O44" s="294">
        <f>ROUND((N44/P44)*100,2)</f>
        <v>0</v>
      </c>
      <c r="P44" s="93">
        <f>Input!$HL$27</f>
        <v>24002377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Input!$EL$27</f>
        <v>0</v>
      </c>
      <c r="G46" s="64">
        <f>Input!$EM$27</f>
        <v>0</v>
      </c>
      <c r="H46" s="64">
        <f>Input!$EN$27</f>
        <v>0</v>
      </c>
      <c r="I46" s="64">
        <f>Input!$EO$27</f>
        <v>0</v>
      </c>
      <c r="J46" s="64">
        <f>Input!$EP$27</f>
        <v>0</v>
      </c>
      <c r="K46" s="64">
        <f>Input!$EQ$27</f>
        <v>0</v>
      </c>
      <c r="L46" s="57">
        <f>SUM(F46:K46)</f>
        <v>0</v>
      </c>
      <c r="N46" s="9"/>
      <c r="O46" s="291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Input!$ER$27</f>
        <v>0</v>
      </c>
      <c r="G47" s="64">
        <f>Input!$ES$27</f>
        <v>0</v>
      </c>
      <c r="H47" s="64">
        <f>Input!$ET$27</f>
        <v>0</v>
      </c>
      <c r="I47" s="64">
        <f>Input!$EU$27</f>
        <v>0</v>
      </c>
      <c r="J47" s="64">
        <f>Input!$EV$27</f>
        <v>0</v>
      </c>
      <c r="K47" s="64">
        <f>Input!$EW$27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Input!$EX$27</f>
        <v>0</v>
      </c>
      <c r="G48" s="64">
        <f>Input!$EY$27</f>
        <v>0</v>
      </c>
      <c r="H48" s="64">
        <f>Input!$EZ$27</f>
        <v>0</v>
      </c>
      <c r="I48" s="64">
        <f>Input!$FA$27</f>
        <v>0</v>
      </c>
      <c r="J48" s="64">
        <f>Input!$FB$27</f>
        <v>0</v>
      </c>
      <c r="K48" s="64">
        <f>Input!$FC$27</f>
        <v>0</v>
      </c>
      <c r="L48" s="65">
        <f t="shared" si="3"/>
        <v>0</v>
      </c>
      <c r="N48" s="97"/>
      <c r="O48" s="293">
        <f>VLOOKUP($B$1,LUTTFTE,16,FALSE)</f>
        <v>58.92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Input!$FD$27</f>
        <v>0</v>
      </c>
      <c r="G49" s="64">
        <f>Input!$FE$27</f>
        <v>0</v>
      </c>
      <c r="H49" s="64">
        <f>Input!$FF$27</f>
        <v>0</v>
      </c>
      <c r="I49" s="64">
        <f>Input!$FG$27</f>
        <v>0</v>
      </c>
      <c r="J49" s="64">
        <f>Input!$FH$27</f>
        <v>0</v>
      </c>
      <c r="K49" s="64">
        <f>Input!$FI$27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Input!$FJ$27</f>
        <v>0</v>
      </c>
      <c r="G50" s="64">
        <f>Input!$FK$27</f>
        <v>0</v>
      </c>
      <c r="H50" s="64">
        <f>Input!$FL$27</f>
        <v>0</v>
      </c>
      <c r="I50" s="64">
        <f>Input!$FM$27</f>
        <v>0</v>
      </c>
      <c r="J50" s="64">
        <f>Input!$FN$27</f>
        <v>0</v>
      </c>
      <c r="K50" s="64">
        <f>Input!$FO$27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Input!$FP$27</f>
        <v>0</v>
      </c>
      <c r="G51" s="64">
        <f>Input!$FQ$27</f>
        <v>0</v>
      </c>
      <c r="H51" s="64">
        <f>Input!$FR$27</f>
        <v>0</v>
      </c>
      <c r="I51" s="64">
        <f>Input!$FS$27</f>
        <v>0</v>
      </c>
      <c r="J51" s="64">
        <f>Input!$FT$27</f>
        <v>0</v>
      </c>
      <c r="K51" s="64">
        <f>Input!$FU$27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Input!$FV$27</f>
        <v>0</v>
      </c>
      <c r="G52" s="64">
        <f>Input!$FW$27</f>
        <v>0</v>
      </c>
      <c r="H52" s="64">
        <f>Input!$FX$27</f>
        <v>0</v>
      </c>
      <c r="I52" s="64">
        <f>Input!$FY$27</f>
        <v>0</v>
      </c>
      <c r="J52" s="64">
        <f>Input!$FZ$27</f>
        <v>0</v>
      </c>
      <c r="K52" s="64">
        <f>Input!$GA$27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Input!$GB$27</f>
        <v>0</v>
      </c>
      <c r="G53" s="64">
        <f>Input!$GC$27</f>
        <v>0</v>
      </c>
      <c r="H53" s="64">
        <f>Input!$GD$27</f>
        <v>0</v>
      </c>
      <c r="I53" s="64">
        <f>Input!$GE$27</f>
        <v>0</v>
      </c>
      <c r="J53" s="64">
        <f>Input!$GF$27</f>
        <v>0</v>
      </c>
      <c r="K53" s="64">
        <f>Input!$GG$27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Input!$GH$27</f>
        <v>0</v>
      </c>
      <c r="G54" s="64">
        <f>Input!$GI$27</f>
        <v>0</v>
      </c>
      <c r="H54" s="64">
        <f>Input!$GJ$27</f>
        <v>0</v>
      </c>
      <c r="I54" s="64">
        <f>Input!$GK$27</f>
        <v>0</v>
      </c>
      <c r="J54" s="64">
        <f>Input!$GL$27</f>
        <v>0</v>
      </c>
      <c r="K54" s="64">
        <f>Input!$GM$27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Input!$GN$27</f>
        <v>0</v>
      </c>
      <c r="G55" s="64">
        <f>Input!$GO$27</f>
        <v>0</v>
      </c>
      <c r="H55" s="64">
        <f>Input!$GP$27</f>
        <v>0</v>
      </c>
      <c r="I55" s="64">
        <f>Input!$GQ$27</f>
        <v>0</v>
      </c>
      <c r="J55" s="64">
        <f>Input!$GR$27</f>
        <v>0</v>
      </c>
      <c r="K55" s="64">
        <f>Input!$GS$27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Input!$GT$27</f>
        <v>0</v>
      </c>
      <c r="G56" s="64">
        <f>Input!$GU$27</f>
        <v>0</v>
      </c>
      <c r="H56" s="64">
        <f>Input!$GV$27</f>
        <v>0</v>
      </c>
      <c r="I56" s="64">
        <f>Input!$GW$27</f>
        <v>0</v>
      </c>
      <c r="J56" s="64">
        <f>Input!$GX$27</f>
        <v>0</v>
      </c>
      <c r="K56" s="64">
        <f>Input!$GY$27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Input!$GZ$27</f>
        <v>0</v>
      </c>
      <c r="G57" s="64">
        <f>Input!$HA$27</f>
        <v>0</v>
      </c>
      <c r="H57" s="64">
        <f>Input!$HB$27</f>
        <v>0</v>
      </c>
      <c r="I57" s="64">
        <f>Input!$HC$27</f>
        <v>0</v>
      </c>
      <c r="J57" s="64">
        <f>Input!$HD$27</f>
        <v>0</v>
      </c>
      <c r="K57" s="64">
        <f>Input!$HE$27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Input!$HF$27</f>
        <v>0</v>
      </c>
      <c r="G58" s="64">
        <f>Input!$HG$27</f>
        <v>0</v>
      </c>
      <c r="H58" s="64">
        <f>Input!$HH$27</f>
        <v>0</v>
      </c>
      <c r="I58" s="64">
        <f>Input!$HI$27</f>
        <v>0</v>
      </c>
      <c r="J58" s="64">
        <f>Input!$HJ$27</f>
        <v>0</v>
      </c>
      <c r="K58" s="64">
        <f>Input!$HK$27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13396</v>
      </c>
      <c r="H66" s="115">
        <f t="shared" si="5"/>
        <v>0</v>
      </c>
      <c r="I66" s="115">
        <f t="shared" si="5"/>
        <v>21123</v>
      </c>
      <c r="J66" s="115">
        <f t="shared" si="5"/>
        <v>0</v>
      </c>
      <c r="K66" s="115">
        <f t="shared" si="5"/>
        <v>0</v>
      </c>
      <c r="L66" s="115">
        <f t="shared" si="5"/>
        <v>34519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34519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Input!HL27+Input!HM27+Input!HN27+SUM(Input!$HT$27:'Input'!$IC$27)</f>
        <v>68497928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68566966</v>
      </c>
      <c r="N69" s="20"/>
    </row>
    <row r="70" spans="1:26" ht="15.75" customHeight="1">
      <c r="H70" s="390">
        <f>H69+G69</f>
        <v>0</v>
      </c>
      <c r="L70" s="3" t="str">
        <f>IF($L$69&lt;&gt;(Input!$D$27-Input!$E$27),"Error","Balanced")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4" priority="3">
      <formula>$O$28&lt;&gt;0</formula>
    </cfRule>
  </conditionalFormatting>
  <conditionalFormatting sqref="F20:J20">
    <cfRule type="expression" dxfId="133" priority="2">
      <formula>OR($S$17&lt;&gt;0,$S$43&lt;&gt;0,$S$59&lt;&gt;0)</formula>
    </cfRule>
  </conditionalFormatting>
  <conditionalFormatting sqref="H10:J10">
    <cfRule type="expression" dxfId="132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TAMUT!$B$1</f>
        <v>Texas A&amp;M University - Texarkana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Input!$HT$27</f>
        <v>34519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Input!$HU$27</f>
        <v>-34519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Input!$HV$27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0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Input!$HW$27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>
      <c r="B14" s="576" t="s">
        <v>643</v>
      </c>
      <c r="C14" s="555"/>
      <c r="D14" s="556"/>
      <c r="E14" s="557"/>
      <c r="F14" s="557"/>
      <c r="G14" s="557"/>
      <c r="H14" s="557"/>
      <c r="I14" s="557"/>
      <c r="J14" s="557"/>
      <c r="K14" s="571">
        <f>Input!$HX$27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Input!$HY$27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Input!$HZ$27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Input!$ID$27</f>
        <v>0</v>
      </c>
      <c r="F21" s="1078"/>
      <c r="G21" s="1078"/>
      <c r="H21" s="1078"/>
      <c r="I21" s="1078"/>
      <c r="J21" s="1079"/>
      <c r="K21" s="571">
        <f>Input!$IA$27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Input!$IE$27</f>
        <v>0</v>
      </c>
      <c r="F22" s="1078"/>
      <c r="G22" s="1078"/>
      <c r="H22" s="1078"/>
      <c r="I22" s="1078"/>
      <c r="J22" s="1079"/>
      <c r="K22" s="571">
        <f>Input!$IB$27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Input!$IF$27</f>
        <v>0</v>
      </c>
      <c r="F23" s="1067"/>
      <c r="G23" s="1067"/>
      <c r="H23" s="1067"/>
      <c r="I23" s="1067"/>
      <c r="J23" s="1068"/>
      <c r="K23" s="584">
        <f>Input!$IC$27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0</v>
      </c>
    </row>
    <row r="49" spans="2:11">
      <c r="F49" s="545">
        <f>SUM(F50:F59)</f>
        <v>0</v>
      </c>
      <c r="K49" s="480">
        <f>K7+K8+K9+K12+K14+K17+K18+K21+K22+K23</f>
        <v>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SUM(Input!HT27:IC27)</f>
        <v>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31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85546875" style="6" customWidth="1"/>
    <col min="15" max="15" width="21.4257812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214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808011</v>
      </c>
      <c r="L8" s="23">
        <f>Input!$I$28</f>
        <v>808011</v>
      </c>
      <c r="N8" s="116"/>
      <c r="O8" s="117"/>
      <c r="P8" s="19"/>
      <c r="Q8" s="19"/>
      <c r="R8" s="19"/>
      <c r="S8" s="19"/>
      <c r="T8" s="19"/>
      <c r="AB8" s="24">
        <f>SUM(C8:L8)</f>
        <v>1616022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808011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808011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Input!$J$28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226228</v>
      </c>
      <c r="L14" s="36">
        <f>Input!$K$28</f>
        <v>226228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452456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43921</v>
      </c>
      <c r="L16" s="36">
        <f>Input!$M$28</f>
        <v>43921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87842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1078160</v>
      </c>
      <c r="L17" s="46">
        <f>SUM(L8:L16)</f>
        <v>1078160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Input!$N$28</f>
        <v>59465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Input!$O$28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Input!$P$28</f>
        <v>0</v>
      </c>
      <c r="G22" s="56">
        <f>Input!$Q$28</f>
        <v>0</v>
      </c>
      <c r="H22" s="56">
        <f>Input!$R$28</f>
        <v>0</v>
      </c>
      <c r="I22" s="56">
        <f>Input!$S$28</f>
        <v>0</v>
      </c>
      <c r="J22" s="56">
        <f>Input!$T$28</f>
        <v>0</v>
      </c>
      <c r="K22" s="56">
        <f>Input!$U$28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Input!$V$28</f>
        <v>0</v>
      </c>
      <c r="G23" s="64">
        <f>Input!$W$28</f>
        <v>0</v>
      </c>
      <c r="H23" s="64">
        <f>Input!$X$28</f>
        <v>0</v>
      </c>
      <c r="I23" s="64">
        <f>Input!$Y$28</f>
        <v>0</v>
      </c>
      <c r="J23" s="64">
        <f>Input!$Z$28</f>
        <v>0</v>
      </c>
      <c r="K23" s="64">
        <f>Input!$AA$28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Input!$AB$28</f>
        <v>0</v>
      </c>
      <c r="G24" s="64">
        <f>Input!$AC$28</f>
        <v>0</v>
      </c>
      <c r="H24" s="64">
        <f>Input!$AD$28</f>
        <v>0</v>
      </c>
      <c r="I24" s="64">
        <f>Input!$AE$28</f>
        <v>0</v>
      </c>
      <c r="J24" s="64">
        <f>Input!$AF$28</f>
        <v>0</v>
      </c>
      <c r="K24" s="64">
        <f>Input!$AG$28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Input!$AH$28</f>
        <v>104539</v>
      </c>
      <c r="G25" s="64">
        <f>Input!$AI$28</f>
        <v>0</v>
      </c>
      <c r="H25" s="64">
        <f>Input!$AJ$28</f>
        <v>0</v>
      </c>
      <c r="I25" s="64">
        <f>Input!$AK$28</f>
        <v>230031</v>
      </c>
      <c r="J25" s="64">
        <f>Input!$AL$28</f>
        <v>0</v>
      </c>
      <c r="K25" s="64">
        <f>Input!$AM$28</f>
        <v>0</v>
      </c>
      <c r="L25" s="65">
        <f t="shared" si="1"/>
        <v>334570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669140</v>
      </c>
    </row>
    <row r="26" spans="1:28" ht="15.75" customHeight="1">
      <c r="B26" s="55" t="s">
        <v>26</v>
      </c>
      <c r="C26" s="21"/>
      <c r="D26" s="21"/>
      <c r="F26" s="64">
        <f>Input!$AN$28</f>
        <v>0</v>
      </c>
      <c r="G26" s="64">
        <f>Input!$AO$28</f>
        <v>0</v>
      </c>
      <c r="H26" s="64">
        <f>Input!$AP$28</f>
        <v>0</v>
      </c>
      <c r="I26" s="64">
        <f>Input!$AQ$28</f>
        <v>0</v>
      </c>
      <c r="J26" s="64">
        <f>Input!$AR$28</f>
        <v>0</v>
      </c>
      <c r="K26" s="64">
        <f>Input!$AS$28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Input!$AT$28</f>
        <v>0</v>
      </c>
      <c r="G27" s="64">
        <f>Input!$AU$28</f>
        <v>0</v>
      </c>
      <c r="H27" s="64">
        <f>Input!$AV$28</f>
        <v>0</v>
      </c>
      <c r="I27" s="64">
        <f>Input!$AW$28</f>
        <v>23611</v>
      </c>
      <c r="J27" s="64">
        <f>Input!$AX$28</f>
        <v>0</v>
      </c>
      <c r="K27" s="64">
        <f>Input!$AY$28</f>
        <v>743</v>
      </c>
      <c r="L27" s="65">
        <f t="shared" si="1"/>
        <v>24354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48708</v>
      </c>
    </row>
    <row r="28" spans="1:28" ht="15.75" customHeight="1">
      <c r="B28" s="55" t="s">
        <v>28</v>
      </c>
      <c r="C28" s="21"/>
      <c r="D28" s="21"/>
      <c r="F28" s="64">
        <f>Input!$AZ$28</f>
        <v>0</v>
      </c>
      <c r="G28" s="64">
        <f>Input!$BA$28</f>
        <v>0</v>
      </c>
      <c r="H28" s="64">
        <f>Input!$BB$28</f>
        <v>0</v>
      </c>
      <c r="I28" s="64">
        <f>Input!$BC$28</f>
        <v>0</v>
      </c>
      <c r="J28" s="64">
        <f>Input!$BD$28</f>
        <v>0</v>
      </c>
      <c r="K28" s="64">
        <f>Input!$BE$28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Input!$BF$28</f>
        <v>0</v>
      </c>
      <c r="G29" s="64">
        <f>Input!$BG$28</f>
        <v>0</v>
      </c>
      <c r="H29" s="64">
        <f>Input!$BH$28</f>
        <v>0</v>
      </c>
      <c r="I29" s="64">
        <f>Input!$BI$28</f>
        <v>0</v>
      </c>
      <c r="J29" s="64">
        <f>Input!$BJ$28</f>
        <v>0</v>
      </c>
      <c r="K29" s="64">
        <f>Input!$BK$28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Input!$BL$28</f>
        <v>0</v>
      </c>
      <c r="G30" s="64">
        <f>Input!$BM$28</f>
        <v>0</v>
      </c>
      <c r="H30" s="64">
        <f>Input!$BN$28</f>
        <v>0</v>
      </c>
      <c r="I30" s="64">
        <f>Input!$BO$28</f>
        <v>0</v>
      </c>
      <c r="J30" s="64">
        <f>Input!$BP$28</f>
        <v>0</v>
      </c>
      <c r="K30" s="64">
        <f>Input!$BQ$28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Input!$BR$28</f>
        <v>0</v>
      </c>
      <c r="G31" s="64">
        <f>Input!$BS$28</f>
        <v>0</v>
      </c>
      <c r="H31" s="64">
        <f>Input!$BT$28</f>
        <v>76682</v>
      </c>
      <c r="I31" s="64">
        <f>Input!$BU$28</f>
        <v>0</v>
      </c>
      <c r="J31" s="64">
        <f>Input!$BV$28</f>
        <v>0</v>
      </c>
      <c r="K31" s="64">
        <f>Input!$BW$28</f>
        <v>0</v>
      </c>
      <c r="L31" s="65">
        <f t="shared" si="1"/>
        <v>76682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Input!$BX$28</f>
        <v>48738</v>
      </c>
      <c r="G32" s="64">
        <f>Input!$BY$28</f>
        <v>0</v>
      </c>
      <c r="H32" s="64">
        <f>Input!$BZ$28</f>
        <v>0</v>
      </c>
      <c r="I32" s="64">
        <f>Input!$CA$28</f>
        <v>474530</v>
      </c>
      <c r="J32" s="64">
        <f>Input!$CB$28</f>
        <v>0</v>
      </c>
      <c r="K32" s="64">
        <f>Input!$CC$28</f>
        <v>77867</v>
      </c>
      <c r="L32" s="65">
        <f t="shared" si="1"/>
        <v>601135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Input!$CD$28</f>
        <v>0</v>
      </c>
      <c r="G33" s="64">
        <f>Input!$CE$28</f>
        <v>0</v>
      </c>
      <c r="H33" s="64">
        <f>Input!$CF$28</f>
        <v>0</v>
      </c>
      <c r="I33" s="64">
        <f>Input!$CG$28</f>
        <v>0</v>
      </c>
      <c r="J33" s="64">
        <f>Input!$CH$28</f>
        <v>0</v>
      </c>
      <c r="K33" s="64">
        <f>Input!$CI$28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Input!$CJ$28</f>
        <v>0</v>
      </c>
      <c r="G34" s="64">
        <f>Input!$CK$28</f>
        <v>0</v>
      </c>
      <c r="H34" s="64">
        <f>Input!$CL$28</f>
        <v>0</v>
      </c>
      <c r="I34" s="64">
        <f>Input!$CM$28</f>
        <v>22500</v>
      </c>
      <c r="J34" s="64">
        <f>Input!$CN$28</f>
        <v>0</v>
      </c>
      <c r="K34" s="64">
        <f>Input!$CO$28</f>
        <v>0</v>
      </c>
      <c r="L34" s="65">
        <f t="shared" si="1"/>
        <v>22500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Input!$CP$28</f>
        <v>0</v>
      </c>
      <c r="G35" s="64">
        <f>Input!$CQ$28</f>
        <v>0</v>
      </c>
      <c r="H35" s="64">
        <f>Input!$CR$28</f>
        <v>0</v>
      </c>
      <c r="I35" s="64">
        <f>Input!$CS$28</f>
        <v>412</v>
      </c>
      <c r="J35" s="64">
        <f>Input!$CT$28</f>
        <v>0</v>
      </c>
      <c r="K35" s="64">
        <f>Input!$CU$28</f>
        <v>18507</v>
      </c>
      <c r="L35" s="65">
        <f t="shared" si="1"/>
        <v>18919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Input!$CV$28</f>
        <v>0</v>
      </c>
      <c r="G36" s="64">
        <f>Input!$CW$28</f>
        <v>0</v>
      </c>
      <c r="H36" s="64">
        <f>Input!$CX$28</f>
        <v>0</v>
      </c>
      <c r="I36" s="64">
        <f>Input!$CY$28</f>
        <v>0</v>
      </c>
      <c r="J36" s="64">
        <f>Input!$CZ$28</f>
        <v>0</v>
      </c>
      <c r="K36" s="64">
        <f>Input!$DA$28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Input!$DB$28</f>
        <v>0</v>
      </c>
      <c r="G37" s="64">
        <f>Input!$DC$28</f>
        <v>0</v>
      </c>
      <c r="H37" s="64">
        <f>Input!$DD$28</f>
        <v>0</v>
      </c>
      <c r="I37" s="64">
        <f>Input!$DE$28</f>
        <v>0</v>
      </c>
      <c r="J37" s="64">
        <f>Input!$DF$28</f>
        <v>0</v>
      </c>
      <c r="K37" s="64">
        <f>Input!$DG$28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Input!$DH$28</f>
        <v>0</v>
      </c>
      <c r="G38" s="64">
        <f>Input!$DI$28</f>
        <v>0</v>
      </c>
      <c r="H38" s="64">
        <f>Input!$DJ$28</f>
        <v>0</v>
      </c>
      <c r="I38" s="64">
        <f>Input!$DK$28</f>
        <v>0</v>
      </c>
      <c r="J38" s="64">
        <f>Input!$DL$28</f>
        <v>0</v>
      </c>
      <c r="K38" s="64">
        <f>Input!$DM$28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Input!$DN$28</f>
        <v>0</v>
      </c>
      <c r="G39" s="64">
        <f>Input!$DO$28</f>
        <v>0</v>
      </c>
      <c r="H39" s="64">
        <f>Input!$DP$28</f>
        <v>0</v>
      </c>
      <c r="I39" s="64">
        <f>Input!$DQ$28</f>
        <v>0</v>
      </c>
      <c r="J39" s="64">
        <f>Input!$DR$28</f>
        <v>0</v>
      </c>
      <c r="K39" s="64">
        <f>Input!$DS$28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Input!$DT$28</f>
        <v>0</v>
      </c>
      <c r="G40" s="64">
        <f>Input!$DU$28</f>
        <v>0</v>
      </c>
      <c r="H40" s="64">
        <f>Input!$DV$28</f>
        <v>0</v>
      </c>
      <c r="I40" s="64">
        <f>Input!$DW$28</f>
        <v>0</v>
      </c>
      <c r="J40" s="64">
        <f>Input!$DX$28</f>
        <v>0</v>
      </c>
      <c r="K40" s="64">
        <f>Input!$DY$28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Input!$DZ$28</f>
        <v>0</v>
      </c>
      <c r="G41" s="64">
        <f>Input!$EA$28</f>
        <v>0</v>
      </c>
      <c r="H41" s="64">
        <f>Input!$EB$28</f>
        <v>0</v>
      </c>
      <c r="I41" s="64">
        <f>Input!$EC$28</f>
        <v>0</v>
      </c>
      <c r="J41" s="64">
        <f>Input!$ED$28</f>
        <v>0</v>
      </c>
      <c r="K41" s="64">
        <f>Input!$EE$28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Input!$EF$28</f>
        <v>0</v>
      </c>
      <c r="G42" s="84">
        <f>Input!$EG$28</f>
        <v>0</v>
      </c>
      <c r="H42" s="84">
        <f>Input!$EH$28</f>
        <v>0</v>
      </c>
      <c r="I42" s="84">
        <f>Input!$EI$28</f>
        <v>0</v>
      </c>
      <c r="J42" s="84">
        <f>Input!$EJ$28</f>
        <v>0</v>
      </c>
      <c r="K42" s="84">
        <f>Input!$EK$28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153277</v>
      </c>
      <c r="G43" s="86">
        <f t="shared" si="2"/>
        <v>0</v>
      </c>
      <c r="H43" s="86">
        <f t="shared" si="2"/>
        <v>76682</v>
      </c>
      <c r="I43" s="86">
        <f t="shared" si="2"/>
        <v>751084</v>
      </c>
      <c r="J43" s="86">
        <f t="shared" si="2"/>
        <v>0</v>
      </c>
      <c r="K43" s="86">
        <f t="shared" si="2"/>
        <v>97117</v>
      </c>
      <c r="L43" s="87">
        <f t="shared" si="2"/>
        <v>1078160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717848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76682</v>
      </c>
      <c r="I44" s="53"/>
      <c r="J44" s="247" t="s">
        <v>468</v>
      </c>
      <c r="K44" s="248">
        <f>K43+J43</f>
        <v>97117</v>
      </c>
      <c r="L44" s="247" t="s">
        <v>470</v>
      </c>
      <c r="M44" s="249"/>
      <c r="N44" s="251">
        <f>K44+F43</f>
        <v>250394</v>
      </c>
      <c r="O44" s="294">
        <f>ROUND((N44/P44)*100,2)</f>
        <v>1.34</v>
      </c>
      <c r="P44" s="93">
        <f>Input!$HL$28</f>
        <v>18624011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Input!$EL$28</f>
        <v>0</v>
      </c>
      <c r="G46" s="64">
        <f>Input!$EM$28</f>
        <v>0</v>
      </c>
      <c r="H46" s="64">
        <f>Input!$EN$28</f>
        <v>0</v>
      </c>
      <c r="I46" s="64">
        <f>Input!$EO$28</f>
        <v>0</v>
      </c>
      <c r="J46" s="64">
        <f>Input!$EP$28</f>
        <v>0</v>
      </c>
      <c r="K46" s="64">
        <f>Input!$EQ$28</f>
        <v>0</v>
      </c>
      <c r="L46" s="57">
        <f>SUM(F46:K46)</f>
        <v>0</v>
      </c>
      <c r="N46" s="9"/>
      <c r="O46" s="291">
        <f>ROUND(N44/O48,0)</f>
        <v>3931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Input!$ER$28</f>
        <v>0</v>
      </c>
      <c r="G47" s="64">
        <f>Input!$ES$28</f>
        <v>0</v>
      </c>
      <c r="H47" s="64">
        <f>Input!$ET$28</f>
        <v>0</v>
      </c>
      <c r="I47" s="64">
        <f>Input!$EU$28</f>
        <v>0</v>
      </c>
      <c r="J47" s="64">
        <f>Input!$EV$28</f>
        <v>0</v>
      </c>
      <c r="K47" s="64">
        <f>Input!$EW$28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Input!$EX$28</f>
        <v>0</v>
      </c>
      <c r="G48" s="64">
        <f>Input!$EY$28</f>
        <v>0</v>
      </c>
      <c r="H48" s="64">
        <f>Input!$EZ$28</f>
        <v>0</v>
      </c>
      <c r="I48" s="64">
        <f>Input!$FA$28</f>
        <v>0</v>
      </c>
      <c r="J48" s="64">
        <f>Input!$FB$28</f>
        <v>0</v>
      </c>
      <c r="K48" s="64">
        <f>Input!$FC$28</f>
        <v>0</v>
      </c>
      <c r="L48" s="65">
        <f t="shared" si="3"/>
        <v>0</v>
      </c>
      <c r="N48" s="97"/>
      <c r="O48" s="293">
        <f>VLOOKUP($B$1,LUTTFTE,16,FALSE)</f>
        <v>63.7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Input!$FD$28</f>
        <v>0</v>
      </c>
      <c r="G49" s="64">
        <f>Input!$FE$28</f>
        <v>0</v>
      </c>
      <c r="H49" s="64">
        <f>Input!$FF$28</f>
        <v>0</v>
      </c>
      <c r="I49" s="64">
        <f>Input!$FG$28</f>
        <v>0</v>
      </c>
      <c r="J49" s="64">
        <f>Input!$FH$28</f>
        <v>0</v>
      </c>
      <c r="K49" s="64">
        <f>Input!$FI$28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Input!$FJ$28</f>
        <v>0</v>
      </c>
      <c r="G50" s="64">
        <f>Input!$FK$28</f>
        <v>0</v>
      </c>
      <c r="H50" s="64">
        <f>Input!$FL$28</f>
        <v>0</v>
      </c>
      <c r="I50" s="64">
        <f>Input!$FM$28</f>
        <v>0</v>
      </c>
      <c r="J50" s="64">
        <f>Input!$FN$28</f>
        <v>0</v>
      </c>
      <c r="K50" s="64">
        <f>Input!$FO$28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Input!$FP$28</f>
        <v>0</v>
      </c>
      <c r="G51" s="64">
        <f>Input!$FQ$28</f>
        <v>0</v>
      </c>
      <c r="H51" s="64">
        <f>Input!$FR$28</f>
        <v>0</v>
      </c>
      <c r="I51" s="64">
        <f>Input!$FS$28</f>
        <v>0</v>
      </c>
      <c r="J51" s="64">
        <f>Input!$FT$28</f>
        <v>0</v>
      </c>
      <c r="K51" s="64">
        <f>Input!$FU$28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Input!$FV$28</f>
        <v>0</v>
      </c>
      <c r="G52" s="64">
        <f>Input!$FW$28</f>
        <v>0</v>
      </c>
      <c r="H52" s="64">
        <f>Input!$FX$28</f>
        <v>0</v>
      </c>
      <c r="I52" s="64">
        <f>Input!$FY$28</f>
        <v>0</v>
      </c>
      <c r="J52" s="64">
        <f>Input!$FZ$28</f>
        <v>0</v>
      </c>
      <c r="K52" s="64">
        <f>Input!$GA$28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Input!$GB$28</f>
        <v>0</v>
      </c>
      <c r="G53" s="64">
        <f>Input!$GC$28</f>
        <v>0</v>
      </c>
      <c r="H53" s="64">
        <f>Input!$GD$28</f>
        <v>0</v>
      </c>
      <c r="I53" s="64">
        <f>Input!$GE$28</f>
        <v>0</v>
      </c>
      <c r="J53" s="64">
        <f>Input!$GF$28</f>
        <v>0</v>
      </c>
      <c r="K53" s="64">
        <f>Input!$GG$28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Input!$GH$28</f>
        <v>0</v>
      </c>
      <c r="G54" s="64">
        <f>Input!$GI$28</f>
        <v>0</v>
      </c>
      <c r="H54" s="64">
        <f>Input!$GJ$28</f>
        <v>0</v>
      </c>
      <c r="I54" s="64">
        <f>Input!$GK$28</f>
        <v>0</v>
      </c>
      <c r="J54" s="64">
        <f>Input!$GL$28</f>
        <v>0</v>
      </c>
      <c r="K54" s="64">
        <f>Input!$GM$28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Input!$GN$28</f>
        <v>0</v>
      </c>
      <c r="G55" s="64">
        <f>Input!$GO$28</f>
        <v>0</v>
      </c>
      <c r="H55" s="64">
        <f>Input!$GP$28</f>
        <v>0</v>
      </c>
      <c r="I55" s="64">
        <f>Input!$GQ$28</f>
        <v>0</v>
      </c>
      <c r="J55" s="64">
        <f>Input!$GR$28</f>
        <v>0</v>
      </c>
      <c r="K55" s="64">
        <f>Input!$GS$28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Input!$GT$28</f>
        <v>0</v>
      </c>
      <c r="G56" s="64">
        <f>Input!$GU$28</f>
        <v>0</v>
      </c>
      <c r="H56" s="64">
        <f>Input!$GV$28</f>
        <v>0</v>
      </c>
      <c r="I56" s="64">
        <f>Input!$GW$28</f>
        <v>0</v>
      </c>
      <c r="J56" s="64">
        <f>Input!$GX$28</f>
        <v>0</v>
      </c>
      <c r="K56" s="64">
        <f>Input!$GY$28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Input!$GZ$28</f>
        <v>0</v>
      </c>
      <c r="G57" s="64">
        <f>Input!$HA$28</f>
        <v>0</v>
      </c>
      <c r="H57" s="64">
        <f>Input!$HB$28</f>
        <v>0</v>
      </c>
      <c r="I57" s="64">
        <f>Input!$HC$28</f>
        <v>0</v>
      </c>
      <c r="J57" s="64">
        <f>Input!$HD$28</f>
        <v>0</v>
      </c>
      <c r="K57" s="64">
        <f>Input!$HE$28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Input!$HF$28</f>
        <v>0</v>
      </c>
      <c r="G58" s="64">
        <f>Input!$HG$28</f>
        <v>0</v>
      </c>
      <c r="H58" s="64">
        <f>Input!$HH$28</f>
        <v>0</v>
      </c>
      <c r="I58" s="64">
        <f>Input!$HI$28</f>
        <v>0</v>
      </c>
      <c r="J58" s="64">
        <f>Input!$HJ$28</f>
        <v>0</v>
      </c>
      <c r="K58" s="64">
        <f>Input!$HK$28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153277</v>
      </c>
      <c r="G66" s="115">
        <f t="shared" ref="G66:L66" si="5">G59+G43</f>
        <v>0</v>
      </c>
      <c r="H66" s="115">
        <f t="shared" si="5"/>
        <v>76682</v>
      </c>
      <c r="I66" s="115">
        <f t="shared" si="5"/>
        <v>751084</v>
      </c>
      <c r="J66" s="115">
        <f t="shared" si="5"/>
        <v>0</v>
      </c>
      <c r="K66" s="115">
        <f t="shared" si="5"/>
        <v>97117</v>
      </c>
      <c r="L66" s="115">
        <f t="shared" si="5"/>
        <v>1078160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1137625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Input!HL28+Input!HM28+Input!HN28+SUM(Input!$HT$28:'Input'!$IC$28)</f>
        <v>52972289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55188074</v>
      </c>
      <c r="N69" s="20"/>
    </row>
    <row r="70" spans="1:26" ht="15.75" customHeight="1">
      <c r="H70" s="390">
        <f>H69+G69</f>
        <v>0</v>
      </c>
      <c r="L70" s="3" t="str">
        <f>IF($L$69&lt;&gt;(Input!$D$28-Input!$E$28),"Error","Balanced")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0" priority="3">
      <formula>$O$28&lt;&gt;0</formula>
    </cfRule>
  </conditionalFormatting>
  <conditionalFormatting sqref="F20:J20">
    <cfRule type="expression" dxfId="129" priority="2">
      <formula>OR($S$17&lt;&gt;0,$S$43&lt;&gt;0,$S$59&lt;&gt;0)</formula>
    </cfRule>
  </conditionalFormatting>
  <conditionalFormatting sqref="H10:J10">
    <cfRule type="expression" dxfId="128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TAMUCT!$B$1</f>
        <v>Texas A&amp;M University - Central Texas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Input!$HT$28</f>
        <v>808011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Input!$HU$28</f>
        <v>-551534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Input!$HV$28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256477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Input!$HW$28</f>
        <v>-256477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Input!$HX$28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Input!$HY$28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Input!$HZ$28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Input!$ID$28</f>
        <v>0</v>
      </c>
      <c r="F21" s="1078"/>
      <c r="G21" s="1078"/>
      <c r="H21" s="1078"/>
      <c r="I21" s="1078"/>
      <c r="J21" s="1079"/>
      <c r="K21" s="571">
        <f>Input!$IA$28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Input!$IE$28</f>
        <v>0</v>
      </c>
      <c r="F22" s="1078"/>
      <c r="G22" s="1078"/>
      <c r="H22" s="1078"/>
      <c r="I22" s="1078"/>
      <c r="J22" s="1079"/>
      <c r="K22" s="571">
        <f>Input!$IB$28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Input!$IF$28</f>
        <v>0</v>
      </c>
      <c r="F23" s="1067"/>
      <c r="G23" s="1067"/>
      <c r="H23" s="1067"/>
      <c r="I23" s="1067"/>
      <c r="J23" s="1068"/>
      <c r="K23" s="584">
        <f>Input!$IC$28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0</v>
      </c>
    </row>
    <row r="49" spans="2:11">
      <c r="F49" s="545">
        <f>SUM(F50:F59)</f>
        <v>0</v>
      </c>
      <c r="K49" s="480">
        <f>K7+K8+K9+K12+K14+K17+K18+K21+K22+K23</f>
        <v>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SUM(Input!HT28:IC28)</f>
        <v>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7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8.855468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216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125108</v>
      </c>
      <c r="L8" s="23">
        <f>Input!$I$29</f>
        <v>125108</v>
      </c>
      <c r="N8" s="116"/>
      <c r="O8" s="117"/>
      <c r="P8" s="19"/>
      <c r="Q8" s="19"/>
      <c r="R8" s="19"/>
      <c r="S8" s="19"/>
      <c r="T8" s="19"/>
      <c r="AB8" s="24">
        <f>SUM(C8:L8)</f>
        <v>250216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Input!$G$29</f>
        <v>219935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219935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345043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345043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Input!$J$29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Input!$K$29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345043</v>
      </c>
      <c r="L17" s="46">
        <f>SUM(L8:L16)</f>
        <v>125108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Input!$N$29</f>
        <v>80387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Input!$O$29</f>
        <v>7562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Input!$P$29</f>
        <v>0</v>
      </c>
      <c r="G22" s="56">
        <f>Input!$Q$29</f>
        <v>0</v>
      </c>
      <c r="H22" s="56">
        <f>Input!$R$29</f>
        <v>0</v>
      </c>
      <c r="I22" s="56">
        <f>Input!$S$29</f>
        <v>0</v>
      </c>
      <c r="J22" s="56">
        <f>Input!$T$29</f>
        <v>0</v>
      </c>
      <c r="K22" s="56">
        <f>Input!$U$29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Input!$V$29</f>
        <v>18530</v>
      </c>
      <c r="G23" s="64">
        <f>Input!$W$29</f>
        <v>0</v>
      </c>
      <c r="H23" s="64">
        <f>Input!$X$29</f>
        <v>0</v>
      </c>
      <c r="I23" s="64">
        <f>Input!$Y$29</f>
        <v>0</v>
      </c>
      <c r="J23" s="64">
        <f>Input!$Z$29</f>
        <v>29061</v>
      </c>
      <c r="K23" s="64">
        <f>Input!$AA$29</f>
        <v>0</v>
      </c>
      <c r="L23" s="65">
        <f t="shared" ref="L23:L42" si="1">SUM(F23:K23)</f>
        <v>47591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95182</v>
      </c>
    </row>
    <row r="24" spans="1:28" ht="15.75" customHeight="1">
      <c r="B24" s="55" t="s">
        <v>24</v>
      </c>
      <c r="C24" s="21"/>
      <c r="D24" s="21"/>
      <c r="F24" s="64">
        <f>Input!$AB$29</f>
        <v>16363</v>
      </c>
      <c r="G24" s="64">
        <f>Input!$AC$29</f>
        <v>0</v>
      </c>
      <c r="H24" s="64">
        <f>Input!$AD$29</f>
        <v>0</v>
      </c>
      <c r="I24" s="64">
        <f>Input!$AE$29</f>
        <v>0</v>
      </c>
      <c r="J24" s="64">
        <f>Input!$AF$29</f>
        <v>0</v>
      </c>
      <c r="K24" s="64">
        <f>Input!$AG$29</f>
        <v>0</v>
      </c>
      <c r="L24" s="65">
        <f t="shared" si="1"/>
        <v>16363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32726</v>
      </c>
    </row>
    <row r="25" spans="1:28" ht="15.75" customHeight="1">
      <c r="B25" s="55" t="s">
        <v>25</v>
      </c>
      <c r="C25" s="21"/>
      <c r="D25" s="21"/>
      <c r="F25" s="64">
        <f>Input!$AH$29</f>
        <v>0</v>
      </c>
      <c r="G25" s="64">
        <f>Input!$AI$29</f>
        <v>0</v>
      </c>
      <c r="H25" s="64">
        <f>Input!$AJ$29</f>
        <v>0</v>
      </c>
      <c r="I25" s="64">
        <f>Input!$AK$29</f>
        <v>0</v>
      </c>
      <c r="J25" s="64">
        <f>Input!$AL$29</f>
        <v>0</v>
      </c>
      <c r="K25" s="64">
        <f>Input!$AM$29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Input!$AN$29</f>
        <v>0</v>
      </c>
      <c r="G26" s="64">
        <f>Input!$AO$29</f>
        <v>0</v>
      </c>
      <c r="H26" s="64">
        <f>Input!$AP$29</f>
        <v>0</v>
      </c>
      <c r="I26" s="64">
        <f>Input!$AQ$29</f>
        <v>0</v>
      </c>
      <c r="J26" s="64">
        <f>Input!$AR$29</f>
        <v>0</v>
      </c>
      <c r="K26" s="64">
        <f>Input!$AS$29</f>
        <v>30006</v>
      </c>
      <c r="L26" s="65">
        <f t="shared" si="1"/>
        <v>30006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60012</v>
      </c>
    </row>
    <row r="27" spans="1:28" ht="15.75" customHeight="1">
      <c r="B27" s="55" t="s">
        <v>27</v>
      </c>
      <c r="C27" s="21"/>
      <c r="D27" s="21"/>
      <c r="F27" s="64">
        <f>Input!$AT$29</f>
        <v>0</v>
      </c>
      <c r="G27" s="64">
        <f>Input!$AU$29</f>
        <v>0</v>
      </c>
      <c r="H27" s="64">
        <f>Input!$AV$29</f>
        <v>0</v>
      </c>
      <c r="I27" s="64">
        <f>Input!$AW$29</f>
        <v>0</v>
      </c>
      <c r="J27" s="64">
        <f>Input!$AX$29</f>
        <v>0</v>
      </c>
      <c r="K27" s="64">
        <f>Input!$AY$29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Input!$AZ$29</f>
        <v>0</v>
      </c>
      <c r="G28" s="64">
        <f>Input!$BA$29</f>
        <v>0</v>
      </c>
      <c r="H28" s="64">
        <f>Input!$BB$29</f>
        <v>0</v>
      </c>
      <c r="I28" s="64">
        <f>Input!$BC$29</f>
        <v>0</v>
      </c>
      <c r="J28" s="64">
        <f>Input!$BD$29</f>
        <v>0</v>
      </c>
      <c r="K28" s="64">
        <f>Input!$BE$29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Input!$BF$29</f>
        <v>0</v>
      </c>
      <c r="G29" s="64">
        <f>Input!$BG$29</f>
        <v>0</v>
      </c>
      <c r="H29" s="64">
        <f>Input!$BH$29</f>
        <v>0</v>
      </c>
      <c r="I29" s="64">
        <f>Input!$BI$29</f>
        <v>0</v>
      </c>
      <c r="J29" s="64">
        <f>Input!$BJ$29</f>
        <v>0</v>
      </c>
      <c r="K29" s="64">
        <f>Input!$BK$29</f>
        <v>5230</v>
      </c>
      <c r="L29" s="65">
        <f t="shared" si="1"/>
        <v>5230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Input!$BL$29</f>
        <v>0</v>
      </c>
      <c r="G30" s="64">
        <f>Input!$BM$29</f>
        <v>0</v>
      </c>
      <c r="H30" s="64">
        <f>Input!$BN$29</f>
        <v>0</v>
      </c>
      <c r="I30" s="64">
        <f>Input!$BO$29</f>
        <v>0</v>
      </c>
      <c r="J30" s="64">
        <f>Input!$BP$29</f>
        <v>0</v>
      </c>
      <c r="K30" s="64">
        <f>Input!$BQ$29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Input!$BR$29</f>
        <v>828</v>
      </c>
      <c r="G31" s="64">
        <f>Input!$BS$29</f>
        <v>0</v>
      </c>
      <c r="H31" s="64">
        <f>Input!$BT$29</f>
        <v>0</v>
      </c>
      <c r="I31" s="64">
        <f>Input!$BU$29</f>
        <v>0</v>
      </c>
      <c r="J31" s="64">
        <f>Input!$BV$29</f>
        <v>0</v>
      </c>
      <c r="K31" s="64">
        <f>Input!$BW$29</f>
        <v>0</v>
      </c>
      <c r="L31" s="65">
        <f t="shared" si="1"/>
        <v>828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Input!$BX$29</f>
        <v>20090</v>
      </c>
      <c r="G32" s="64">
        <f>Input!$BY$29</f>
        <v>0</v>
      </c>
      <c r="H32" s="64">
        <f>Input!$BZ$29</f>
        <v>0</v>
      </c>
      <c r="I32" s="64">
        <f>Input!$CA$29</f>
        <v>0</v>
      </c>
      <c r="J32" s="64">
        <f>Input!$CB$29</f>
        <v>0</v>
      </c>
      <c r="K32" s="64">
        <f>Input!$CC$29</f>
        <v>0</v>
      </c>
      <c r="L32" s="65">
        <f t="shared" si="1"/>
        <v>20090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Input!$CD$29</f>
        <v>0</v>
      </c>
      <c r="G33" s="64">
        <f>Input!$CE$29</f>
        <v>0</v>
      </c>
      <c r="H33" s="64">
        <f>Input!$CF$29</f>
        <v>0</v>
      </c>
      <c r="I33" s="64">
        <f>Input!$CG$29</f>
        <v>0</v>
      </c>
      <c r="J33" s="64">
        <f>Input!$CH$29</f>
        <v>0</v>
      </c>
      <c r="K33" s="64">
        <f>Input!$CI$29</f>
        <v>5000</v>
      </c>
      <c r="L33" s="65">
        <f t="shared" si="1"/>
        <v>5000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Input!$CJ$29</f>
        <v>0</v>
      </c>
      <c r="G34" s="64">
        <f>Input!$CK$29</f>
        <v>0</v>
      </c>
      <c r="H34" s="64">
        <f>Input!$CL$29</f>
        <v>0</v>
      </c>
      <c r="I34" s="64">
        <f>Input!$CM$29</f>
        <v>0</v>
      </c>
      <c r="J34" s="64">
        <f>Input!$CN$29</f>
        <v>0</v>
      </c>
      <c r="K34" s="64">
        <f>Input!$CO$29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Input!$CP$29</f>
        <v>0</v>
      </c>
      <c r="G35" s="64">
        <f>Input!$CQ$29</f>
        <v>0</v>
      </c>
      <c r="H35" s="64">
        <f>Input!$CR$29</f>
        <v>0</v>
      </c>
      <c r="I35" s="64">
        <f>Input!$CS$29</f>
        <v>0</v>
      </c>
      <c r="J35" s="64">
        <f>Input!$CT$29</f>
        <v>0</v>
      </c>
      <c r="K35" s="64">
        <f>Input!$CU$29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Input!$CV$29</f>
        <v>0</v>
      </c>
      <c r="G36" s="64">
        <f>Input!$CW$29</f>
        <v>0</v>
      </c>
      <c r="H36" s="64">
        <f>Input!$CX$29</f>
        <v>0</v>
      </c>
      <c r="I36" s="64">
        <f>Input!$CY$29</f>
        <v>0</v>
      </c>
      <c r="J36" s="64">
        <f>Input!$CZ$29</f>
        <v>0</v>
      </c>
      <c r="K36" s="64">
        <f>Input!$DA$29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Input!$DB$29</f>
        <v>0</v>
      </c>
      <c r="G37" s="64">
        <f>Input!$DC$29</f>
        <v>0</v>
      </c>
      <c r="H37" s="64">
        <f>Input!$DD$29</f>
        <v>0</v>
      </c>
      <c r="I37" s="64">
        <f>Input!$DE$29</f>
        <v>0</v>
      </c>
      <c r="J37" s="64">
        <f>Input!$DF$29</f>
        <v>0</v>
      </c>
      <c r="K37" s="64">
        <f>Input!$DG$29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Input!$DH$29</f>
        <v>0</v>
      </c>
      <c r="G38" s="64">
        <f>Input!$DI$29</f>
        <v>0</v>
      </c>
      <c r="H38" s="64">
        <f>Input!$DJ$29</f>
        <v>0</v>
      </c>
      <c r="I38" s="64">
        <f>Input!$DK$29</f>
        <v>0</v>
      </c>
      <c r="J38" s="64">
        <f>Input!$DL$29</f>
        <v>0</v>
      </c>
      <c r="K38" s="64">
        <f>Input!$DM$29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Input!$DN$29</f>
        <v>0</v>
      </c>
      <c r="G39" s="64">
        <f>Input!$DO$29</f>
        <v>0</v>
      </c>
      <c r="H39" s="64">
        <f>Input!$DP$29</f>
        <v>0</v>
      </c>
      <c r="I39" s="64">
        <f>Input!$DQ$29</f>
        <v>0</v>
      </c>
      <c r="J39" s="64">
        <f>Input!$DR$29</f>
        <v>0</v>
      </c>
      <c r="K39" s="64">
        <f>Input!$DS$29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Input!$DT$29</f>
        <v>0</v>
      </c>
      <c r="G40" s="64">
        <f>Input!$DU$29</f>
        <v>0</v>
      </c>
      <c r="H40" s="64">
        <f>Input!$DV$29</f>
        <v>0</v>
      </c>
      <c r="I40" s="64">
        <f>Input!$DW$29</f>
        <v>0</v>
      </c>
      <c r="J40" s="64">
        <f>Input!$DX$29</f>
        <v>0</v>
      </c>
      <c r="K40" s="64">
        <f>Input!$DY$29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Input!$DZ$29</f>
        <v>0</v>
      </c>
      <c r="G41" s="64">
        <f>Input!$EA$29</f>
        <v>0</v>
      </c>
      <c r="H41" s="64">
        <f>Input!$EB$29</f>
        <v>0</v>
      </c>
      <c r="I41" s="64">
        <f>Input!$EC$29</f>
        <v>0</v>
      </c>
      <c r="J41" s="64">
        <f>Input!$ED$29</f>
        <v>0</v>
      </c>
      <c r="K41" s="64">
        <f>Input!$EE$29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Input!$EF$29</f>
        <v>0</v>
      </c>
      <c r="G42" s="84">
        <f>Input!$EG$29</f>
        <v>0</v>
      </c>
      <c r="H42" s="84">
        <f>Input!$EH$29</f>
        <v>0</v>
      </c>
      <c r="I42" s="84">
        <f>Input!$EI$29</f>
        <v>0</v>
      </c>
      <c r="J42" s="84">
        <f>Input!$EJ$29</f>
        <v>0</v>
      </c>
      <c r="K42" s="84">
        <f>Input!$EK$29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55811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29061</v>
      </c>
      <c r="K43" s="86">
        <f t="shared" si="2"/>
        <v>40236</v>
      </c>
      <c r="L43" s="87">
        <f t="shared" si="2"/>
        <v>125108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187920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69297</v>
      </c>
      <c r="L44" s="247" t="s">
        <v>470</v>
      </c>
      <c r="M44" s="249"/>
      <c r="N44" s="251">
        <f>K44+F43</f>
        <v>125108</v>
      </c>
      <c r="O44" s="294">
        <f>ROUND((N44/P44)*100,2)</f>
        <v>0.37</v>
      </c>
      <c r="P44" s="93">
        <f>Input!$HL$29</f>
        <v>33669378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Input!$EL$29</f>
        <v>0</v>
      </c>
      <c r="G46" s="64">
        <f>Input!$EM$29</f>
        <v>0</v>
      </c>
      <c r="H46" s="64">
        <f>Input!$EN$29</f>
        <v>0</v>
      </c>
      <c r="I46" s="64">
        <f>Input!$EO$29</f>
        <v>0</v>
      </c>
      <c r="J46" s="64">
        <f>Input!$EP$29</f>
        <v>0</v>
      </c>
      <c r="K46" s="64">
        <f>Input!$EQ$29</f>
        <v>0</v>
      </c>
      <c r="L46" s="57">
        <f>SUM(F46:K46)</f>
        <v>0</v>
      </c>
      <c r="N46" s="9"/>
      <c r="O46" s="291">
        <f>ROUND(N44/O48,0)</f>
        <v>1353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Input!$ER$29</f>
        <v>0</v>
      </c>
      <c r="G47" s="64">
        <f>Input!$ES$29</f>
        <v>0</v>
      </c>
      <c r="H47" s="64">
        <f>Input!$ET$29</f>
        <v>0</v>
      </c>
      <c r="I47" s="64">
        <f>Input!$EU$29</f>
        <v>0</v>
      </c>
      <c r="J47" s="64">
        <f>Input!$EV$29</f>
        <v>0</v>
      </c>
      <c r="K47" s="64">
        <f>Input!$EW$29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Input!$EX$29</f>
        <v>0</v>
      </c>
      <c r="G48" s="64">
        <f>Input!$EY$29</f>
        <v>0</v>
      </c>
      <c r="H48" s="64">
        <f>Input!$EZ$29</f>
        <v>0</v>
      </c>
      <c r="I48" s="64">
        <f>Input!$FA$29</f>
        <v>0</v>
      </c>
      <c r="J48" s="64">
        <f>Input!$FB$29</f>
        <v>0</v>
      </c>
      <c r="K48" s="64">
        <f>Input!$FC$29</f>
        <v>0</v>
      </c>
      <c r="L48" s="65">
        <f t="shared" si="3"/>
        <v>0</v>
      </c>
      <c r="N48" s="97"/>
      <c r="O48" s="293">
        <f>VLOOKUP($B$1,LUTTFTE,16,FALSE)</f>
        <v>92.48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Input!$FD$29</f>
        <v>0</v>
      </c>
      <c r="G49" s="64">
        <f>Input!$FE$29</f>
        <v>0</v>
      </c>
      <c r="H49" s="64">
        <f>Input!$FF$29</f>
        <v>0</v>
      </c>
      <c r="I49" s="64">
        <f>Input!$FG$29</f>
        <v>0</v>
      </c>
      <c r="J49" s="64">
        <f>Input!$FH$29</f>
        <v>0</v>
      </c>
      <c r="K49" s="64">
        <f>Input!$FI$29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Input!$FJ$29</f>
        <v>0</v>
      </c>
      <c r="G50" s="64">
        <f>Input!$FK$29</f>
        <v>0</v>
      </c>
      <c r="H50" s="64">
        <f>Input!$FL$29</f>
        <v>0</v>
      </c>
      <c r="I50" s="64">
        <f>Input!$FM$29</f>
        <v>0</v>
      </c>
      <c r="J50" s="64">
        <f>Input!$FN$29</f>
        <v>0</v>
      </c>
      <c r="K50" s="64">
        <f>Input!$FO$29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Input!$FP$29</f>
        <v>0</v>
      </c>
      <c r="G51" s="64">
        <f>Input!$FQ$29</f>
        <v>0</v>
      </c>
      <c r="H51" s="64">
        <f>Input!$FR$29</f>
        <v>0</v>
      </c>
      <c r="I51" s="64">
        <f>Input!$FS$29</f>
        <v>0</v>
      </c>
      <c r="J51" s="64">
        <f>Input!$FT$29</f>
        <v>0</v>
      </c>
      <c r="K51" s="64">
        <f>Input!$FU$29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Input!$FV$29</f>
        <v>0</v>
      </c>
      <c r="G52" s="64">
        <f>Input!$FW$29</f>
        <v>0</v>
      </c>
      <c r="H52" s="64">
        <f>Input!$FX$29</f>
        <v>0</v>
      </c>
      <c r="I52" s="64">
        <f>Input!$FY$29</f>
        <v>0</v>
      </c>
      <c r="J52" s="64">
        <f>Input!$FZ$29</f>
        <v>0</v>
      </c>
      <c r="K52" s="64">
        <f>Input!$GA$29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Input!$GB$29</f>
        <v>0</v>
      </c>
      <c r="G53" s="64">
        <f>Input!$GC$29</f>
        <v>0</v>
      </c>
      <c r="H53" s="64">
        <f>Input!$GD$29</f>
        <v>0</v>
      </c>
      <c r="I53" s="64">
        <f>Input!$GE$29</f>
        <v>0</v>
      </c>
      <c r="J53" s="64">
        <f>Input!$GF$29</f>
        <v>0</v>
      </c>
      <c r="K53" s="64">
        <f>Input!$GG$29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Input!$GH$29</f>
        <v>0</v>
      </c>
      <c r="G54" s="64">
        <f>Input!$GI$29</f>
        <v>0</v>
      </c>
      <c r="H54" s="64">
        <f>Input!$GJ$29</f>
        <v>0</v>
      </c>
      <c r="I54" s="64">
        <f>Input!$GK$29</f>
        <v>0</v>
      </c>
      <c r="J54" s="64">
        <f>Input!$GL$29</f>
        <v>0</v>
      </c>
      <c r="K54" s="64">
        <f>Input!$GM$29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Input!$GN$29</f>
        <v>0</v>
      </c>
      <c r="G55" s="64">
        <f>Input!$GO$29</f>
        <v>0</v>
      </c>
      <c r="H55" s="64">
        <f>Input!$GP$29</f>
        <v>0</v>
      </c>
      <c r="I55" s="64">
        <f>Input!$GQ$29</f>
        <v>0</v>
      </c>
      <c r="J55" s="64">
        <f>Input!$GR$29</f>
        <v>0</v>
      </c>
      <c r="K55" s="64">
        <f>Input!$GS$29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Input!$GT$29</f>
        <v>0</v>
      </c>
      <c r="G56" s="64">
        <f>Input!$GU$29</f>
        <v>0</v>
      </c>
      <c r="H56" s="64">
        <f>Input!$GV$29</f>
        <v>0</v>
      </c>
      <c r="I56" s="64">
        <f>Input!$GW$29</f>
        <v>0</v>
      </c>
      <c r="J56" s="64">
        <f>Input!$GX$29</f>
        <v>0</v>
      </c>
      <c r="K56" s="64">
        <f>Input!$GY$29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Input!$GZ$29</f>
        <v>0</v>
      </c>
      <c r="G57" s="64">
        <f>Input!$HA$29</f>
        <v>0</v>
      </c>
      <c r="H57" s="64">
        <f>Input!$HB$29</f>
        <v>0</v>
      </c>
      <c r="I57" s="64">
        <f>Input!$HC$29</f>
        <v>0</v>
      </c>
      <c r="J57" s="64">
        <f>Input!$HD$29</f>
        <v>0</v>
      </c>
      <c r="K57" s="64">
        <f>Input!$HE$29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Input!$HF$29</f>
        <v>0</v>
      </c>
      <c r="G58" s="64">
        <f>Input!$HG$29</f>
        <v>0</v>
      </c>
      <c r="H58" s="64">
        <f>Input!$HH$29</f>
        <v>0</v>
      </c>
      <c r="I58" s="64">
        <f>Input!$HI$29</f>
        <v>0</v>
      </c>
      <c r="J58" s="64">
        <f>Input!$HJ$29</f>
        <v>0</v>
      </c>
      <c r="K58" s="64">
        <f>Input!$HK$29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55811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29061</v>
      </c>
      <c r="K66" s="115">
        <f t="shared" si="5"/>
        <v>40236</v>
      </c>
      <c r="L66" s="115">
        <f t="shared" si="5"/>
        <v>125108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432992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Input!HL29+Input!HM29+Input!HN29+SUM(Input!$HT$29:'Input'!$IC$29)</f>
        <v>101792589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102350689</v>
      </c>
      <c r="N69" s="20"/>
    </row>
    <row r="70" spans="1:26" ht="15.75" customHeight="1">
      <c r="H70" s="390">
        <f>H69+G69</f>
        <v>0</v>
      </c>
      <c r="L70" s="3" t="str">
        <f>IF($L$69&lt;&gt;(Input!$D$29-Input!$E$29),"Error","Balanced")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6" priority="3">
      <formula>$O$28&lt;&gt;0</formula>
    </cfRule>
  </conditionalFormatting>
  <conditionalFormatting sqref="F20:J20">
    <cfRule type="expression" dxfId="125" priority="2">
      <formula>OR($S$17&lt;&gt;0,$S$43&lt;&gt;0,$S$59&lt;&gt;0)</formula>
    </cfRule>
  </conditionalFormatting>
  <conditionalFormatting sqref="H10:J10">
    <cfRule type="expression" dxfId="12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TAMUSA!$B$1</f>
        <v>Texas A&amp;M University - San Antonio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Input!$HT$29</f>
        <v>345043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Input!$HU$29</f>
        <v>-219935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Input!$HV$29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125108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Input!$HW$29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Input!$HX$29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Input!$HY$29</f>
        <v>-7562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Input!$HZ$29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Input!$ID$29</f>
        <v>0</v>
      </c>
      <c r="F21" s="1078"/>
      <c r="G21" s="1078"/>
      <c r="H21" s="1078"/>
      <c r="I21" s="1078"/>
      <c r="J21" s="1079"/>
      <c r="K21" s="571">
        <f>Input!$IA$29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Input!$IE$29</f>
        <v>0</v>
      </c>
      <c r="F22" s="1078"/>
      <c r="G22" s="1078"/>
      <c r="H22" s="1078"/>
      <c r="I22" s="1078"/>
      <c r="J22" s="1079"/>
      <c r="K22" s="571">
        <f>Input!$IB$29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Input!$IF$29</f>
        <v>0</v>
      </c>
      <c r="F23" s="1067"/>
      <c r="G23" s="1067"/>
      <c r="H23" s="1067"/>
      <c r="I23" s="1067"/>
      <c r="J23" s="1068"/>
      <c r="K23" s="584">
        <f>Input!$IC$29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117546</v>
      </c>
    </row>
    <row r="49" spans="2:11">
      <c r="F49" s="545">
        <f>SUM(F50:F59)</f>
        <v>0</v>
      </c>
      <c r="K49" s="480">
        <f>K7+K8+K9+K12+K14+K17+K18+K21+K22+K23</f>
        <v>117546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SUM(Input!HT29:IC29)</f>
        <v>117546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3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0" style="9" customWidth="1"/>
    <col min="16" max="16" width="18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218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132149753</v>
      </c>
      <c r="L8" s="23">
        <f>Input!$I$41</f>
        <v>132149753</v>
      </c>
      <c r="N8" s="116"/>
      <c r="O8" s="117"/>
      <c r="P8" s="19"/>
      <c r="Q8" s="19"/>
      <c r="R8" s="19"/>
      <c r="S8" s="19"/>
      <c r="T8" s="19"/>
      <c r="AB8" s="24">
        <f>SUM(C8:L8)</f>
        <v>264299506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Input!$G$41</f>
        <v>19684345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19684345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151834098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151834098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7699260</v>
      </c>
      <c r="L13" s="36">
        <f>Input!$J$41</f>
        <v>7699260</v>
      </c>
      <c r="N13" s="37"/>
      <c r="O13" s="120"/>
      <c r="AB13" s="24">
        <f>SUM(C13:L13)</f>
        <v>15398520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11985084</v>
      </c>
      <c r="L14" s="36">
        <f>Input!$K$41</f>
        <v>11985084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23970168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171518442</v>
      </c>
      <c r="L17" s="46">
        <f>SUM(L8:L16)</f>
        <v>151834097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Input!$N$41</f>
        <v>17956166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Input!$O$41</f>
        <v>7570906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Input!$P$41</f>
        <v>0</v>
      </c>
      <c r="G22" s="56">
        <f>Input!$Q$41</f>
        <v>0</v>
      </c>
      <c r="H22" s="56">
        <f>Input!$R$41</f>
        <v>0</v>
      </c>
      <c r="I22" s="56">
        <f>Input!$S$41</f>
        <v>0</v>
      </c>
      <c r="J22" s="56">
        <f>Input!$T$41</f>
        <v>0</v>
      </c>
      <c r="K22" s="56">
        <f>Input!$U$41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Input!$V$41</f>
        <v>6460646</v>
      </c>
      <c r="G23" s="64">
        <f>Input!$W$41</f>
        <v>1194133</v>
      </c>
      <c r="H23" s="64">
        <f>Input!$X$41</f>
        <v>290385</v>
      </c>
      <c r="I23" s="64">
        <f>Input!$Y$41</f>
        <v>1495141</v>
      </c>
      <c r="J23" s="64">
        <f>Input!$Z$41</f>
        <v>128241</v>
      </c>
      <c r="K23" s="64">
        <f>Input!$AA$41</f>
        <v>1661213</v>
      </c>
      <c r="L23" s="65">
        <f t="shared" ref="L23:L42" si="1">SUM(F23:K23)</f>
        <v>11229759</v>
      </c>
      <c r="N23" s="66"/>
      <c r="O23" s="67"/>
      <c r="P23" s="69">
        <f>L23</f>
        <v>11229759</v>
      </c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22459518</v>
      </c>
    </row>
    <row r="24" spans="1:28" ht="15.75" customHeight="1">
      <c r="B24" s="55" t="s">
        <v>24</v>
      </c>
      <c r="C24" s="21"/>
      <c r="D24" s="21"/>
      <c r="F24" s="64">
        <f>Input!$AB$41</f>
        <v>3800928</v>
      </c>
      <c r="G24" s="64">
        <f>Input!$AC$41</f>
        <v>962558</v>
      </c>
      <c r="H24" s="64">
        <f>Input!$AD$41</f>
        <v>46909</v>
      </c>
      <c r="I24" s="64">
        <f>Input!$AE$41</f>
        <v>800307</v>
      </c>
      <c r="J24" s="64">
        <f>Input!$AF$41</f>
        <v>259680</v>
      </c>
      <c r="K24" s="64">
        <f>Input!$AG$41</f>
        <v>164219</v>
      </c>
      <c r="L24" s="65">
        <f t="shared" si="1"/>
        <v>6034601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12069202</v>
      </c>
    </row>
    <row r="25" spans="1:28" ht="15.75" customHeight="1">
      <c r="B25" s="55" t="s">
        <v>25</v>
      </c>
      <c r="C25" s="21"/>
      <c r="D25" s="21"/>
      <c r="F25" s="64">
        <f>Input!$AH$41</f>
        <v>20629614</v>
      </c>
      <c r="G25" s="64">
        <f>Input!$AI$41</f>
        <v>4676891</v>
      </c>
      <c r="H25" s="64">
        <f>Input!$AJ$41</f>
        <v>3064081</v>
      </c>
      <c r="I25" s="64">
        <f>Input!$AK$41</f>
        <v>7052159</v>
      </c>
      <c r="J25" s="64">
        <f>Input!$AL$41</f>
        <v>3365326</v>
      </c>
      <c r="K25" s="64">
        <f>Input!$AM$41</f>
        <v>2436558</v>
      </c>
      <c r="L25" s="65">
        <f t="shared" si="1"/>
        <v>41224629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82449258</v>
      </c>
    </row>
    <row r="26" spans="1:28" ht="15.75" customHeight="1">
      <c r="B26" s="55" t="s">
        <v>26</v>
      </c>
      <c r="C26" s="21"/>
      <c r="D26" s="21"/>
      <c r="F26" s="64">
        <f>Input!$AN$41</f>
        <v>2587521</v>
      </c>
      <c r="G26" s="64">
        <f>Input!$AO$41</f>
        <v>9327</v>
      </c>
      <c r="H26" s="64">
        <f>Input!$AP$41</f>
        <v>1016537</v>
      </c>
      <c r="I26" s="64">
        <f>Input!$AQ$41</f>
        <v>1350550</v>
      </c>
      <c r="J26" s="64">
        <f>Input!$AR$41</f>
        <v>1684523</v>
      </c>
      <c r="K26" s="64">
        <f>Input!$AS$41</f>
        <v>496274</v>
      </c>
      <c r="L26" s="65">
        <f t="shared" si="1"/>
        <v>7144732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14289464</v>
      </c>
    </row>
    <row r="27" spans="1:28" ht="15.75" customHeight="1">
      <c r="B27" s="55" t="s">
        <v>27</v>
      </c>
      <c r="C27" s="21"/>
      <c r="D27" s="21"/>
      <c r="F27" s="64">
        <f>Input!$AT$41</f>
        <v>1876458</v>
      </c>
      <c r="G27" s="64">
        <f>Input!$AU$41</f>
        <v>139998</v>
      </c>
      <c r="H27" s="64">
        <f>Input!$AV$41</f>
        <v>51529</v>
      </c>
      <c r="I27" s="64">
        <f>Input!$AW$41</f>
        <v>581983</v>
      </c>
      <c r="J27" s="64">
        <f>Input!$AX$41</f>
        <v>12023</v>
      </c>
      <c r="K27" s="64">
        <f>Input!$AY$41</f>
        <v>84858</v>
      </c>
      <c r="L27" s="65">
        <f t="shared" si="1"/>
        <v>2746849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5493698</v>
      </c>
    </row>
    <row r="28" spans="1:28" ht="15.75" customHeight="1">
      <c r="B28" s="55" t="s">
        <v>28</v>
      </c>
      <c r="C28" s="21"/>
      <c r="D28" s="21"/>
      <c r="F28" s="64">
        <f>Input!$AZ$41</f>
        <v>8391254</v>
      </c>
      <c r="G28" s="64">
        <f>Input!$BA$41</f>
        <v>547421</v>
      </c>
      <c r="H28" s="64">
        <f>Input!$BB$41</f>
        <v>4053653</v>
      </c>
      <c r="I28" s="64">
        <f>Input!$BC$41</f>
        <v>3599441</v>
      </c>
      <c r="J28" s="64">
        <f>Input!$BD$41</f>
        <v>735410</v>
      </c>
      <c r="K28" s="64">
        <f>Input!$BE$41</f>
        <v>1383500</v>
      </c>
      <c r="L28" s="65">
        <f t="shared" si="1"/>
        <v>18710679</v>
      </c>
      <c r="N28" s="74" t="str">
        <f>IF(O28&lt;&gt;0,"Out of Balance","Balanced")</f>
        <v>Balanced</v>
      </c>
      <c r="O28" s="75">
        <f>L17-L43</f>
        <v>0</v>
      </c>
      <c r="P28" s="423">
        <f>L28</f>
        <v>18710679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Input!$BF$41</f>
        <v>5963672</v>
      </c>
      <c r="G29" s="64">
        <f>Input!$BG$41</f>
        <v>1334459</v>
      </c>
      <c r="H29" s="64">
        <f>Input!$BH$41</f>
        <v>842637</v>
      </c>
      <c r="I29" s="64">
        <f>Input!$BI$41</f>
        <v>2834049</v>
      </c>
      <c r="J29" s="64">
        <f>Input!$BJ$41</f>
        <v>111920</v>
      </c>
      <c r="K29" s="64">
        <f>Input!$BK$41</f>
        <v>2480777</v>
      </c>
      <c r="L29" s="65">
        <f t="shared" si="1"/>
        <v>13567514</v>
      </c>
      <c r="N29" s="66"/>
      <c r="O29" s="67"/>
      <c r="P29" s="68">
        <f>SUM(P23:P28)</f>
        <v>29940438</v>
      </c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Input!$BL$41</f>
        <v>9617841</v>
      </c>
      <c r="G30" s="64">
        <f>Input!$BM$41</f>
        <v>1208064</v>
      </c>
      <c r="H30" s="64">
        <f>Input!$BN$41</f>
        <v>145245</v>
      </c>
      <c r="I30" s="64">
        <f>Input!$BO$41</f>
        <v>1747526</v>
      </c>
      <c r="J30" s="64">
        <f>Input!$BP$41</f>
        <v>315849</v>
      </c>
      <c r="K30" s="64">
        <f>Input!$BQ$41</f>
        <v>644022</v>
      </c>
      <c r="L30" s="65">
        <f t="shared" si="1"/>
        <v>13678547</v>
      </c>
      <c r="N30" s="66"/>
      <c r="O30" s="67"/>
      <c r="P30" s="68" t="s">
        <v>524</v>
      </c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Input!$BR$41</f>
        <v>1468991</v>
      </c>
      <c r="G31" s="64">
        <f>Input!$BS$41</f>
        <v>2112729</v>
      </c>
      <c r="H31" s="64">
        <f>Input!$BT$41</f>
        <v>35230</v>
      </c>
      <c r="I31" s="64">
        <f>Input!$BU$41</f>
        <v>497717</v>
      </c>
      <c r="J31" s="64">
        <f>Input!$BV$41</f>
        <v>174875</v>
      </c>
      <c r="K31" s="64">
        <f>Input!$BW$41</f>
        <v>754123</v>
      </c>
      <c r="L31" s="65">
        <f t="shared" si="1"/>
        <v>5043665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Input!$BX$41</f>
        <v>142923</v>
      </c>
      <c r="G32" s="64">
        <f>Input!$BY$41</f>
        <v>397427</v>
      </c>
      <c r="H32" s="64">
        <f>Input!$BZ$41</f>
        <v>0</v>
      </c>
      <c r="I32" s="64">
        <f>Input!$CA$41</f>
        <v>1456507</v>
      </c>
      <c r="J32" s="64">
        <f>Input!$CB$41</f>
        <v>0</v>
      </c>
      <c r="K32" s="64">
        <f>Input!$CC$41</f>
        <v>11299</v>
      </c>
      <c r="L32" s="65">
        <f t="shared" si="1"/>
        <v>2008156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Input!$CD$41</f>
        <v>27733</v>
      </c>
      <c r="G33" s="64">
        <f>Input!$CE$41</f>
        <v>38683</v>
      </c>
      <c r="H33" s="64">
        <f>Input!$CF$41</f>
        <v>4518</v>
      </c>
      <c r="I33" s="64">
        <f>Input!$CG$41</f>
        <v>438514</v>
      </c>
      <c r="J33" s="64">
        <f>Input!$CH$41</f>
        <v>0</v>
      </c>
      <c r="K33" s="64">
        <f>Input!$CI$41</f>
        <v>33545</v>
      </c>
      <c r="L33" s="65">
        <f t="shared" si="1"/>
        <v>542993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Input!$CJ$41</f>
        <v>0</v>
      </c>
      <c r="G34" s="64">
        <f>Input!$CK$41</f>
        <v>0</v>
      </c>
      <c r="H34" s="64">
        <f>Input!$CL$41</f>
        <v>609078</v>
      </c>
      <c r="I34" s="64">
        <f>Input!$CM$41</f>
        <v>1520201</v>
      </c>
      <c r="J34" s="64">
        <f>Input!$CN$41</f>
        <v>0</v>
      </c>
      <c r="K34" s="64">
        <f>Input!$CO$41</f>
        <v>0</v>
      </c>
      <c r="L34" s="65">
        <f t="shared" si="1"/>
        <v>2129279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Input!$CP$41</f>
        <v>582799</v>
      </c>
      <c r="G35" s="64">
        <f>Input!$CQ$41</f>
        <v>352900</v>
      </c>
      <c r="H35" s="64">
        <f>Input!$CR$41</f>
        <v>645827</v>
      </c>
      <c r="I35" s="64">
        <f>Input!$CS$41</f>
        <v>1092699</v>
      </c>
      <c r="J35" s="64">
        <f>Input!$CT$41</f>
        <v>7888</v>
      </c>
      <c r="K35" s="64">
        <f>Input!$CU$41</f>
        <v>618286</v>
      </c>
      <c r="L35" s="65">
        <f t="shared" si="1"/>
        <v>3300399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Input!$CV$41</f>
        <v>0</v>
      </c>
      <c r="G36" s="64">
        <f>Input!$CW$41</f>
        <v>6309</v>
      </c>
      <c r="H36" s="64">
        <f>Input!$CX$41</f>
        <v>86184</v>
      </c>
      <c r="I36" s="64">
        <f>Input!$CY$41</f>
        <v>6368</v>
      </c>
      <c r="J36" s="64">
        <f>Input!$CZ$41</f>
        <v>0</v>
      </c>
      <c r="K36" s="64">
        <f>Input!$DA$41</f>
        <v>94486</v>
      </c>
      <c r="L36" s="65">
        <f t="shared" si="1"/>
        <v>193347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Input!$DB$41</f>
        <v>0</v>
      </c>
      <c r="G37" s="64">
        <f>Input!$DC$41</f>
        <v>0</v>
      </c>
      <c r="H37" s="64">
        <f>Input!$DD$41</f>
        <v>0</v>
      </c>
      <c r="I37" s="64">
        <f>Input!$DE$41</f>
        <v>0</v>
      </c>
      <c r="J37" s="64">
        <f>Input!$DF$41</f>
        <v>0</v>
      </c>
      <c r="K37" s="64">
        <f>Input!$DG$41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Input!$DH$41</f>
        <v>0</v>
      </c>
      <c r="G38" s="64">
        <f>Input!$DI$41</f>
        <v>0</v>
      </c>
      <c r="H38" s="64">
        <f>Input!$DJ$41</f>
        <v>0</v>
      </c>
      <c r="I38" s="64">
        <f>Input!$DK$41</f>
        <v>0</v>
      </c>
      <c r="J38" s="64">
        <f>Input!$DL$41</f>
        <v>0</v>
      </c>
      <c r="K38" s="64">
        <f>Input!$DM$41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Input!$DN$41</f>
        <v>0</v>
      </c>
      <c r="G39" s="64">
        <f>Input!$DO$41</f>
        <v>0</v>
      </c>
      <c r="H39" s="64">
        <f>Input!$DP$41</f>
        <v>0</v>
      </c>
      <c r="I39" s="64">
        <f>Input!$DQ$41</f>
        <v>0</v>
      </c>
      <c r="J39" s="64">
        <f>Input!$DR$41</f>
        <v>0</v>
      </c>
      <c r="K39" s="64">
        <f>Input!$DS$41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Input!$DT$41</f>
        <v>0</v>
      </c>
      <c r="G40" s="64">
        <f>Input!$DU$41</f>
        <v>0</v>
      </c>
      <c r="H40" s="64">
        <f>Input!$DV$41</f>
        <v>0</v>
      </c>
      <c r="I40" s="64">
        <f>Input!$DW$41</f>
        <v>0</v>
      </c>
      <c r="J40" s="64">
        <f>Input!$DX$41</f>
        <v>0</v>
      </c>
      <c r="K40" s="64">
        <f>Input!$DY$41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Input!$DZ$41</f>
        <v>0</v>
      </c>
      <c r="G41" s="64">
        <f>Input!$EA$41</f>
        <v>0</v>
      </c>
      <c r="H41" s="64">
        <f>Input!$EB$41</f>
        <v>0</v>
      </c>
      <c r="I41" s="64">
        <f>Input!$EC$41</f>
        <v>0</v>
      </c>
      <c r="J41" s="64">
        <f>Input!$ED$41</f>
        <v>0</v>
      </c>
      <c r="K41" s="64">
        <f>Input!$EE$41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Input!$EF$41</f>
        <v>588653</v>
      </c>
      <c r="G42" s="84">
        <f>Input!$EG$41</f>
        <v>9067488</v>
      </c>
      <c r="H42" s="84">
        <f>Input!$EH$41</f>
        <v>0</v>
      </c>
      <c r="I42" s="84">
        <f>Input!$EI$41</f>
        <v>14513592</v>
      </c>
      <c r="J42" s="84">
        <f>Input!$EJ$41</f>
        <v>99966</v>
      </c>
      <c r="K42" s="84">
        <f>Input!$EK$41</f>
        <v>9249</v>
      </c>
      <c r="L42" s="65">
        <f t="shared" si="1"/>
        <v>24278948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48557896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62139033</v>
      </c>
      <c r="G43" s="86">
        <f t="shared" si="2"/>
        <v>22048387</v>
      </c>
      <c r="H43" s="86">
        <f t="shared" si="2"/>
        <v>10891813</v>
      </c>
      <c r="I43" s="86">
        <f t="shared" si="2"/>
        <v>38986754</v>
      </c>
      <c r="J43" s="86">
        <f t="shared" si="2"/>
        <v>6895701</v>
      </c>
      <c r="K43" s="86">
        <f t="shared" si="2"/>
        <v>10872409</v>
      </c>
      <c r="L43" s="87">
        <f t="shared" si="2"/>
        <v>151834097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185319036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32940200</v>
      </c>
      <c r="I44" s="53"/>
      <c r="J44" s="247" t="s">
        <v>468</v>
      </c>
      <c r="K44" s="248">
        <f>K43+J43</f>
        <v>17768110</v>
      </c>
      <c r="L44" s="247" t="s">
        <v>470</v>
      </c>
      <c r="M44" s="249"/>
      <c r="N44" s="251">
        <f>K44+F43</f>
        <v>79907143</v>
      </c>
      <c r="O44" s="294">
        <f>ROUND((N44/P44)*100,2)</f>
        <v>34.119999999999997</v>
      </c>
      <c r="P44" s="93">
        <f>Input!$HL$41</f>
        <v>234224239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Input!$EL$41</f>
        <v>2960860</v>
      </c>
      <c r="G46" s="64">
        <f>Input!$EM$41</f>
        <v>0</v>
      </c>
      <c r="H46" s="64">
        <f>Input!$EN$41</f>
        <v>0</v>
      </c>
      <c r="I46" s="64">
        <f>Input!$EO$41</f>
        <v>0</v>
      </c>
      <c r="J46" s="64">
        <f>Input!$EP$41</f>
        <v>13245</v>
      </c>
      <c r="K46" s="64">
        <f>Input!$EQ$41</f>
        <v>0</v>
      </c>
      <c r="L46" s="57">
        <f>SUM(F46:K46)</f>
        <v>2974105</v>
      </c>
      <c r="N46" s="9"/>
      <c r="O46" s="291">
        <f>ROUND(N44/O48,0)</f>
        <v>83958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5948210</v>
      </c>
    </row>
    <row r="47" spans="1:28" ht="15.75" customHeight="1">
      <c r="A47" s="76"/>
      <c r="B47" s="6" t="s">
        <v>46</v>
      </c>
      <c r="C47" s="21"/>
      <c r="D47" s="21"/>
      <c r="F47" s="64">
        <f>Input!$ER$41</f>
        <v>6185344</v>
      </c>
      <c r="G47" s="64">
        <f>Input!$ES$41</f>
        <v>0</v>
      </c>
      <c r="H47" s="64">
        <f>Input!$ET$41</f>
        <v>722359</v>
      </c>
      <c r="I47" s="64">
        <f>Input!$EU$41</f>
        <v>0</v>
      </c>
      <c r="J47" s="64">
        <f>Input!$EV$41</f>
        <v>42896</v>
      </c>
      <c r="K47" s="64">
        <f>Input!$EW$41</f>
        <v>603722</v>
      </c>
      <c r="L47" s="65">
        <f t="shared" ref="L47:L58" si="3">SUM(F47:K47)</f>
        <v>7554321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Input!$EX$41</f>
        <v>4264082</v>
      </c>
      <c r="G48" s="64">
        <f>Input!$EY$41</f>
        <v>0</v>
      </c>
      <c r="H48" s="64">
        <f>Input!$EZ$41</f>
        <v>3752612</v>
      </c>
      <c r="I48" s="64">
        <f>Input!$FA$41</f>
        <v>0</v>
      </c>
      <c r="J48" s="64">
        <f>Input!$FB$41</f>
        <v>54383</v>
      </c>
      <c r="K48" s="64">
        <f>Input!$FC$41</f>
        <v>830485</v>
      </c>
      <c r="L48" s="65">
        <f t="shared" si="3"/>
        <v>8901562</v>
      </c>
      <c r="N48" s="97"/>
      <c r="O48" s="293">
        <f>VLOOKUP($B$1,LUTTFTE,16,FALSE)</f>
        <v>951.75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Input!$FD$41</f>
        <v>4598324</v>
      </c>
      <c r="G49" s="64">
        <f>Input!$FE$41</f>
        <v>0</v>
      </c>
      <c r="H49" s="64">
        <f>Input!$FF$41</f>
        <v>783138</v>
      </c>
      <c r="I49" s="64">
        <f>Input!$FG$41</f>
        <v>0</v>
      </c>
      <c r="J49" s="64">
        <f>Input!$FH$41</f>
        <v>1269603</v>
      </c>
      <c r="K49" s="64">
        <f>Input!$FI$41</f>
        <v>257779</v>
      </c>
      <c r="L49" s="65">
        <f t="shared" si="3"/>
        <v>6908844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Input!$FJ$41</f>
        <v>757127</v>
      </c>
      <c r="G50" s="64">
        <f>Input!$FK$41</f>
        <v>0</v>
      </c>
      <c r="H50" s="64">
        <f>Input!$FL$41</f>
        <v>0</v>
      </c>
      <c r="I50" s="64">
        <f>Input!$FM$41</f>
        <v>0</v>
      </c>
      <c r="J50" s="64">
        <f>Input!$FN$41</f>
        <v>314413</v>
      </c>
      <c r="K50" s="64">
        <f>Input!$FO$41</f>
        <v>0</v>
      </c>
      <c r="L50" s="65">
        <f t="shared" si="3"/>
        <v>1071540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Input!$FP$41</f>
        <v>1979172</v>
      </c>
      <c r="G51" s="64">
        <f>Input!$FQ$41</f>
        <v>0</v>
      </c>
      <c r="H51" s="64">
        <f>Input!$FR$41</f>
        <v>136300</v>
      </c>
      <c r="I51" s="64">
        <f>Input!$FS$41</f>
        <v>0</v>
      </c>
      <c r="J51" s="64">
        <f>Input!$FT$41</f>
        <v>213709</v>
      </c>
      <c r="K51" s="64">
        <f>Input!$FU$41</f>
        <v>322320</v>
      </c>
      <c r="L51" s="65">
        <f t="shared" si="3"/>
        <v>2651501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Input!$FV$41</f>
        <v>6125481</v>
      </c>
      <c r="G52" s="64">
        <f>Input!$FW$41</f>
        <v>0</v>
      </c>
      <c r="H52" s="64">
        <f>Input!$FX$41</f>
        <v>500855</v>
      </c>
      <c r="I52" s="64">
        <f>Input!$FY$41</f>
        <v>0</v>
      </c>
      <c r="J52" s="64">
        <f>Input!$FZ$41</f>
        <v>759077</v>
      </c>
      <c r="K52" s="64">
        <f>Input!$GA$41</f>
        <v>522805</v>
      </c>
      <c r="L52" s="65">
        <f t="shared" si="3"/>
        <v>7908218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Input!$GB$41</f>
        <v>843347</v>
      </c>
      <c r="G53" s="64">
        <f>Input!$GC$41</f>
        <v>0</v>
      </c>
      <c r="H53" s="64">
        <f>Input!$GD$41</f>
        <v>55606</v>
      </c>
      <c r="I53" s="64">
        <f>Input!$GE$41</f>
        <v>0</v>
      </c>
      <c r="J53" s="64">
        <f>Input!$GF$41</f>
        <v>0</v>
      </c>
      <c r="K53" s="64">
        <f>Input!$GG$41</f>
        <v>0</v>
      </c>
      <c r="L53" s="65">
        <f t="shared" si="3"/>
        <v>898953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Input!$GH$41</f>
        <v>0</v>
      </c>
      <c r="G54" s="64">
        <f>Input!$GI$41</f>
        <v>0</v>
      </c>
      <c r="H54" s="64">
        <f>Input!$GJ$41</f>
        <v>0</v>
      </c>
      <c r="I54" s="64">
        <f>Input!$GK$41</f>
        <v>0</v>
      </c>
      <c r="J54" s="64">
        <f>Input!$GL$41</f>
        <v>0</v>
      </c>
      <c r="K54" s="64">
        <f>Input!$GM$41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Input!$GN$41</f>
        <v>0</v>
      </c>
      <c r="G55" s="64">
        <f>Input!$GO$41</f>
        <v>0</v>
      </c>
      <c r="H55" s="64">
        <f>Input!$GP$41</f>
        <v>0</v>
      </c>
      <c r="I55" s="64">
        <f>Input!$GQ$41</f>
        <v>0</v>
      </c>
      <c r="J55" s="64">
        <f>Input!$GR$41</f>
        <v>0</v>
      </c>
      <c r="K55" s="64">
        <f>Input!$GS$41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Input!$GT$41</f>
        <v>0</v>
      </c>
      <c r="G56" s="64">
        <f>Input!$GU$41</f>
        <v>0</v>
      </c>
      <c r="H56" s="64">
        <f>Input!$GV$41</f>
        <v>0</v>
      </c>
      <c r="I56" s="64">
        <f>Input!$GW$41</f>
        <v>0</v>
      </c>
      <c r="J56" s="64">
        <f>Input!$GX$41</f>
        <v>0</v>
      </c>
      <c r="K56" s="64">
        <f>Input!$GY$41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Input!$GZ$41</f>
        <v>0</v>
      </c>
      <c r="G57" s="64">
        <f>Input!$HA$41</f>
        <v>0</v>
      </c>
      <c r="H57" s="64">
        <f>Input!$HB$41</f>
        <v>0</v>
      </c>
      <c r="I57" s="64">
        <f>Input!$HC$41</f>
        <v>0</v>
      </c>
      <c r="J57" s="64">
        <f>Input!$HD$41</f>
        <v>0</v>
      </c>
      <c r="K57" s="64">
        <f>Input!$HE$41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Input!$HF$41</f>
        <v>0</v>
      </c>
      <c r="G58" s="64">
        <f>Input!$HG$41</f>
        <v>0</v>
      </c>
      <c r="H58" s="64">
        <f>Input!$HH$41</f>
        <v>0</v>
      </c>
      <c r="I58" s="64">
        <f>Input!$HI$41</f>
        <v>0</v>
      </c>
      <c r="J58" s="64">
        <f>Input!$HJ$41</f>
        <v>0</v>
      </c>
      <c r="K58" s="64">
        <f>Input!$HK$41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27713737</v>
      </c>
      <c r="G59" s="86">
        <f t="shared" ref="G59:L59" si="4">SUM(G46:G58)</f>
        <v>0</v>
      </c>
      <c r="H59" s="86">
        <f t="shared" si="4"/>
        <v>5950870</v>
      </c>
      <c r="I59" s="86">
        <f t="shared" si="4"/>
        <v>0</v>
      </c>
      <c r="J59" s="86">
        <f t="shared" si="4"/>
        <v>2667326</v>
      </c>
      <c r="K59" s="86">
        <f t="shared" si="4"/>
        <v>2537111</v>
      </c>
      <c r="L59" s="86">
        <f t="shared" si="4"/>
        <v>38869044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5948210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89852770</v>
      </c>
      <c r="G66" s="115">
        <f t="shared" ref="G66:L66" si="5">G59+G43</f>
        <v>22048387</v>
      </c>
      <c r="H66" s="115">
        <f t="shared" si="5"/>
        <v>16842683</v>
      </c>
      <c r="I66" s="115">
        <f t="shared" si="5"/>
        <v>38986754</v>
      </c>
      <c r="J66" s="115">
        <f t="shared" si="5"/>
        <v>9563027</v>
      </c>
      <c r="K66" s="115">
        <f t="shared" si="5"/>
        <v>13409520</v>
      </c>
      <c r="L66" s="115">
        <f t="shared" si="5"/>
        <v>190703141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197045514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Input!HL41+Input!HM41+Input!HN41+SUM(Input!$HT$41:'Input'!$IC$41)</f>
        <v>1316572371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1741554</v>
      </c>
      <c r="H69" s="390">
        <f>H28+H23</f>
        <v>4344038</v>
      </c>
      <c r="I69" s="20"/>
      <c r="J69" s="20"/>
      <c r="K69" s="20"/>
      <c r="L69" s="115">
        <f>SUM(L66:L68)</f>
        <v>1704321026</v>
      </c>
      <c r="N69" s="20"/>
    </row>
    <row r="70" spans="1:26" ht="15.75" customHeight="1">
      <c r="H70" s="390">
        <f>H69+G69</f>
        <v>6085592</v>
      </c>
      <c r="L70" s="3" t="str">
        <f>IF($L$69&lt;&gt;(Input!$D$41-Input!$E$41),"Error","Balanced")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2" priority="3">
      <formula>$O$28&lt;&gt;0</formula>
    </cfRule>
  </conditionalFormatting>
  <conditionalFormatting sqref="F20:J20">
    <cfRule type="expression" dxfId="121" priority="2">
      <formula>OR($S$17&lt;&gt;0,$S$43&lt;&gt;0,$S$59&lt;&gt;0)</formula>
    </cfRule>
  </conditionalFormatting>
  <conditionalFormatting sqref="H10:J10">
    <cfRule type="expression" dxfId="12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15"/>
  <sheetViews>
    <sheetView showGridLines="0" zoomScale="90" zoomScaleNormal="90" workbookViewId="0">
      <pane xSplit="8" ySplit="9" topLeftCell="I10" activePane="bottomRight" state="frozen"/>
      <selection activeCell="B30" sqref="B30"/>
      <selection pane="topRight" activeCell="B30" sqref="B30"/>
      <selection pane="bottomLeft" activeCell="B30" sqref="B30"/>
      <selection pane="bottomRight" activeCell="I4" sqref="I4"/>
    </sheetView>
  </sheetViews>
  <sheetFormatPr defaultRowHeight="12.75" outlineLevelRow="1"/>
  <cols>
    <col min="1" max="1" width="6.7109375" style="122" customWidth="1"/>
    <col min="2" max="2" width="9.28515625" style="122" customWidth="1"/>
    <col min="3" max="3" width="10" style="122" customWidth="1"/>
    <col min="4" max="4" width="13" style="122" customWidth="1"/>
    <col min="5" max="5" width="37.42578125" style="188" customWidth="1"/>
    <col min="6" max="6" width="10.42578125" style="187" customWidth="1"/>
    <col min="7" max="7" width="14.28515625" style="187" customWidth="1"/>
    <col min="8" max="8" width="10.28515625" style="187" customWidth="1"/>
    <col min="9" max="9" width="17.140625" style="206" customWidth="1"/>
    <col min="10" max="10" width="17.28515625" style="206" customWidth="1"/>
    <col min="11" max="11" width="14.5703125" style="206" customWidth="1"/>
    <col min="12" max="12" width="17.5703125" style="206" customWidth="1"/>
    <col min="13" max="13" width="15.7109375" style="212" customWidth="1"/>
    <col min="14" max="14" width="19.28515625" style="359" customWidth="1"/>
    <col min="15" max="15" width="23.28515625" style="359" customWidth="1"/>
    <col min="16" max="16" width="16.5703125" style="187" customWidth="1"/>
    <col min="17" max="17" width="18.85546875" style="359" customWidth="1"/>
    <col min="18" max="18" width="18.7109375" style="188" customWidth="1"/>
    <col min="19" max="19" width="8.5703125" style="188" customWidth="1"/>
    <col min="20" max="16384" width="9.140625" style="188"/>
  </cols>
  <sheetData>
    <row r="1" spans="1:21" ht="13.5" thickBot="1">
      <c r="I1" s="354" t="s">
        <v>410</v>
      </c>
      <c r="M1" s="369" t="s">
        <v>441</v>
      </c>
      <c r="P1" s="369" t="s">
        <v>441</v>
      </c>
    </row>
    <row r="2" spans="1:21">
      <c r="I2" s="189" t="s">
        <v>1512</v>
      </c>
    </row>
    <row r="3" spans="1:21">
      <c r="A3" s="359"/>
      <c r="I3" s="525" t="s">
        <v>1709</v>
      </c>
      <c r="N3" s="360"/>
      <c r="O3" s="360"/>
    </row>
    <row r="4" spans="1:21" ht="13.5" thickBot="1">
      <c r="A4" s="359"/>
      <c r="F4" s="187">
        <v>2018</v>
      </c>
      <c r="I4" s="354"/>
      <c r="L4" s="211"/>
    </row>
    <row r="5" spans="1:21" s="342" customFormat="1" ht="13.5" thickBot="1">
      <c r="A5" s="696" t="s">
        <v>729</v>
      </c>
      <c r="B5" s="122"/>
      <c r="C5" s="122"/>
      <c r="D5" s="122"/>
      <c r="H5" s="122"/>
      <c r="I5" s="1036" t="s">
        <v>730</v>
      </c>
      <c r="J5" s="1037"/>
      <c r="K5" s="1037"/>
      <c r="L5" s="1037"/>
      <c r="M5" s="1038"/>
      <c r="N5" s="732" t="s">
        <v>731</v>
      </c>
      <c r="O5" s="732" t="s">
        <v>732</v>
      </c>
    </row>
    <row r="6" spans="1:21" s="342" customFormat="1">
      <c r="A6" s="696" t="s">
        <v>733</v>
      </c>
      <c r="B6" s="122"/>
      <c r="C6" s="122"/>
      <c r="D6" s="122"/>
      <c r="F6" s="122"/>
      <c r="G6" s="122"/>
      <c r="H6" s="122"/>
      <c r="I6" s="240">
        <v>1</v>
      </c>
      <c r="J6" s="240">
        <v>2</v>
      </c>
      <c r="K6" s="240">
        <v>3</v>
      </c>
      <c r="L6" s="240">
        <v>4</v>
      </c>
      <c r="M6" s="240">
        <v>5</v>
      </c>
      <c r="N6" s="240"/>
      <c r="O6" s="240"/>
    </row>
    <row r="7" spans="1:21" s="342" customFormat="1">
      <c r="A7" s="696" t="s">
        <v>734</v>
      </c>
      <c r="B7" s="122"/>
      <c r="C7" s="122"/>
      <c r="D7" s="122"/>
      <c r="H7" s="122"/>
      <c r="I7" s="240">
        <v>1</v>
      </c>
      <c r="J7" s="240">
        <v>1</v>
      </c>
      <c r="K7" s="240">
        <v>1</v>
      </c>
      <c r="L7" s="240">
        <v>1</v>
      </c>
      <c r="M7" s="240">
        <v>2</v>
      </c>
      <c r="N7" s="368"/>
      <c r="O7" s="368"/>
    </row>
    <row r="8" spans="1:21" ht="51" customHeight="1" thickBot="1">
      <c r="A8" s="256" t="s">
        <v>442</v>
      </c>
      <c r="B8" s="1032" t="s">
        <v>443</v>
      </c>
      <c r="C8" s="1032"/>
      <c r="D8" s="1032"/>
      <c r="E8" s="284" t="s">
        <v>411</v>
      </c>
      <c r="F8" s="718" t="s">
        <v>444</v>
      </c>
      <c r="G8" s="730" t="s">
        <v>728</v>
      </c>
      <c r="H8" s="191" t="s">
        <v>344</v>
      </c>
      <c r="I8" s="290" t="s">
        <v>15</v>
      </c>
      <c r="J8" s="290" t="s">
        <v>425</v>
      </c>
      <c r="K8" s="290" t="s">
        <v>427</v>
      </c>
      <c r="L8" s="290" t="s">
        <v>426</v>
      </c>
      <c r="M8" s="731" t="s">
        <v>674</v>
      </c>
      <c r="N8" s="926" t="s">
        <v>1493</v>
      </c>
      <c r="O8" s="289" t="s">
        <v>492</v>
      </c>
      <c r="P8" s="208"/>
      <c r="Q8" s="748" t="s">
        <v>470</v>
      </c>
      <c r="R8" s="748" t="s">
        <v>16</v>
      </c>
    </row>
    <row r="9" spans="1:21" s="342" customFormat="1" ht="19.5" customHeight="1">
      <c r="A9" s="696" t="s">
        <v>718</v>
      </c>
      <c r="B9" s="122"/>
      <c r="C9" s="122"/>
      <c r="D9" s="122"/>
      <c r="E9" s="666"/>
      <c r="F9" s="714" t="s">
        <v>719</v>
      </c>
      <c r="G9" s="714" t="s">
        <v>728</v>
      </c>
      <c r="H9" s="122" t="s">
        <v>266</v>
      </c>
      <c r="I9" s="715" t="s">
        <v>720</v>
      </c>
      <c r="J9" s="715" t="s">
        <v>721</v>
      </c>
      <c r="K9" s="715" t="s">
        <v>722</v>
      </c>
      <c r="L9" s="715" t="s">
        <v>723</v>
      </c>
      <c r="M9" s="717" t="s">
        <v>726</v>
      </c>
      <c r="N9" s="725" t="s">
        <v>724</v>
      </c>
      <c r="O9" s="716" t="s">
        <v>725</v>
      </c>
      <c r="P9" s="713"/>
      <c r="Q9" s="822" t="s">
        <v>1432</v>
      </c>
      <c r="R9" s="371" t="s">
        <v>1433</v>
      </c>
      <c r="S9" s="371"/>
      <c r="T9" s="371"/>
      <c r="U9" s="371"/>
    </row>
    <row r="10" spans="1:21" ht="14.25" customHeight="1">
      <c r="A10" s="190"/>
      <c r="E10" s="253" t="s">
        <v>471</v>
      </c>
      <c r="F10" s="286">
        <f>$F$4</f>
        <v>2018</v>
      </c>
      <c r="G10" s="286" t="s">
        <v>727</v>
      </c>
      <c r="H10" s="399">
        <v>20</v>
      </c>
      <c r="I10" s="285" t="s">
        <v>520</v>
      </c>
      <c r="J10" s="285" t="s">
        <v>520</v>
      </c>
      <c r="K10" s="285" t="s">
        <v>520</v>
      </c>
      <c r="L10" s="285" t="s">
        <v>520</v>
      </c>
      <c r="M10" s="719" t="s">
        <v>520</v>
      </c>
      <c r="N10" s="726" t="s">
        <v>520</v>
      </c>
      <c r="O10" s="970" t="s">
        <v>520</v>
      </c>
      <c r="P10" s="971"/>
      <c r="Q10" s="972"/>
      <c r="R10" s="972"/>
    </row>
    <row r="11" spans="1:21">
      <c r="B11" s="237" t="str">
        <f ca="1">OFFSET(PeerGroups!$C$6,MATCH(H11,PeerGroups!$A$7:$A$623,0),MATCH($F$4,PeerGroups!$D$5:$AA$5,0))</f>
        <v>P00031</v>
      </c>
      <c r="C11" s="237" t="str">
        <f ca="1">OFFSET(SystemGroups!$C$6,MATCH(H11,SystemGroups!$A$7:$A$623,0),MATCH($F$4,SystemGroups!$D$5:$AA$5,0))</f>
        <v>S39154</v>
      </c>
      <c r="D11" s="238" t="str">
        <f ca="1">VLOOKUP(B11,PeerGroups!$I$643:$M$647,3,FALSE)</f>
        <v>Master's</v>
      </c>
      <c r="E11" s="195" t="str">
        <f>ASU!$B$1</f>
        <v>Angelo State University</v>
      </c>
      <c r="F11" s="286">
        <f t="shared" ref="F11:F58" si="0">$F$4</f>
        <v>2018</v>
      </c>
      <c r="G11" s="286" t="s">
        <v>727</v>
      </c>
      <c r="H11" s="400">
        <v>3541</v>
      </c>
      <c r="I11" s="287">
        <f>ASU!$F$43</f>
        <v>141129</v>
      </c>
      <c r="J11" s="287">
        <f>ASU!$G$43+ASU!$H$43</f>
        <v>429688</v>
      </c>
      <c r="K11" s="287">
        <f>ASU!$I$43</f>
        <v>671</v>
      </c>
      <c r="L11" s="287">
        <f>ASU!$J$43+ASU!$K$43</f>
        <v>180924</v>
      </c>
      <c r="M11" s="720">
        <f>VLOOKUP($H11,'List RR'!$A$6:$Q$42,17,FALSE)</f>
        <v>266741</v>
      </c>
      <c r="N11" s="727">
        <f>ASU!$O$46</f>
        <v>1654</v>
      </c>
      <c r="O11" s="973">
        <f>ASU!$O$44</f>
        <v>0.78</v>
      </c>
      <c r="P11" s="971"/>
      <c r="Q11" s="974">
        <f>ASU!$N$44</f>
        <v>322053</v>
      </c>
      <c r="R11" s="974">
        <f>ASU!$P$44</f>
        <v>41166512</v>
      </c>
    </row>
    <row r="12" spans="1:21">
      <c r="B12" s="237" t="str">
        <f ca="1">OFFSET(PeerGroups!$C$6,MATCH(H12,PeerGroups!$A$7:$A$623,0),MATCH($F$4,PeerGroups!$D$5:$AA$5,0))</f>
        <v>P00032</v>
      </c>
      <c r="C12" s="237" t="str">
        <f ca="1">OFFSET(SystemGroups!$C$6,MATCH(H12,SystemGroups!$A$7:$A$623,0),MATCH($F$4,SystemGroups!$D$5:$AA$5,0))</f>
        <v>S03629</v>
      </c>
      <c r="D12" s="238" t="str">
        <f ca="1">VLOOKUP(B12,PeerGroups!$I$643:$M$647,3,FALSE)</f>
        <v>Doctoral</v>
      </c>
      <c r="E12" s="195" t="str">
        <f>TAMUC!$B$1</f>
        <v>Texas A&amp;M University - Commerce</v>
      </c>
      <c r="F12" s="286">
        <f t="shared" si="0"/>
        <v>2018</v>
      </c>
      <c r="G12" s="286" t="s">
        <v>727</v>
      </c>
      <c r="H12" s="400">
        <v>3565</v>
      </c>
      <c r="I12" s="287">
        <f>TAMUC!$F$43</f>
        <v>985734</v>
      </c>
      <c r="J12" s="287">
        <f>TAMUC!$G$43+TAMUC!$H$43</f>
        <v>656724</v>
      </c>
      <c r="K12" s="287">
        <f>TAMUC!$I$43</f>
        <v>1082805</v>
      </c>
      <c r="L12" s="287">
        <f>TAMUC!$J$43+TAMUC!$K$43</f>
        <v>369571</v>
      </c>
      <c r="M12" s="720">
        <f>VLOOKUP($H12,'List RR'!$A$6:$Q$42,17,FALSE)</f>
        <v>1414362</v>
      </c>
      <c r="N12" s="727">
        <f>TAMUC!$O$46</f>
        <v>5709</v>
      </c>
      <c r="O12" s="973">
        <f>TAMUC!$O$44</f>
        <v>2.31</v>
      </c>
      <c r="P12" s="971"/>
      <c r="Q12" s="974">
        <f>TAMUC!$N$44</f>
        <v>1355305</v>
      </c>
      <c r="R12" s="974">
        <f>TAMUC!$P$44</f>
        <v>58783780</v>
      </c>
    </row>
    <row r="13" spans="1:21">
      <c r="B13" s="237" t="str">
        <f ca="1">OFFSET(PeerGroups!$C$6,MATCH(H13,PeerGroups!$A$7:$A$623,0),MATCH($F$4,PeerGroups!$D$5:$AA$5,0))</f>
        <v>P00030</v>
      </c>
      <c r="C13" s="237" t="str">
        <f ca="1">OFFSET(SystemGroups!$C$6,MATCH(H13,SystemGroups!$A$7:$A$623,0),MATCH($F$4,SystemGroups!$D$5:$AA$5,0))</f>
        <v>S00110</v>
      </c>
      <c r="D13" s="238" t="str">
        <f ca="1">VLOOKUP(B13,PeerGroups!$I$643:$M$647,3,FALSE)</f>
        <v>Comprehensive</v>
      </c>
      <c r="E13" s="195" t="str">
        <f>LU!$B$1</f>
        <v xml:space="preserve">Lamar University </v>
      </c>
      <c r="F13" s="286">
        <f t="shared" si="0"/>
        <v>2018</v>
      </c>
      <c r="G13" s="286" t="s">
        <v>727</v>
      </c>
      <c r="H13" s="400">
        <v>3581</v>
      </c>
      <c r="I13" s="287">
        <f>LU!$F$43</f>
        <v>1730421</v>
      </c>
      <c r="J13" s="287">
        <f>LU!$G$43+LU!$H$43</f>
        <v>70211</v>
      </c>
      <c r="K13" s="287">
        <f>LU!$I$43</f>
        <v>126638</v>
      </c>
      <c r="L13" s="287">
        <f>LU!$J$43+LU!$K$43</f>
        <v>521918</v>
      </c>
      <c r="M13" s="720">
        <f>VLOOKUP($H13,'List RR'!$A$6:$Q$42,17,FALSE)</f>
        <v>1711827</v>
      </c>
      <c r="N13" s="727">
        <f>LU!$O$46</f>
        <v>7477</v>
      </c>
      <c r="O13" s="973">
        <f>LU!$O$44</f>
        <v>3.22</v>
      </c>
      <c r="P13" s="971"/>
      <c r="Q13" s="974">
        <f>LU!$N$44</f>
        <v>2252339</v>
      </c>
      <c r="R13" s="974">
        <f>LU!$P$44</f>
        <v>69937662</v>
      </c>
    </row>
    <row r="14" spans="1:21">
      <c r="B14" s="237" t="str">
        <f ca="1">OFFSET(PeerGroups!$C$6,MATCH(H14,PeerGroups!$A$7:$A$623,0),MATCH($F$4,PeerGroups!$D$5:$AA$5,0))</f>
        <v>P00031</v>
      </c>
      <c r="C14" s="237">
        <f ca="1">OFFSET(SystemGroups!$C$6,MATCH(H14,SystemGroups!$A$7:$A$623,0),MATCH($F$4,SystemGroups!$D$5:$AA$5,0))</f>
        <v>0</v>
      </c>
      <c r="D14" s="238" t="str">
        <f ca="1">VLOOKUP(B14,PeerGroups!$I$643:$M$647,3,FALSE)</f>
        <v>Master's</v>
      </c>
      <c r="E14" s="195" t="str">
        <f>MidWST!$B$1</f>
        <v>Midwestern State University</v>
      </c>
      <c r="F14" s="286">
        <f t="shared" si="0"/>
        <v>2018</v>
      </c>
      <c r="G14" s="286" t="s">
        <v>727</v>
      </c>
      <c r="H14" s="400">
        <v>3592</v>
      </c>
      <c r="I14" s="287">
        <f>MidWST!$F$43</f>
        <v>259916</v>
      </c>
      <c r="J14" s="287">
        <f>MidWST!$G$43+MidWST!$H$43</f>
        <v>0</v>
      </c>
      <c r="K14" s="287">
        <f>MidWST!$I$43</f>
        <v>0</v>
      </c>
      <c r="L14" s="287">
        <f>MidWST!$J$43+MidWST!$K$43</f>
        <v>233932</v>
      </c>
      <c r="M14" s="720">
        <f>VLOOKUP($H14,'List RR'!$A$6:$Q$42,17,FALSE)</f>
        <v>451956</v>
      </c>
      <c r="N14" s="727">
        <f>MidWST!$O$46</f>
        <v>2749</v>
      </c>
      <c r="O14" s="973">
        <f>MidWST!$O$44</f>
        <v>1.57</v>
      </c>
      <c r="P14" s="971"/>
      <c r="Q14" s="974">
        <f>MidWST!$N$44</f>
        <v>493848</v>
      </c>
      <c r="R14" s="974">
        <f>MidWST!$P$44</f>
        <v>31473559</v>
      </c>
    </row>
    <row r="15" spans="1:21">
      <c r="B15" s="237" t="str">
        <f ca="1">OFFSET(PeerGroups!$C$6,MATCH(H15,PeerGroups!$A$7:$A$623,0),MATCH($F$4,PeerGroups!$D$5:$AA$5,0))</f>
        <v>P00033</v>
      </c>
      <c r="C15" s="237" t="str">
        <f ca="1">OFFSET(SystemGroups!$C$6,MATCH(H15,SystemGroups!$A$7:$A$623,0),MATCH($F$4,SystemGroups!$D$5:$AA$5,0))</f>
        <v>S03594</v>
      </c>
      <c r="D15" s="238" t="str">
        <f ca="1">VLOOKUP(B15,PeerGroups!$I$643:$M$647,3,FALSE)</f>
        <v>Emerging Research</v>
      </c>
      <c r="E15" s="195" t="str">
        <f>UNT!$B$1</f>
        <v>University of North Texas</v>
      </c>
      <c r="F15" s="286">
        <f t="shared" si="0"/>
        <v>2018</v>
      </c>
      <c r="G15" s="286" t="s">
        <v>727</v>
      </c>
      <c r="H15" s="400">
        <v>3594</v>
      </c>
      <c r="I15" s="287">
        <f>UNT!$F$43</f>
        <v>19026304</v>
      </c>
      <c r="J15" s="287">
        <f>UNT!$G$43+UNT!$H$43</f>
        <v>2101476</v>
      </c>
      <c r="K15" s="287">
        <f>UNT!$I$43</f>
        <v>12490171</v>
      </c>
      <c r="L15" s="287">
        <f>UNT!$J$43+UNT!$K$43</f>
        <v>3038365</v>
      </c>
      <c r="M15" s="720">
        <f>VLOOKUP($H15,'List RR'!$A$6:$Q$42,17,FALSE)</f>
        <v>17683569</v>
      </c>
      <c r="N15" s="727">
        <f>UNT!$O$46</f>
        <v>38853</v>
      </c>
      <c r="O15" s="973">
        <f>UNT!$O$44</f>
        <v>13.67</v>
      </c>
      <c r="P15" s="971"/>
      <c r="Q15" s="974">
        <f>UNT!$N$44</f>
        <v>22064669</v>
      </c>
      <c r="R15" s="974">
        <f>UNT!$P$44</f>
        <v>161424552</v>
      </c>
    </row>
    <row r="16" spans="1:21" s="664" customFormat="1" ht="25.5">
      <c r="A16" s="644"/>
      <c r="B16" s="237" t="str">
        <f ca="1">OFFSET(PeerGroups!$C$6,MATCH(H16,PeerGroups!$A$7:$A$623,0),MATCH($F$4,PeerGroups!$D$5:$AA$5,0))</f>
        <v>P00032</v>
      </c>
      <c r="C16" s="237" t="str">
        <f ca="1">OFFSET(SystemGroups!$C$6,MATCH(H16,SystemGroups!$A$7:$A$623,0),MATCH($F$4,SystemGroups!$D$5:$AA$5,0))</f>
        <v>S03655</v>
      </c>
      <c r="D16" s="238" t="str">
        <f ca="1">VLOOKUP(B16,PeerGroups!$I$643:$M$647,3,FALSE)</f>
        <v>Doctoral</v>
      </c>
      <c r="E16" s="694" t="str">
        <f>'RGV1'!$B$1</f>
        <v>The University of Texas RGV - Academic &amp; Health (A+H)</v>
      </c>
      <c r="F16" s="688">
        <f t="shared" si="0"/>
        <v>2018</v>
      </c>
      <c r="G16" s="688" t="s">
        <v>727</v>
      </c>
      <c r="H16" s="689">
        <v>3599</v>
      </c>
      <c r="I16" s="690">
        <f>'RGV1'!$F$43</f>
        <v>9108240</v>
      </c>
      <c r="J16" s="690">
        <f>'RGV1'!$G$43+'RGV1'!$H$43</f>
        <v>3176068</v>
      </c>
      <c r="K16" s="690">
        <f>'RGV1'!$I$43</f>
        <v>2503933</v>
      </c>
      <c r="L16" s="690">
        <f>'RGV1'!$J$43+'RGV1'!$K$43</f>
        <v>469080</v>
      </c>
      <c r="M16" s="723">
        <f>VLOOKUP($H16,'List RR'!$A$6:$Q$42,17,FALSE)</f>
        <v>9734584</v>
      </c>
      <c r="N16" s="728">
        <f>'RGV1'!$O$46</f>
        <v>23533</v>
      </c>
      <c r="O16" s="975">
        <f>'RGV1'!$O$44</f>
        <v>6.1</v>
      </c>
      <c r="P16" s="971"/>
      <c r="Q16" s="712">
        <f>'RGV1'!$N$44</f>
        <v>9577320</v>
      </c>
      <c r="R16" s="712">
        <f>'RGV1'!$P$44</f>
        <v>156972828</v>
      </c>
      <c r="U16" s="359"/>
    </row>
    <row r="17" spans="1:21">
      <c r="B17" s="237" t="str">
        <f ca="1">OFFSET(PeerGroups!$C$6,MATCH(H17,PeerGroups!$A$7:$A$623,0),MATCH($F$4,PeerGroups!$D$5:$AA$5,0))</f>
        <v>P00032</v>
      </c>
      <c r="C17" s="237" t="str">
        <f ca="1">OFFSET(SystemGroups!$C$6,MATCH(H17,SystemGroups!$A$7:$A$623,0),MATCH($F$4,SystemGroups!$D$5:$AA$5,0))</f>
        <v>S00110</v>
      </c>
      <c r="D17" s="238" t="str">
        <f ca="1">VLOOKUP(B17,PeerGroups!$I$643:$M$647,3,FALSE)</f>
        <v>Doctoral</v>
      </c>
      <c r="E17" s="195" t="str">
        <f>SHSU!$B$1</f>
        <v>Sam Houston State University</v>
      </c>
      <c r="F17" s="286">
        <f t="shared" si="0"/>
        <v>2018</v>
      </c>
      <c r="G17" s="286" t="s">
        <v>727</v>
      </c>
      <c r="H17" s="400">
        <v>3606</v>
      </c>
      <c r="I17" s="287">
        <f>SHSU!$F$43</f>
        <v>2194365</v>
      </c>
      <c r="J17" s="287">
        <f>SHSU!$G$43+SHSU!$H$43</f>
        <v>496879</v>
      </c>
      <c r="K17" s="287">
        <f>SHSU!$I$43</f>
        <v>4072395</v>
      </c>
      <c r="L17" s="287">
        <f>SHSU!$J$43+SHSU!$K$43</f>
        <v>259719</v>
      </c>
      <c r="M17" s="720">
        <f>VLOOKUP($H17,'List RR'!$A$6:$Q$42,17,FALSE)</f>
        <v>2746401</v>
      </c>
      <c r="N17" s="727">
        <f>SHSU!$O$46</f>
        <v>5841</v>
      </c>
      <c r="O17" s="973">
        <f>SHSU!$O$44</f>
        <v>2.78</v>
      </c>
      <c r="P17" s="971"/>
      <c r="Q17" s="974">
        <f>SHSU!$N$44</f>
        <v>2454084</v>
      </c>
      <c r="R17" s="974">
        <f>SHSU!$P$44</f>
        <v>88219964</v>
      </c>
      <c r="U17" s="664"/>
    </row>
    <row r="18" spans="1:21">
      <c r="B18" s="237" t="str">
        <f ca="1">OFFSET(PeerGroups!$C$6,MATCH(H18,PeerGroups!$A$7:$A$623,0),MATCH($F$4,PeerGroups!$D$5:$AA$5,0))</f>
        <v>P00033</v>
      </c>
      <c r="C18" s="237" t="str">
        <f ca="1">OFFSET(SystemGroups!$C$6,MATCH(H18,SystemGroups!$A$7:$A$623,0),MATCH($F$4,SystemGroups!$D$5:$AA$5,0))</f>
        <v>S00110</v>
      </c>
      <c r="D18" s="238" t="str">
        <f ca="1">VLOOKUP(B18,PeerGroups!$I$643:$M$647,3,FALSE)</f>
        <v>Emerging Research</v>
      </c>
      <c r="E18" s="195" t="str">
        <f>TXST!$B$1</f>
        <v>Texas State University</v>
      </c>
      <c r="F18" s="286">
        <f t="shared" si="0"/>
        <v>2018</v>
      </c>
      <c r="G18" s="286" t="s">
        <v>727</v>
      </c>
      <c r="H18" s="400">
        <v>3615</v>
      </c>
      <c r="I18" s="287">
        <f>TXST!$F$43</f>
        <v>30398282</v>
      </c>
      <c r="J18" s="287">
        <f>TXST!$G$43+TXST!$H$43</f>
        <v>14928195</v>
      </c>
      <c r="K18" s="287">
        <f>TXST!$I$43</f>
        <v>12753995</v>
      </c>
      <c r="L18" s="287">
        <f>TXST!$J$43+TXST!$K$43</f>
        <v>6326244</v>
      </c>
      <c r="M18" s="720">
        <f>VLOOKUP($H18,'List RR'!$A$6:$Q$42,17,FALSE)</f>
        <v>35593930</v>
      </c>
      <c r="N18" s="727">
        <f>TXST!$O$46</f>
        <v>74053</v>
      </c>
      <c r="O18" s="973">
        <f>TXST!$O$44</f>
        <v>21.36</v>
      </c>
      <c r="P18" s="971"/>
      <c r="Q18" s="974">
        <f>TXST!$N$44</f>
        <v>36724526</v>
      </c>
      <c r="R18" s="974">
        <f>TXST!$P$44</f>
        <v>171956762</v>
      </c>
      <c r="T18" s="359"/>
    </row>
    <row r="19" spans="1:21">
      <c r="B19" s="237" t="str">
        <f ca="1">OFFSET(PeerGroups!$C$6,MATCH(H19,PeerGroups!$A$7:$A$623,0),MATCH($F$4,PeerGroups!$D$5:$AA$5,0))</f>
        <v>P00030</v>
      </c>
      <c r="C19" s="237">
        <f ca="1">OFFSET(SystemGroups!$C$6,MATCH(H19,SystemGroups!$A$7:$A$623,0),MATCH($F$4,SystemGroups!$D$5:$AA$5,0))</f>
        <v>0</v>
      </c>
      <c r="D19" s="238" t="str">
        <f ca="1">VLOOKUP(B19,PeerGroups!$I$643:$M$647,3,FALSE)</f>
        <v>Comprehensive</v>
      </c>
      <c r="E19" s="195" t="str">
        <f>SFA!$B$1</f>
        <v>Stephen F. Austin State University</v>
      </c>
      <c r="F19" s="286">
        <f t="shared" si="0"/>
        <v>2018</v>
      </c>
      <c r="G19" s="286" t="s">
        <v>727</v>
      </c>
      <c r="H19" s="400">
        <v>3624</v>
      </c>
      <c r="I19" s="287">
        <f>SFA!$F$43</f>
        <v>970451</v>
      </c>
      <c r="J19" s="287">
        <f>SFA!$G$43+SFA!$H$43</f>
        <v>1158540</v>
      </c>
      <c r="K19" s="287">
        <f>SFA!$I$43</f>
        <v>361596</v>
      </c>
      <c r="L19" s="287">
        <f>SFA!$J$43+SFA!$K$43</f>
        <v>441292</v>
      </c>
      <c r="M19" s="720">
        <f>VLOOKUP($H19,'List RR'!$A$6:$Q$42,17,FALSE)</f>
        <v>1690890</v>
      </c>
      <c r="N19" s="727">
        <f>SFA!$O$46</f>
        <v>3700</v>
      </c>
      <c r="O19" s="973">
        <f>SFA!$O$44</f>
        <v>2.2400000000000002</v>
      </c>
      <c r="P19" s="971"/>
      <c r="Q19" s="974">
        <f>SFA!$N$44</f>
        <v>1411743</v>
      </c>
      <c r="R19" s="974">
        <f>SFA!$P$44</f>
        <v>62894474</v>
      </c>
      <c r="T19" s="359"/>
    </row>
    <row r="20" spans="1:21">
      <c r="B20" s="237" t="str">
        <f ca="1">OFFSET(PeerGroups!$C$6,MATCH(H20,PeerGroups!$A$7:$A$623,0),MATCH($F$4,PeerGroups!$D$5:$AA$5,0))</f>
        <v>P00031</v>
      </c>
      <c r="C20" s="237" t="str">
        <f ca="1">OFFSET(SystemGroups!$C$6,MATCH(H20,SystemGroups!$A$7:$A$623,0),MATCH($F$4,SystemGroups!$D$5:$AA$5,0))</f>
        <v>S00110</v>
      </c>
      <c r="D20" s="238" t="str">
        <f ca="1">VLOOKUP(B20,PeerGroups!$I$643:$M$647,3,FALSE)</f>
        <v>Master's</v>
      </c>
      <c r="E20" s="195" t="str">
        <f>SRSU!$B$1</f>
        <v>Sul Ross State University</v>
      </c>
      <c r="F20" s="286">
        <f t="shared" si="0"/>
        <v>2018</v>
      </c>
      <c r="G20" s="286" t="s">
        <v>727</v>
      </c>
      <c r="H20" s="400">
        <v>3625</v>
      </c>
      <c r="I20" s="287">
        <f>SRSU!$F$43</f>
        <v>514801</v>
      </c>
      <c r="J20" s="287">
        <f>SRSU!$G$43+SRSU!$H$43</f>
        <v>471003</v>
      </c>
      <c r="K20" s="287">
        <f>SRSU!$I$43</f>
        <v>562792</v>
      </c>
      <c r="L20" s="287">
        <f>SRSU!$J$43+SRSU!$K$43</f>
        <v>777514</v>
      </c>
      <c r="M20" s="720">
        <f>VLOOKUP($H20,'List RR'!$A$6:$Q$42,17,FALSE)</f>
        <v>1417711</v>
      </c>
      <c r="N20" s="727">
        <f>SRSU!$O$46</f>
        <v>15421</v>
      </c>
      <c r="O20" s="973">
        <f>SRSU!$O$44</f>
        <v>5.63</v>
      </c>
      <c r="P20" s="971"/>
      <c r="Q20" s="974">
        <f>SRSU!$N$44</f>
        <v>1292315</v>
      </c>
      <c r="R20" s="974">
        <f>SRSU!$P$44</f>
        <v>22936160</v>
      </c>
      <c r="T20" s="359"/>
    </row>
    <row r="21" spans="1:21">
      <c r="B21" s="237" t="str">
        <f ca="1">OFFSET(PeerGroups!$C$6,MATCH(H21,PeerGroups!$A$7:$A$623,0),MATCH($F$4,PeerGroups!$D$5:$AA$5,0))</f>
        <v>P00030</v>
      </c>
      <c r="C21" s="237" t="str">
        <f ca="1">OFFSET(SystemGroups!$C$6,MATCH(H21,SystemGroups!$A$7:$A$623,0),MATCH($F$4,SystemGroups!$D$5:$AA$5,0))</f>
        <v>S03629</v>
      </c>
      <c r="D21" s="238" t="str">
        <f ca="1">VLOOKUP(B21,PeerGroups!$I$643:$M$647,3,FALSE)</f>
        <v>Comprehensive</v>
      </c>
      <c r="E21" s="195" t="str">
        <f>PVAMU!$B$1</f>
        <v>Prairie View A &amp; M University</v>
      </c>
      <c r="F21" s="286">
        <f t="shared" si="0"/>
        <v>2018</v>
      </c>
      <c r="G21" s="286" t="s">
        <v>727</v>
      </c>
      <c r="H21" s="400">
        <v>3630</v>
      </c>
      <c r="I21" s="287">
        <f>PVAMU!$F$43</f>
        <v>8420378</v>
      </c>
      <c r="J21" s="287">
        <f>PVAMU!$G$43+PVAMU!$H$43</f>
        <v>4768047</v>
      </c>
      <c r="K21" s="287">
        <f>PVAMU!$I$43</f>
        <v>3591749</v>
      </c>
      <c r="L21" s="287">
        <f>PVAMU!$J$43+PVAMU!$K$43</f>
        <v>362593</v>
      </c>
      <c r="M21" s="720">
        <f>VLOOKUP($H21,'List RR'!$A$6:$Q$42,17,FALSE)</f>
        <v>7698973</v>
      </c>
      <c r="N21" s="727">
        <f>PVAMU!$O$46</f>
        <v>51043</v>
      </c>
      <c r="O21" s="973">
        <f>PVAMU!$O$44</f>
        <v>12.73</v>
      </c>
      <c r="P21" s="971"/>
      <c r="Q21" s="974">
        <f>PVAMU!$N$44</f>
        <v>8782971</v>
      </c>
      <c r="R21" s="974">
        <f>PVAMU!$P$44</f>
        <v>68982920</v>
      </c>
      <c r="T21" s="359"/>
    </row>
    <row r="22" spans="1:21">
      <c r="B22" s="237" t="str">
        <f ca="1">OFFSET(PeerGroups!$C$6,MATCH(H22,PeerGroups!$A$7:$A$623,0),MATCH($F$4,PeerGroups!$D$5:$AA$5,0))</f>
        <v>P00030</v>
      </c>
      <c r="C22" s="237" t="str">
        <f ca="1">OFFSET(SystemGroups!$C$6,MATCH(H22,SystemGroups!$A$7:$A$623,0),MATCH($F$4,SystemGroups!$D$5:$AA$5,0))</f>
        <v>S03629</v>
      </c>
      <c r="D22" s="238" t="str">
        <f ca="1">VLOOKUP(B22,PeerGroups!$I$643:$M$647,3,FALSE)</f>
        <v>Comprehensive</v>
      </c>
      <c r="E22" s="195" t="str">
        <f>TARLST!$B$1</f>
        <v>Tarleton State University</v>
      </c>
      <c r="F22" s="286">
        <f t="shared" si="0"/>
        <v>2018</v>
      </c>
      <c r="G22" s="286" t="s">
        <v>727</v>
      </c>
      <c r="H22" s="400">
        <v>3631</v>
      </c>
      <c r="I22" s="287">
        <f>TARLST!$F$43</f>
        <v>4233743</v>
      </c>
      <c r="J22" s="287">
        <f>TARLST!$G$43+TARLST!$H$43</f>
        <v>3559319</v>
      </c>
      <c r="K22" s="287">
        <f>TARLST!$I$43</f>
        <v>3475575</v>
      </c>
      <c r="L22" s="287">
        <f>TARLST!$J$43+TARLST!$K$43</f>
        <v>324626</v>
      </c>
      <c r="M22" s="720">
        <f>VLOOKUP($H22,'List RR'!$A$6:$Q$42,17,FALSE)</f>
        <v>5624211</v>
      </c>
      <c r="N22" s="727">
        <f>TARLST!$O$46</f>
        <v>16292</v>
      </c>
      <c r="O22" s="973">
        <f>TARLST!$O$44</f>
        <v>7.01</v>
      </c>
      <c r="P22" s="971"/>
      <c r="Q22" s="974">
        <f>TARLST!$N$44</f>
        <v>4558369</v>
      </c>
      <c r="R22" s="974">
        <f>TARLST!$P$44</f>
        <v>65048896</v>
      </c>
      <c r="T22" s="359"/>
    </row>
    <row r="23" spans="1:21">
      <c r="B23" s="237" t="str">
        <f ca="1">OFFSET(PeerGroups!$C$6,MATCH(H23,PeerGroups!$A$7:$A$623,0),MATCH($F$4,PeerGroups!$D$5:$AA$5,0))</f>
        <v>P00034</v>
      </c>
      <c r="C23" s="237" t="str">
        <f ca="1">OFFSET(SystemGroups!$C$6,MATCH(H23,SystemGroups!$A$7:$A$623,0),MATCH($F$4,SystemGroups!$D$5:$AA$5,0))</f>
        <v>S03629</v>
      </c>
      <c r="D23" s="238" t="str">
        <f ca="1">VLOOKUP(B23,PeerGroups!$I$643:$M$647,3,FALSE)</f>
        <v>Research</v>
      </c>
      <c r="E23" s="602" t="str">
        <f>TAMUComb!$B$1</f>
        <v>Texas A&amp;M University w/ System &amp; Agencies</v>
      </c>
      <c r="F23" s="286">
        <f t="shared" si="0"/>
        <v>2018</v>
      </c>
      <c r="G23" s="286" t="s">
        <v>727</v>
      </c>
      <c r="H23" s="400">
        <v>3632</v>
      </c>
      <c r="I23" s="287">
        <f>$I$69</f>
        <v>305367599</v>
      </c>
      <c r="J23" s="287">
        <f>$J$69</f>
        <v>174337924</v>
      </c>
      <c r="K23" s="287">
        <f>$K$69</f>
        <v>179944691</v>
      </c>
      <c r="L23" s="287">
        <f>$L$69</f>
        <v>117084682</v>
      </c>
      <c r="M23" s="721">
        <f>SUM(TAMUComb!$F$43+TAMUComb!$H$43+TAMUComb!$J$43+TAMUComb!$K$43-TAMUComb!$L$13)</f>
        <v>404515032</v>
      </c>
      <c r="N23" s="827">
        <f>$N$69</f>
        <v>272995</v>
      </c>
      <c r="O23" s="973">
        <f>$O$69</f>
        <v>56.06</v>
      </c>
      <c r="P23" s="971"/>
      <c r="Q23" s="974">
        <f>$Q$69</f>
        <v>422452281</v>
      </c>
      <c r="R23" s="974">
        <f>$R$69</f>
        <v>753593839</v>
      </c>
      <c r="T23" s="359"/>
    </row>
    <row r="24" spans="1:21">
      <c r="B24" s="237" t="str">
        <f ca="1">OFFSET(PeerGroups!$C$6,MATCH(H24,PeerGroups!$A$7:$A$623,0),MATCH($F$4,PeerGroups!$D$5:$AA$5,0))</f>
        <v>P00032</v>
      </c>
      <c r="C24" s="237" t="str">
        <f ca="1">OFFSET(SystemGroups!$C$6,MATCH(H24,SystemGroups!$A$7:$A$623,0),MATCH($F$4,SystemGroups!$D$5:$AA$5,0))</f>
        <v>S03629</v>
      </c>
      <c r="D24" s="238" t="str">
        <f ca="1">VLOOKUP(B24,PeerGroups!$I$643:$M$647,3,FALSE)</f>
        <v>Doctoral</v>
      </c>
      <c r="E24" s="195" t="str">
        <f>TAMUK!$B$1</f>
        <v>Texas A&amp;M University - Kingsville</v>
      </c>
      <c r="F24" s="286">
        <f t="shared" si="0"/>
        <v>2018</v>
      </c>
      <c r="G24" s="286" t="s">
        <v>727</v>
      </c>
      <c r="H24" s="400">
        <v>3639</v>
      </c>
      <c r="I24" s="287">
        <f>TAMUK!$F$43</f>
        <v>7459460</v>
      </c>
      <c r="J24" s="287">
        <f>TAMUK!$G$43+TAMUK!$H$43</f>
        <v>4581726</v>
      </c>
      <c r="K24" s="287">
        <f>TAMUK!$I$43</f>
        <v>1863038</v>
      </c>
      <c r="L24" s="287">
        <f>TAMUK!$J$43+TAMUK!$K$43</f>
        <v>5625044</v>
      </c>
      <c r="M24" s="720">
        <f>VLOOKUP($H24,'List RR'!$A$6:$Q$42,17,FALSE)</f>
        <v>12855614</v>
      </c>
      <c r="N24" s="727">
        <f>TAMUK!$O$46</f>
        <v>48600</v>
      </c>
      <c r="O24" s="973">
        <f>TAMUK!$O$44</f>
        <v>23.75</v>
      </c>
      <c r="P24" s="971"/>
      <c r="Q24" s="974">
        <f>TAMUK!$N$44</f>
        <v>13084504</v>
      </c>
      <c r="R24" s="974">
        <f>TAMUK!$P$44</f>
        <v>55088668</v>
      </c>
      <c r="T24" s="359"/>
    </row>
    <row r="25" spans="1:21">
      <c r="B25" s="237" t="str">
        <f ca="1">OFFSET(PeerGroups!$C$6,MATCH(H25,PeerGroups!$A$7:$A$623,0),MATCH($F$4,PeerGroups!$D$5:$AA$5,0))</f>
        <v>P00032</v>
      </c>
      <c r="C25" s="237">
        <f ca="1">OFFSET(SystemGroups!$C$6,MATCH(H25,SystemGroups!$A$7:$A$623,0),MATCH($F$4,SystemGroups!$D$5:$AA$5,0))</f>
        <v>0</v>
      </c>
      <c r="D25" s="238" t="str">
        <f ca="1">VLOOKUP(B25,PeerGroups!$I$643:$M$647,3,FALSE)</f>
        <v>Doctoral</v>
      </c>
      <c r="E25" s="195" t="str">
        <f>TSU!$B$1</f>
        <v>Texas Southern University</v>
      </c>
      <c r="F25" s="286">
        <f t="shared" si="0"/>
        <v>2018</v>
      </c>
      <c r="G25" s="286" t="s">
        <v>727</v>
      </c>
      <c r="H25" s="400">
        <v>3642</v>
      </c>
      <c r="I25" s="287">
        <f>TSU!$F$43</f>
        <v>2838638</v>
      </c>
      <c r="J25" s="287">
        <f>TSU!$G$43+TSU!$H$43</f>
        <v>151325</v>
      </c>
      <c r="K25" s="287">
        <f>TSU!$I$43</f>
        <v>514717</v>
      </c>
      <c r="L25" s="287">
        <f>TSU!$J$43+TSU!$K$43</f>
        <v>235600</v>
      </c>
      <c r="M25" s="720">
        <f>VLOOKUP($H25,'List RR'!$A$6:$Q$42,17,FALSE)</f>
        <v>3234795</v>
      </c>
      <c r="N25" s="727">
        <f>TSU!$O$46</f>
        <v>13100</v>
      </c>
      <c r="O25" s="973">
        <f>TSU!$O$44</f>
        <v>4.05</v>
      </c>
      <c r="P25" s="971"/>
      <c r="Q25" s="974">
        <f>TSU!$N$44</f>
        <v>3074238</v>
      </c>
      <c r="R25" s="974">
        <f>TSU!$P$44</f>
        <v>75865423</v>
      </c>
      <c r="T25" s="359"/>
    </row>
    <row r="26" spans="1:21">
      <c r="B26" s="237" t="str">
        <f ca="1">OFFSET(PeerGroups!$C$6,MATCH(H26,PeerGroups!$A$7:$A$623,0),MATCH($F$4,PeerGroups!$D$5:$AA$5,0))</f>
        <v>P00033</v>
      </c>
      <c r="C26" s="237" t="str">
        <f ca="1">OFFSET(SystemGroups!$C$6,MATCH(H26,SystemGroups!$A$7:$A$623,0),MATCH($F$4,SystemGroups!$D$5:$AA$5,0))</f>
        <v>S39154</v>
      </c>
      <c r="D26" s="238" t="str">
        <f ca="1">VLOOKUP(B26,PeerGroups!$I$643:$M$647,3,FALSE)</f>
        <v>Emerging Research</v>
      </c>
      <c r="E26" s="195" t="str">
        <f>TTU!$B$1</f>
        <v>Texas Tech University</v>
      </c>
      <c r="F26" s="286">
        <f t="shared" si="0"/>
        <v>2018</v>
      </c>
      <c r="G26" s="286" t="s">
        <v>727</v>
      </c>
      <c r="H26" s="400">
        <v>3644</v>
      </c>
      <c r="I26" s="287">
        <f>TTU!$F$43</f>
        <v>31636329</v>
      </c>
      <c r="J26" s="287">
        <f>TTU!$G$43+TTU!$H$43</f>
        <v>84366445</v>
      </c>
      <c r="K26" s="287">
        <f>TTU!$I$43</f>
        <v>32946294</v>
      </c>
      <c r="L26" s="287">
        <f>TTU!$J$43+TTU!$K$43</f>
        <v>31122150</v>
      </c>
      <c r="M26" s="720">
        <f>VLOOKUP($H26,'List RR'!$A$6:$Q$42,17,FALSE)</f>
        <v>57600944</v>
      </c>
      <c r="N26" s="727">
        <f>TTU!$O$46</f>
        <v>63462</v>
      </c>
      <c r="O26" s="973">
        <f>TTU!$O$44</f>
        <v>29.96</v>
      </c>
      <c r="P26" s="971"/>
      <c r="Q26" s="974">
        <f>TTU!$N$44</f>
        <v>62758479</v>
      </c>
      <c r="R26" s="974">
        <f>TTU!$P$44</f>
        <v>209506482</v>
      </c>
      <c r="T26" s="359"/>
    </row>
    <row r="27" spans="1:21">
      <c r="B27" s="237" t="str">
        <f ca="1">OFFSET(PeerGroups!$C$6,MATCH(H27,PeerGroups!$A$7:$A$623,0),MATCH($F$4,PeerGroups!$D$5:$AA$5,0))</f>
        <v>P00032</v>
      </c>
      <c r="C27" s="237">
        <f ca="1">OFFSET(SystemGroups!$C$6,MATCH(H27,SystemGroups!$A$7:$A$623,0),MATCH($F$4,SystemGroups!$D$5:$AA$5,0))</f>
        <v>0</v>
      </c>
      <c r="D27" s="238" t="str">
        <f ca="1">VLOOKUP(B27,PeerGroups!$I$643:$M$647,3,FALSE)</f>
        <v>Doctoral</v>
      </c>
      <c r="E27" s="195" t="str">
        <f>TWU!$B$1</f>
        <v>Texas Woman's University</v>
      </c>
      <c r="F27" s="286">
        <f t="shared" si="0"/>
        <v>2018</v>
      </c>
      <c r="G27" s="286" t="s">
        <v>727</v>
      </c>
      <c r="H27" s="400">
        <v>3646</v>
      </c>
      <c r="I27" s="287">
        <f>TWU!$F$43</f>
        <v>1422262</v>
      </c>
      <c r="J27" s="287">
        <f>TWU!$G$43+TWU!$H$43</f>
        <v>740418</v>
      </c>
      <c r="K27" s="287">
        <f>TWU!$I$43</f>
        <v>1620863</v>
      </c>
      <c r="L27" s="287">
        <f>TWU!$J$43+TWU!$K$43</f>
        <v>1038445</v>
      </c>
      <c r="M27" s="720">
        <f>VLOOKUP($H27,'List RR'!$A$6:$Q$42,17,FALSE)</f>
        <v>2244224</v>
      </c>
      <c r="N27" s="727">
        <f>TWU!$O$46</f>
        <v>7608</v>
      </c>
      <c r="O27" s="973">
        <f>TWU!$O$44</f>
        <v>3.2</v>
      </c>
      <c r="P27" s="971"/>
      <c r="Q27" s="974">
        <f>TWU!$N$44</f>
        <v>2460707</v>
      </c>
      <c r="R27" s="974">
        <f>TWU!$P$44</f>
        <v>77011103</v>
      </c>
      <c r="T27" s="359"/>
    </row>
    <row r="28" spans="1:21">
      <c r="B28" s="237" t="str">
        <f ca="1">OFFSET(PeerGroups!$C$6,MATCH(H28,PeerGroups!$A$7:$A$623,0),MATCH($F$4,PeerGroups!$D$5:$AA$5,0))</f>
        <v>P00033</v>
      </c>
      <c r="C28" s="237" t="str">
        <f ca="1">OFFSET(SystemGroups!$C$6,MATCH(H28,SystemGroups!$A$7:$A$623,0),MATCH($F$4,SystemGroups!$D$5:$AA$5,0))</f>
        <v>S11721</v>
      </c>
      <c r="D28" s="238" t="str">
        <f ca="1">VLOOKUP(B28,PeerGroups!$I$643:$M$647,3,FALSE)</f>
        <v>Emerging Research</v>
      </c>
      <c r="E28" s="195" t="str">
        <f>UH!$B$1</f>
        <v>University of Houston</v>
      </c>
      <c r="F28" s="286">
        <f t="shared" si="0"/>
        <v>2018</v>
      </c>
      <c r="G28" s="286" t="s">
        <v>727</v>
      </c>
      <c r="H28" s="400">
        <v>3652</v>
      </c>
      <c r="I28" s="287">
        <f>UH!$F$43</f>
        <v>62139033</v>
      </c>
      <c r="J28" s="287">
        <f>UH!$G$43+UH!$H$43</f>
        <v>32940200</v>
      </c>
      <c r="K28" s="287">
        <f>UH!$I$43</f>
        <v>38986754</v>
      </c>
      <c r="L28" s="287">
        <f>UH!$J$43+UH!$K$43</f>
        <v>17768110</v>
      </c>
      <c r="M28" s="720">
        <f>VLOOKUP($H28,'List RR'!$A$6:$Q$42,17,FALSE)</f>
        <v>85796355</v>
      </c>
      <c r="N28" s="727">
        <f>UH!$O$46</f>
        <v>83958</v>
      </c>
      <c r="O28" s="973">
        <f>UH!$O$44</f>
        <v>34.119999999999997</v>
      </c>
      <c r="P28" s="971"/>
      <c r="Q28" s="974">
        <f>UH!$N$44</f>
        <v>79907143</v>
      </c>
      <c r="R28" s="974">
        <f>UH!$P$44</f>
        <v>234224239</v>
      </c>
      <c r="S28" s="359"/>
      <c r="T28" s="359"/>
    </row>
    <row r="29" spans="1:21" ht="12.75" customHeight="1">
      <c r="B29" s="237" t="str">
        <f ca="1">OFFSET(PeerGroups!$C$6,MATCH(H29,PeerGroups!$A$7:$A$623,0),MATCH($F$4,PeerGroups!$D$5:$AA$5,0))</f>
        <v>P00033</v>
      </c>
      <c r="C29" s="237" t="str">
        <f ca="1">OFFSET(SystemGroups!$C$6,MATCH(H29,SystemGroups!$A$7:$A$623,0),MATCH($F$4,SystemGroups!$D$5:$AA$5,0))</f>
        <v>S03655</v>
      </c>
      <c r="D29" s="238" t="str">
        <f ca="1">VLOOKUP(B29,PeerGroups!$I$643:$M$647,3,FALSE)</f>
        <v>Emerging Research</v>
      </c>
      <c r="E29" s="195" t="str">
        <f>ARL!$B$1</f>
        <v>The University of Texas at Arlington</v>
      </c>
      <c r="F29" s="286">
        <f t="shared" si="0"/>
        <v>2018</v>
      </c>
      <c r="G29" s="286" t="s">
        <v>727</v>
      </c>
      <c r="H29" s="400">
        <v>3656</v>
      </c>
      <c r="I29" s="287">
        <f>ARL!$F$43</f>
        <v>34446108</v>
      </c>
      <c r="J29" s="287">
        <f>ARL!$G$43+ARL!$H$43</f>
        <v>15999502</v>
      </c>
      <c r="K29" s="287">
        <f>ARL!$I$43</f>
        <v>31025887</v>
      </c>
      <c r="L29" s="287">
        <f>ARL!$J$43+ARL!$K$43</f>
        <v>18015960</v>
      </c>
      <c r="M29" s="720">
        <f>VLOOKUP($H29,'List RR'!$A$6:$Q$42,17,FALSE)</f>
        <v>45381710</v>
      </c>
      <c r="N29" s="727">
        <f>ARL!$O$46</f>
        <v>101196</v>
      </c>
      <c r="O29" s="973">
        <f>ARL!$O$44</f>
        <v>35.24</v>
      </c>
      <c r="P29" s="971"/>
      <c r="Q29" s="974">
        <f>ARL!$N$44</f>
        <v>52462068</v>
      </c>
      <c r="R29" s="974">
        <f>ARL!$P$44</f>
        <v>148858657</v>
      </c>
      <c r="S29" s="735">
        <f>ROUND((Q29/R29)*100,2)</f>
        <v>35.24</v>
      </c>
      <c r="T29" s="359"/>
    </row>
    <row r="30" spans="1:21" s="664" customFormat="1" ht="25.5" customHeight="1">
      <c r="A30" s="644"/>
      <c r="B30" s="237" t="str">
        <f ca="1">OFFSET(PeerGroups!$C$6,MATCH(H30,PeerGroups!$A$7:$A$623,0),MATCH($F$4,PeerGroups!$D$5:$AA$5,0))</f>
        <v>P00034</v>
      </c>
      <c r="C30" s="237" t="str">
        <f ca="1">OFFSET(SystemGroups!$C$6,MATCH(H30,SystemGroups!$A$7:$A$623,0),MATCH($F$4,SystemGroups!$D$5:$AA$5,0))</f>
        <v>S03655</v>
      </c>
      <c r="D30" s="238" t="str">
        <f ca="1">VLOOKUP(B30,PeerGroups!$I$643:$M$647,3,FALSE)</f>
        <v>Research</v>
      </c>
      <c r="E30" s="694" t="str">
        <f>'AUS1'!$B$1</f>
        <v>The University of Texas at Austin - Academic &amp; Health (A+H)</v>
      </c>
      <c r="F30" s="688">
        <f t="shared" si="0"/>
        <v>2018</v>
      </c>
      <c r="G30" s="688" t="s">
        <v>727</v>
      </c>
      <c r="H30" s="689">
        <v>3658</v>
      </c>
      <c r="I30" s="690">
        <f>'AUS1'!$F$43</f>
        <v>398310997</v>
      </c>
      <c r="J30" s="690">
        <f>'AUS1'!$G$43+'AUS1'!$H$43</f>
        <v>47408428</v>
      </c>
      <c r="K30" s="690">
        <f>'AUS1'!$I$43</f>
        <v>70696875</v>
      </c>
      <c r="L30" s="690">
        <f>'AUS1'!$J$43+'AUS1'!$K$43</f>
        <v>101179369</v>
      </c>
      <c r="M30" s="722">
        <f>SUM('AUS1'!$F$43+'AUS1'!$H$43+'AUS1'!$J$43+'AUS1'!$K$43-'AUS1'!$L$13)</f>
        <v>421772328</v>
      </c>
      <c r="N30" s="728">
        <f>'AUS1'!$O$46</f>
        <v>309345</v>
      </c>
      <c r="O30" s="975">
        <f>'AUS1'!$O$44</f>
        <v>121.51</v>
      </c>
      <c r="P30" s="971"/>
      <c r="Q30" s="712">
        <f>'AUS1'!$N$44</f>
        <v>499490366</v>
      </c>
      <c r="R30" s="712">
        <f>'AUS1'!$P$44</f>
        <v>411082079</v>
      </c>
      <c r="U30" s="359"/>
    </row>
    <row r="31" spans="1:21">
      <c r="B31" s="237" t="str">
        <f ca="1">OFFSET(PeerGroups!$C$6,MATCH(H31,PeerGroups!$A$7:$A$623,0),MATCH($F$4,PeerGroups!$D$5:$AA$5,0))</f>
        <v>P00033</v>
      </c>
      <c r="C31" s="237" t="str">
        <f ca="1">OFFSET(SystemGroups!$C$6,MATCH(H31,SystemGroups!$A$7:$A$623,0),MATCH($F$4,SystemGroups!$D$5:$AA$5,0))</f>
        <v>S03655</v>
      </c>
      <c r="D31" s="238" t="str">
        <f ca="1">VLOOKUP(B31,PeerGroups!$I$643:$M$647,3,FALSE)</f>
        <v>Emerging Research</v>
      </c>
      <c r="E31" s="195" t="str">
        <f>'E-P'!$B$1</f>
        <v>The University of Texas at El Paso</v>
      </c>
      <c r="F31" s="286">
        <f t="shared" si="0"/>
        <v>2018</v>
      </c>
      <c r="G31" s="286" t="s">
        <v>727</v>
      </c>
      <c r="H31" s="400">
        <v>3661</v>
      </c>
      <c r="I31" s="287">
        <f>'E-P'!$F$43</f>
        <v>44352723</v>
      </c>
      <c r="J31" s="287">
        <f>'E-P'!$G$43+'E-P'!$H$43</f>
        <v>15918052</v>
      </c>
      <c r="K31" s="287">
        <f>'E-P'!$I$43</f>
        <v>9781199</v>
      </c>
      <c r="L31" s="287">
        <f>'E-P'!$J$43+'E-P'!$K$43</f>
        <v>13785801</v>
      </c>
      <c r="M31" s="720">
        <f>VLOOKUP($H31,'List RR'!$A$6:$Q$42,17,FALSE)</f>
        <v>50568017</v>
      </c>
      <c r="N31" s="727">
        <f>'E-P'!$O$46</f>
        <v>120444</v>
      </c>
      <c r="O31" s="973">
        <f>'E-P'!$O$44</f>
        <v>44.44</v>
      </c>
      <c r="P31" s="971"/>
      <c r="Q31" s="974">
        <f>'E-P'!$N$44</f>
        <v>58138524</v>
      </c>
      <c r="R31" s="974">
        <f>'E-P'!$P$44</f>
        <v>130825289</v>
      </c>
      <c r="T31" s="359"/>
      <c r="U31" s="664"/>
    </row>
    <row r="32" spans="1:21">
      <c r="B32" s="237" t="str">
        <f ca="1">OFFSET(PeerGroups!$C$6,MATCH(H32,PeerGroups!$A$7:$A$623,0),MATCH($F$4,PeerGroups!$D$5:$AA$5,0))</f>
        <v>P00030</v>
      </c>
      <c r="C32" s="237" t="str">
        <f ca="1">OFFSET(SystemGroups!$C$6,MATCH(H32,SystemGroups!$A$7:$A$623,0),MATCH($F$4,SystemGroups!$D$5:$AA$5,0))</f>
        <v>S03629</v>
      </c>
      <c r="D32" s="238" t="str">
        <f ca="1">VLOOKUP(B32,PeerGroups!$I$643:$M$647,3,FALSE)</f>
        <v>Comprehensive</v>
      </c>
      <c r="E32" s="195" t="str">
        <f>WTAMU!$B$1</f>
        <v>West Texas A&amp;M University</v>
      </c>
      <c r="F32" s="286">
        <f t="shared" si="0"/>
        <v>2018</v>
      </c>
      <c r="G32" s="286" t="s">
        <v>727</v>
      </c>
      <c r="H32" s="401">
        <v>3665</v>
      </c>
      <c r="I32" s="287">
        <f>WTAMU!$F$43</f>
        <v>1354905</v>
      </c>
      <c r="J32" s="287">
        <f>WTAMU!$G$43+WTAMU!$H$43</f>
        <v>1650716</v>
      </c>
      <c r="K32" s="287">
        <f>WTAMU!$I$43</f>
        <v>1103854</v>
      </c>
      <c r="L32" s="287">
        <f>WTAMU!$J$43+WTAMU!$K$43</f>
        <v>525686</v>
      </c>
      <c r="M32" s="720">
        <f>VLOOKUP($H32,'List RR'!$A$6:$Q$42,17,FALSE)</f>
        <v>1629613</v>
      </c>
      <c r="N32" s="727">
        <f>WTAMU!$O$46</f>
        <v>11329</v>
      </c>
      <c r="O32" s="973">
        <f>WTAMU!$O$44</f>
        <v>3.99</v>
      </c>
      <c r="P32" s="971"/>
      <c r="Q32" s="974">
        <f>WTAMU!$N$44</f>
        <v>1880591</v>
      </c>
      <c r="R32" s="974">
        <f>WTAMU!$P$44</f>
        <v>47128233</v>
      </c>
      <c r="T32" s="359"/>
    </row>
    <row r="33" spans="1:20">
      <c r="B33" s="237" t="str">
        <f ca="1">OFFSET(PeerGroups!$C$6,MATCH(H33,PeerGroups!$A$7:$A$623,0),MATCH($F$4,PeerGroups!$D$5:$AA$5,0))</f>
        <v>P00030</v>
      </c>
      <c r="C33" s="237" t="str">
        <f ca="1">OFFSET(SystemGroups!$C$6,MATCH(H33,SystemGroups!$A$7:$A$623,0),MATCH($F$4,SystemGroups!$D$5:$AA$5,0))</f>
        <v>S03629</v>
      </c>
      <c r="D33" s="238" t="str">
        <f ca="1">VLOOKUP(B33,PeerGroups!$I$643:$M$647,3,FALSE)</f>
        <v>Comprehensive</v>
      </c>
      <c r="E33" s="195" t="str">
        <f>TAMIU!$B$1</f>
        <v>Texas A&amp;M International University</v>
      </c>
      <c r="F33" s="286">
        <f t="shared" si="0"/>
        <v>2018</v>
      </c>
      <c r="G33" s="286" t="s">
        <v>727</v>
      </c>
      <c r="H33" s="400">
        <v>9651</v>
      </c>
      <c r="I33" s="287">
        <f>TAMIU!$F$43</f>
        <v>2007455</v>
      </c>
      <c r="J33" s="287">
        <f>TAMIU!$G$43+TAMIU!$H$43</f>
        <v>1054776</v>
      </c>
      <c r="K33" s="287">
        <f>TAMIU!$I$43</f>
        <v>496447</v>
      </c>
      <c r="L33" s="287">
        <f>TAMIU!$J$43+TAMIU!$K$43</f>
        <v>1387880</v>
      </c>
      <c r="M33" s="720">
        <f>VLOOKUP($H33,'List RR'!$A$6:$Q$42,17,FALSE)</f>
        <v>3171886</v>
      </c>
      <c r="N33" s="727">
        <f>TAMIU!$O$46</f>
        <v>25529</v>
      </c>
      <c r="O33" s="973">
        <f>TAMIU!$O$44</f>
        <v>7.1</v>
      </c>
      <c r="P33" s="971"/>
      <c r="Q33" s="974">
        <f>TAMIU!$N$44</f>
        <v>3395335</v>
      </c>
      <c r="R33" s="974">
        <f>TAMIU!$P$44</f>
        <v>47833946</v>
      </c>
      <c r="T33" s="359"/>
    </row>
    <row r="34" spans="1:20">
      <c r="B34" s="237" t="str">
        <f ca="1">OFFSET(PeerGroups!$C$6,MATCH(H34,PeerGroups!$A$7:$A$623,0),MATCH($F$4,PeerGroups!$D$5:$AA$5,0))</f>
        <v>P00033</v>
      </c>
      <c r="C34" s="237" t="str">
        <f ca="1">OFFSET(SystemGroups!$C$6,MATCH(H34,SystemGroups!$A$7:$A$623,0),MATCH($F$4,SystemGroups!$D$5:$AA$5,0))</f>
        <v>S03655</v>
      </c>
      <c r="D34" s="238" t="str">
        <f ca="1">VLOOKUP(B34,PeerGroups!$I$643:$M$647,3,FALSE)</f>
        <v>Emerging Research</v>
      </c>
      <c r="E34" s="195" t="str">
        <f>DAL!$B$1</f>
        <v>The University of Texas at Dallas</v>
      </c>
      <c r="F34" s="286">
        <f t="shared" si="0"/>
        <v>2018</v>
      </c>
      <c r="G34" s="286" t="s">
        <v>727</v>
      </c>
      <c r="H34" s="400">
        <v>9741</v>
      </c>
      <c r="I34" s="287">
        <f>DAL!$F$43</f>
        <v>40045792</v>
      </c>
      <c r="J34" s="287">
        <f>DAL!$G$43+DAL!$H$43</f>
        <v>12242356</v>
      </c>
      <c r="K34" s="287">
        <f>DAL!$I$43</f>
        <v>33339329</v>
      </c>
      <c r="L34" s="287">
        <f>DAL!$J$43+DAL!$K$43</f>
        <v>27687956</v>
      </c>
      <c r="M34" s="720">
        <f>VLOOKUP($H34,'List RR'!$A$6:$Q$42,17,FALSE)</f>
        <v>53822907</v>
      </c>
      <c r="N34" s="727">
        <f>DAL!$O$46</f>
        <v>134249</v>
      </c>
      <c r="O34" s="973">
        <f>DAL!$O$44</f>
        <v>56.04</v>
      </c>
      <c r="P34" s="971"/>
      <c r="Q34" s="974">
        <f>DAL!$N$44</f>
        <v>67733748</v>
      </c>
      <c r="R34" s="974">
        <f>DAL!$P$44</f>
        <v>120860063</v>
      </c>
      <c r="T34" s="359"/>
    </row>
    <row r="35" spans="1:20">
      <c r="B35" s="237" t="str">
        <f ca="1">OFFSET(PeerGroups!$C$6,MATCH(H35,PeerGroups!$A$7:$A$623,0),MATCH($F$4,PeerGroups!$D$5:$AA$5,0))</f>
        <v>P00031</v>
      </c>
      <c r="C35" s="237" t="str">
        <f ca="1">OFFSET(SystemGroups!$C$6,MATCH(H35,SystemGroups!$A$7:$A$623,0),MATCH($F$4,SystemGroups!$D$5:$AA$5,0))</f>
        <v>S03655</v>
      </c>
      <c r="D35" s="238" t="str">
        <f ca="1">VLOOKUP(B35,PeerGroups!$I$643:$M$647,3,FALSE)</f>
        <v>Master's</v>
      </c>
      <c r="E35" s="195" t="str">
        <f>'P-B'!$B$1</f>
        <v>The University of Texas of the Permian Basin</v>
      </c>
      <c r="F35" s="286">
        <f t="shared" si="0"/>
        <v>2018</v>
      </c>
      <c r="G35" s="286" t="s">
        <v>727</v>
      </c>
      <c r="H35" s="400">
        <v>9930</v>
      </c>
      <c r="I35" s="287">
        <f>'P-B'!$F$43</f>
        <v>332620</v>
      </c>
      <c r="J35" s="287">
        <f>'P-B'!$G$43+'P-B'!$H$43</f>
        <v>1017400</v>
      </c>
      <c r="K35" s="287">
        <f>'P-B'!$I$43</f>
        <v>100444</v>
      </c>
      <c r="L35" s="287">
        <f>'P-B'!$J$43+'P-B'!$K$43</f>
        <v>137293</v>
      </c>
      <c r="M35" s="720">
        <f>VLOOKUP($H35,'List RR'!$A$6:$Q$42,17,FALSE)</f>
        <v>659770</v>
      </c>
      <c r="N35" s="727">
        <f>'P-B'!$O$46</f>
        <v>7371</v>
      </c>
      <c r="O35" s="973">
        <f>'P-B'!$O$44</f>
        <v>1.1100000000000001</v>
      </c>
      <c r="P35" s="971"/>
      <c r="Q35" s="974">
        <f>'P-B'!$N$44</f>
        <v>469913</v>
      </c>
      <c r="R35" s="974">
        <f>'P-B'!$P$44</f>
        <v>42315365</v>
      </c>
      <c r="T35" s="359"/>
    </row>
    <row r="36" spans="1:20">
      <c r="B36" s="237" t="str">
        <f ca="1">OFFSET(PeerGroups!$C$6,MATCH(H36,PeerGroups!$A$7:$A$623,0),MATCH($F$4,PeerGroups!$D$5:$AA$5,0))</f>
        <v>P00033</v>
      </c>
      <c r="C36" s="237" t="str">
        <f ca="1">OFFSET(SystemGroups!$C$6,MATCH(H36,SystemGroups!$A$7:$A$623,0),MATCH($F$4,SystemGroups!$D$5:$AA$5,0))</f>
        <v>S03655</v>
      </c>
      <c r="D36" s="238" t="str">
        <f ca="1">VLOOKUP(B36,PeerGroups!$I$643:$M$647,3,FALSE)</f>
        <v>Emerging Research</v>
      </c>
      <c r="E36" s="195" t="str">
        <f>'S-A'!$B$1</f>
        <v>The University of Texas at San Antonio</v>
      </c>
      <c r="F36" s="286">
        <f t="shared" si="0"/>
        <v>2018</v>
      </c>
      <c r="G36" s="286" t="s">
        <v>727</v>
      </c>
      <c r="H36" s="400">
        <v>10115</v>
      </c>
      <c r="I36" s="287">
        <f>'S-A'!$F$43</f>
        <v>29824525</v>
      </c>
      <c r="J36" s="287">
        <f>'S-A'!$G$43+'S-A'!$H$43</f>
        <v>14691685</v>
      </c>
      <c r="K36" s="287">
        <f>'S-A'!$I$43</f>
        <v>15201983</v>
      </c>
      <c r="L36" s="287">
        <f>'S-A'!$J$43+'S-A'!$K$43</f>
        <v>8790323</v>
      </c>
      <c r="M36" s="720">
        <f>VLOOKUP($H36,'List RR'!$A$6:$Q$42,17,FALSE)</f>
        <v>36820014</v>
      </c>
      <c r="N36" s="727">
        <f>'S-A'!$O$46</f>
        <v>67419</v>
      </c>
      <c r="O36" s="973">
        <f>'S-A'!$O$44</f>
        <v>24.87</v>
      </c>
      <c r="P36" s="971"/>
      <c r="Q36" s="974">
        <f>'S-A'!$N$44</f>
        <v>38614848</v>
      </c>
      <c r="R36" s="974">
        <f>'S-A'!$P$44</f>
        <v>155256578</v>
      </c>
      <c r="T36" s="359"/>
    </row>
    <row r="37" spans="1:20">
      <c r="B37" s="237" t="str">
        <f ca="1">OFFSET(PeerGroups!$C$6,MATCH(H37,PeerGroups!$A$7:$A$623,0),MATCH($F$4,PeerGroups!$D$5:$AA$5,0))</f>
        <v>P00031</v>
      </c>
      <c r="C37" s="237" t="str">
        <f ca="1">OFFSET(SystemGroups!$C$6,MATCH(H37,SystemGroups!$A$7:$A$623,0),MATCH($F$4,SystemGroups!$D$5:$AA$5,0))</f>
        <v>S03629</v>
      </c>
      <c r="D37" s="238" t="str">
        <f ca="1">VLOOKUP(B37,PeerGroups!$I$643:$M$647,3,FALSE)</f>
        <v>Master's</v>
      </c>
      <c r="E37" s="195" t="str">
        <f>TAMUG!$B$1</f>
        <v>Texas A&amp;M University at Galveston</v>
      </c>
      <c r="F37" s="286">
        <f t="shared" si="0"/>
        <v>2018</v>
      </c>
      <c r="G37" s="286" t="s">
        <v>727</v>
      </c>
      <c r="H37" s="400">
        <v>10298</v>
      </c>
      <c r="I37" s="287">
        <f>TAMUG!$F$43</f>
        <v>2463685</v>
      </c>
      <c r="J37" s="287">
        <f>TAMUG!$G$43+TAMUG!$H$43</f>
        <v>2686126</v>
      </c>
      <c r="K37" s="287">
        <f>TAMUG!$I$43</f>
        <v>1443735</v>
      </c>
      <c r="L37" s="287">
        <f>TAMUG!$J$43+TAMUG!$K$43</f>
        <v>2825881</v>
      </c>
      <c r="M37" s="720">
        <f>VLOOKUP($H37,'List RR'!$A$6:$Q$42,17,FALSE)</f>
        <v>5913666</v>
      </c>
      <c r="N37" s="727">
        <f>TAMUG!$O$46</f>
        <v>113950</v>
      </c>
      <c r="O37" s="973">
        <f>TAMUG!$O$44</f>
        <v>19.77</v>
      </c>
      <c r="P37" s="971"/>
      <c r="Q37" s="974">
        <f>TAMUG!$N$44</f>
        <v>5289566</v>
      </c>
      <c r="R37" s="974">
        <f>TAMUG!$P$44</f>
        <v>26753855</v>
      </c>
      <c r="T37" s="359"/>
    </row>
    <row r="38" spans="1:20">
      <c r="B38" s="237" t="str">
        <f ca="1">OFFSET(PeerGroups!$C$6,MATCH(H38,PeerGroups!$A$7:$A$623,0),MATCH($F$4,PeerGroups!$D$5:$AA$5,0))</f>
        <v>P00032</v>
      </c>
      <c r="C38" s="237" t="str">
        <f ca="1">OFFSET(SystemGroups!$C$6,MATCH(H38,SystemGroups!$A$7:$A$623,0),MATCH($F$4,SystemGroups!$D$5:$AA$5,0))</f>
        <v>S03629</v>
      </c>
      <c r="D38" s="238" t="str">
        <f ca="1">VLOOKUP(B38,PeerGroups!$I$643:$M$647,3,FALSE)</f>
        <v>Doctoral</v>
      </c>
      <c r="E38" s="195" t="str">
        <f>TAMUCC!$B$1</f>
        <v>Texas A&amp;M University - Corpus Christi</v>
      </c>
      <c r="F38" s="286">
        <f t="shared" si="0"/>
        <v>2018</v>
      </c>
      <c r="G38" s="286" t="s">
        <v>727</v>
      </c>
      <c r="H38" s="400">
        <v>11161</v>
      </c>
      <c r="I38" s="287">
        <f>TAMUCC!$F$43</f>
        <v>12449367</v>
      </c>
      <c r="J38" s="287">
        <f>TAMUCC!$G$43+TAMUCC!$H$43</f>
        <v>6570682</v>
      </c>
      <c r="K38" s="287">
        <f>TAMUCC!$I$43</f>
        <v>1874376</v>
      </c>
      <c r="L38" s="287">
        <f>TAMUCC!$J$43+TAMUCC!$K$43</f>
        <v>7516252</v>
      </c>
      <c r="M38" s="720">
        <f>VLOOKUP($H38,'List RR'!$A$6:$Q$42,17,FALSE)</f>
        <v>18395676</v>
      </c>
      <c r="N38" s="727">
        <f>TAMUCC!$O$46</f>
        <v>202368</v>
      </c>
      <c r="O38" s="973">
        <f>TAMUCC!$O$44</f>
        <v>28.87</v>
      </c>
      <c r="P38" s="971"/>
      <c r="Q38" s="974">
        <f>TAMUCC!$N$44</f>
        <v>19965619</v>
      </c>
      <c r="R38" s="974">
        <f>TAMUCC!$P$44</f>
        <v>69151819</v>
      </c>
      <c r="T38" s="359"/>
    </row>
    <row r="39" spans="1:20">
      <c r="B39" s="237" t="str">
        <f ca="1">OFFSET(PeerGroups!$C$6,MATCH(H39,PeerGroups!$A$7:$A$623,0),MATCH($F$4,PeerGroups!$D$5:$AA$5,0))</f>
        <v>P00031</v>
      </c>
      <c r="C39" s="237" t="str">
        <f ca="1">OFFSET(SystemGroups!$C$6,MATCH(H39,SystemGroups!$A$7:$A$623,0),MATCH($F$4,SystemGroups!$D$5:$AA$5,0))</f>
        <v>S03655</v>
      </c>
      <c r="D39" s="238" t="str">
        <f ca="1">VLOOKUP(B39,PeerGroups!$I$643:$M$647,3,FALSE)</f>
        <v>Master's</v>
      </c>
      <c r="E39" s="195" t="str">
        <f>TYL!$B$1</f>
        <v>The University of Texas at Tyler</v>
      </c>
      <c r="F39" s="286">
        <f t="shared" si="0"/>
        <v>2018</v>
      </c>
      <c r="G39" s="286" t="s">
        <v>727</v>
      </c>
      <c r="H39" s="400">
        <v>11163</v>
      </c>
      <c r="I39" s="287">
        <f>TYL!$F$43</f>
        <v>810844</v>
      </c>
      <c r="J39" s="287">
        <f>TYL!$G$43+TYL!$H$43</f>
        <v>179996</v>
      </c>
      <c r="K39" s="287">
        <f>TYL!$I$43</f>
        <v>479015</v>
      </c>
      <c r="L39" s="287">
        <f>TYL!$J$43+TYL!$K$43</f>
        <v>582841</v>
      </c>
      <c r="M39" s="720">
        <f>VLOOKUP($H39,'List RR'!$A$6:$Q$42,17,FALSE)</f>
        <v>1356370</v>
      </c>
      <c r="N39" s="727">
        <f>TYL!$O$46</f>
        <v>6708</v>
      </c>
      <c r="O39" s="973">
        <f>TYL!$O$44</f>
        <v>2.7</v>
      </c>
      <c r="P39" s="971"/>
      <c r="Q39" s="974">
        <f>TYL!$N$44</f>
        <v>1393685</v>
      </c>
      <c r="R39" s="974">
        <f>TYL!$P$44</f>
        <v>51644614</v>
      </c>
      <c r="T39" s="359"/>
    </row>
    <row r="40" spans="1:20">
      <c r="B40" s="237" t="str">
        <f ca="1">OFFSET(PeerGroups!$C$6,MATCH(H40,PeerGroups!$A$7:$A$623,0),MATCH($F$4,PeerGroups!$D$5:$AA$5,0))</f>
        <v>P00031</v>
      </c>
      <c r="C40" s="237" t="str">
        <f ca="1">OFFSET(SystemGroups!$C$6,MATCH(H40,SystemGroups!$A$7:$A$623,0),MATCH($F$4,SystemGroups!$D$5:$AA$5,0))</f>
        <v>S11721</v>
      </c>
      <c r="D40" s="238" t="str">
        <f ca="1">VLOOKUP(B40,PeerGroups!$I$643:$M$647,3,FALSE)</f>
        <v>Master's</v>
      </c>
      <c r="E40" s="195" t="str">
        <f>UHCL!$B$1</f>
        <v>University of Houston - Clear Lake</v>
      </c>
      <c r="F40" s="286">
        <f t="shared" si="0"/>
        <v>2018</v>
      </c>
      <c r="G40" s="286" t="s">
        <v>727</v>
      </c>
      <c r="H40" s="400">
        <v>11711</v>
      </c>
      <c r="I40" s="287">
        <f>UHCL!$F$43</f>
        <v>913718</v>
      </c>
      <c r="J40" s="287">
        <f>UHCL!$G$43+UHCL!$H$43</f>
        <v>499628</v>
      </c>
      <c r="K40" s="287">
        <f>UHCL!$I$43</f>
        <v>-20836</v>
      </c>
      <c r="L40" s="287">
        <f>UHCL!$J$43+UHCL!$K$43</f>
        <v>98858</v>
      </c>
      <c r="M40" s="720">
        <f>VLOOKUP($H40,'List RR'!$A$6:$Q$42,17,FALSE)</f>
        <v>1131269</v>
      </c>
      <c r="N40" s="727">
        <f>UHCL!$O$46</f>
        <v>4046</v>
      </c>
      <c r="O40" s="973">
        <f>UHCL!$O$44</f>
        <v>2.74</v>
      </c>
      <c r="P40" s="971"/>
      <c r="Q40" s="974">
        <f>UHCL!$N$44</f>
        <v>1012576</v>
      </c>
      <c r="R40" s="974">
        <f>UHCL!$P$44</f>
        <v>36947639</v>
      </c>
      <c r="T40" s="359"/>
    </row>
    <row r="41" spans="1:20">
      <c r="B41" s="237" t="str">
        <f ca="1">OFFSET(PeerGroups!$C$6,MATCH(H41,PeerGroups!$A$7:$A$623,0),MATCH($F$4,PeerGroups!$D$5:$AA$5,0))</f>
        <v>P00031</v>
      </c>
      <c r="C41" s="237" t="str">
        <f ca="1">OFFSET(SystemGroups!$C$6,MATCH(H41,SystemGroups!$A$7:$A$623,0),MATCH($F$4,SystemGroups!$D$5:$AA$5,0))</f>
        <v>S11721</v>
      </c>
      <c r="D41" s="238" t="str">
        <f ca="1">VLOOKUP(B41,PeerGroups!$I$643:$M$647,3,FALSE)</f>
        <v>Master's</v>
      </c>
      <c r="E41" s="195" t="str">
        <f>UHD!$B$1</f>
        <v>University of Houston - Downtown</v>
      </c>
      <c r="F41" s="286">
        <f t="shared" si="0"/>
        <v>2018</v>
      </c>
      <c r="G41" s="286" t="s">
        <v>727</v>
      </c>
      <c r="H41" s="400">
        <v>12826</v>
      </c>
      <c r="I41" s="287">
        <f>UHD!$F$43</f>
        <v>1891830</v>
      </c>
      <c r="J41" s="287">
        <f>UHD!$G$43+UHD!$H$43</f>
        <v>262842</v>
      </c>
      <c r="K41" s="287">
        <f>UHD!$I$43</f>
        <v>267631</v>
      </c>
      <c r="L41" s="287">
        <f>UHD!$J$43+UHD!$K$43</f>
        <v>150414</v>
      </c>
      <c r="M41" s="720">
        <f>VLOOKUP($H41,'List RR'!$A$6:$Q$42,17,FALSE)</f>
        <v>1954616</v>
      </c>
      <c r="N41" s="727">
        <f>UHD!$O$46</f>
        <v>8900</v>
      </c>
      <c r="O41" s="973">
        <f>UHD!$O$44</f>
        <v>5.39</v>
      </c>
      <c r="P41" s="971"/>
      <c r="Q41" s="974">
        <f>UHD!$N$44</f>
        <v>2042244</v>
      </c>
      <c r="R41" s="974">
        <f>UHD!$P$44</f>
        <v>37870902</v>
      </c>
      <c r="T41" s="359"/>
    </row>
    <row r="42" spans="1:20">
      <c r="B42" s="237" t="str">
        <f ca="1">OFFSET(PeerGroups!$C$6,MATCH(H42,PeerGroups!$A$7:$A$623,0),MATCH($F$4,PeerGroups!$D$5:$AA$5,0))</f>
        <v>P00031</v>
      </c>
      <c r="C42" s="237" t="str">
        <f ca="1">OFFSET(SystemGroups!$C$6,MATCH(H42,SystemGroups!$A$7:$A$623,0),MATCH($F$4,SystemGroups!$D$5:$AA$5,0))</f>
        <v>S11721</v>
      </c>
      <c r="D42" s="238" t="str">
        <f ca="1">VLOOKUP(B42,PeerGroups!$I$643:$M$647,3,FALSE)</f>
        <v>Master's</v>
      </c>
      <c r="E42" s="195" t="str">
        <f>UHV!$B$1</f>
        <v>University of Houston - Victoria</v>
      </c>
      <c r="F42" s="286">
        <f t="shared" si="0"/>
        <v>2018</v>
      </c>
      <c r="G42" s="286" t="s">
        <v>727</v>
      </c>
      <c r="H42" s="400">
        <v>13231</v>
      </c>
      <c r="I42" s="287">
        <f>UHV!$F$43</f>
        <v>155974</v>
      </c>
      <c r="J42" s="287">
        <f>UHV!$G$43+UHV!$H$43</f>
        <v>0</v>
      </c>
      <c r="K42" s="287">
        <f>UHV!$I$43</f>
        <v>0</v>
      </c>
      <c r="L42" s="287">
        <f>UHV!$J$43+UHV!$K$43</f>
        <v>7586</v>
      </c>
      <c r="M42" s="720">
        <f>VLOOKUP($H42,'List RR'!$A$6:$Q$42,17,FALSE)</f>
        <v>163560</v>
      </c>
      <c r="N42" s="727">
        <f>UHV!$O$46</f>
        <v>1490</v>
      </c>
      <c r="O42" s="973">
        <f>UHV!$O$44</f>
        <v>0.81</v>
      </c>
      <c r="P42" s="971"/>
      <c r="Q42" s="974">
        <f>UHV!$N$44</f>
        <v>163560</v>
      </c>
      <c r="R42" s="974">
        <f>UHV!$P$44</f>
        <v>20168236</v>
      </c>
      <c r="T42" s="359"/>
    </row>
    <row r="43" spans="1:20" ht="12.75" customHeight="1">
      <c r="B43" s="237" t="str">
        <f ca="1">OFFSET(PeerGroups!$C$6,MATCH(H43,PeerGroups!$A$7:$A$623,0),MATCH($F$4,PeerGroups!$D$5:$AA$5,0))</f>
        <v>P00031</v>
      </c>
      <c r="C43" s="237" t="str">
        <f ca="1">OFFSET(SystemGroups!$C$6,MATCH(H43,SystemGroups!$A$7:$A$623,0),MATCH($F$4,SystemGroups!$D$5:$AA$5,0))</f>
        <v>S03629</v>
      </c>
      <c r="D43" s="238" t="str">
        <f ca="1">VLOOKUP(B43,PeerGroups!$I$643:$M$647,3,FALSE)</f>
        <v>Master's</v>
      </c>
      <c r="E43" s="195" t="str">
        <f>TAMUT!$B$1</f>
        <v>Texas A&amp;M University - Texarkana</v>
      </c>
      <c r="F43" s="286">
        <f t="shared" si="0"/>
        <v>2018</v>
      </c>
      <c r="G43" s="286" t="s">
        <v>727</v>
      </c>
      <c r="H43" s="400">
        <v>29269</v>
      </c>
      <c r="I43" s="287">
        <f>TAMUT!$F$43</f>
        <v>0</v>
      </c>
      <c r="J43" s="287">
        <f>TAMUT!$G$43+TAMUT!$H$43</f>
        <v>13396</v>
      </c>
      <c r="K43" s="287">
        <f>TAMUT!$I$43</f>
        <v>21123</v>
      </c>
      <c r="L43" s="287">
        <f>TAMUT!$J$43+TAMUT!$K$43</f>
        <v>0</v>
      </c>
      <c r="M43" s="720">
        <f>VLOOKUP($H43,'List RR'!$A$6:$Q$42,17,FALSE)</f>
        <v>0</v>
      </c>
      <c r="N43" s="727">
        <f>TAMUT!$O$46</f>
        <v>0</v>
      </c>
      <c r="O43" s="973">
        <f>TAMUT!$O$44</f>
        <v>0</v>
      </c>
      <c r="P43" s="971"/>
      <c r="Q43" s="974">
        <f>TAMUT!$N$44</f>
        <v>0</v>
      </c>
      <c r="R43" s="974">
        <f>TAMUT!$P$44</f>
        <v>24002377</v>
      </c>
      <c r="S43" s="359"/>
      <c r="T43" s="359"/>
    </row>
    <row r="44" spans="1:20" s="664" customFormat="1" ht="13.5" customHeight="1">
      <c r="A44" s="122"/>
      <c r="B44" s="237" t="str">
        <f ca="1">OFFSET(PeerGroups!$C$6,MATCH(H44,PeerGroups!$A$7:$A$623,0),MATCH($F$4,PeerGroups!$D$5:$AA$5,0))</f>
        <v>P00031</v>
      </c>
      <c r="C44" s="237" t="str">
        <f ca="1">OFFSET(SystemGroups!$C$6,MATCH(H44,SystemGroups!$A$7:$A$623,0),MATCH($F$4,SystemGroups!$D$5:$AA$5,0))</f>
        <v>S03629</v>
      </c>
      <c r="D44" s="238" t="str">
        <f ca="1">VLOOKUP(B44,PeerGroups!$I$643:$M$647,3,FALSE)</f>
        <v>Master's</v>
      </c>
      <c r="E44" s="195" t="str">
        <f>TAMUCT!$B$1</f>
        <v>Texas A&amp;M University - Central Texas</v>
      </c>
      <c r="F44" s="286">
        <f t="shared" si="0"/>
        <v>2018</v>
      </c>
      <c r="G44" s="286" t="s">
        <v>727</v>
      </c>
      <c r="H44" s="400">
        <v>42295</v>
      </c>
      <c r="I44" s="287">
        <f>TAMUCT!$F$43</f>
        <v>153277</v>
      </c>
      <c r="J44" s="287">
        <f>TAMUCT!$G$43+TAMUCT!$H$43</f>
        <v>76682</v>
      </c>
      <c r="K44" s="287">
        <f>TAMUCT!$I$43</f>
        <v>751084</v>
      </c>
      <c r="L44" s="287">
        <f>TAMUCT!$J$43+TAMUCT!$K$43</f>
        <v>97117</v>
      </c>
      <c r="M44" s="720">
        <f>VLOOKUP($H44,'List RR'!$A$6:$Q$42,17,FALSE)</f>
        <v>0</v>
      </c>
      <c r="N44" s="727">
        <f>TAMUCT!$O$46</f>
        <v>3931</v>
      </c>
      <c r="O44" s="973">
        <f>TAMUCT!$O$44</f>
        <v>1.34</v>
      </c>
      <c r="P44" s="971"/>
      <c r="Q44" s="974">
        <f>TAMUCT!$N$44</f>
        <v>250394</v>
      </c>
      <c r="R44" s="974">
        <f>TAMUCT!$P$44</f>
        <v>18624011</v>
      </c>
      <c r="S44" s="359"/>
      <c r="T44" s="359"/>
    </row>
    <row r="45" spans="1:20">
      <c r="B45" s="237" t="str">
        <f ca="1">OFFSET(PeerGroups!$C$6,MATCH(H45,PeerGroups!$A$7:$A$623,0),MATCH($F$4,PeerGroups!$D$5:$AA$5,0))</f>
        <v>P00031</v>
      </c>
      <c r="C45" s="237" t="str">
        <f ca="1">OFFSET(SystemGroups!$C$6,MATCH(H45,SystemGroups!$A$7:$A$623,0),MATCH($F$4,SystemGroups!$D$5:$AA$5,0))</f>
        <v>S03594</v>
      </c>
      <c r="D45" s="238" t="str">
        <f ca="1">VLOOKUP(B45,PeerGroups!$I$643:$M$647,3,FALSE)</f>
        <v>Master's</v>
      </c>
      <c r="E45" s="195" t="str">
        <f>UNTD!$B$1</f>
        <v>University of North Texas at Dallas</v>
      </c>
      <c r="F45" s="286">
        <f t="shared" si="0"/>
        <v>2018</v>
      </c>
      <c r="G45" s="286" t="s">
        <v>727</v>
      </c>
      <c r="H45" s="400">
        <v>42421</v>
      </c>
      <c r="I45" s="287">
        <f>UNTD!$F$43</f>
        <v>14321</v>
      </c>
      <c r="J45" s="287">
        <f>UNTD!$G$43+UNTD!$H$43</f>
        <v>5397</v>
      </c>
      <c r="K45" s="287">
        <f>UNTD!$I$43</f>
        <v>5345</v>
      </c>
      <c r="L45" s="287">
        <f>UNTD!$J$43+UNTD!$K$43</f>
        <v>11244</v>
      </c>
      <c r="M45" s="720">
        <f>VLOOKUP($H45,'List RR'!$A$6:$Q$42,17,FALSE)</f>
        <v>26186</v>
      </c>
      <c r="N45" s="727">
        <f>UNTD!$O$46</f>
        <v>802</v>
      </c>
      <c r="O45" s="973">
        <f>UNTD!$O$44</f>
        <v>0.09</v>
      </c>
      <c r="P45" s="971"/>
      <c r="Q45" s="974">
        <f>UNTD!$N$44</f>
        <v>25565</v>
      </c>
      <c r="R45" s="974">
        <f>UNTD!$P$44</f>
        <v>27183942</v>
      </c>
      <c r="T45" s="359"/>
    </row>
    <row r="46" spans="1:20">
      <c r="B46" s="237" t="str">
        <f ca="1">OFFSET(PeerGroups!$C$6,MATCH(H46,PeerGroups!$A$7:$A$623,0),MATCH($F$4,PeerGroups!$D$5:$AA$5,0))</f>
        <v>P00031</v>
      </c>
      <c r="C46" s="237" t="str">
        <f ca="1">OFFSET(SystemGroups!$C$6,MATCH(H46,SystemGroups!$A$7:$A$623,0),MATCH($F$4,SystemGroups!$D$5:$AA$5,0))</f>
        <v>S03629</v>
      </c>
      <c r="D46" s="238" t="str">
        <f ca="1">VLOOKUP(B46,PeerGroups!$I$643:$M$647,3,FALSE)</f>
        <v>Master's</v>
      </c>
      <c r="E46" s="195" t="str">
        <f>TAMUSA!$B$1</f>
        <v>Texas A&amp;M University - San Antonio</v>
      </c>
      <c r="F46" s="286">
        <f t="shared" si="0"/>
        <v>2018</v>
      </c>
      <c r="G46" s="286" t="s">
        <v>727</v>
      </c>
      <c r="H46" s="709">
        <v>42485</v>
      </c>
      <c r="I46" s="287">
        <f>TAMUSA!$F$43</f>
        <v>55811</v>
      </c>
      <c r="J46" s="287">
        <f>TAMUSA!$G$43+TAMUSA!$H$43</f>
        <v>0</v>
      </c>
      <c r="K46" s="287">
        <f>TAMUSA!$I$43</f>
        <v>0</v>
      </c>
      <c r="L46" s="287">
        <f>TAMUSA!$J$43+TAMUSA!$K$43</f>
        <v>69297</v>
      </c>
      <c r="M46" s="720">
        <f>VLOOKUP($H46,'List RR'!$A$6:$Q$42,17,FALSE)</f>
        <v>117546</v>
      </c>
      <c r="N46" s="727">
        <f>TAMUSA!$O$46</f>
        <v>1353</v>
      </c>
      <c r="O46" s="973">
        <f>TAMUSA!$O$44</f>
        <v>0.37</v>
      </c>
      <c r="P46" s="971"/>
      <c r="Q46" s="974">
        <f>TAMUSA!$N$44</f>
        <v>125108</v>
      </c>
      <c r="R46" s="974">
        <f>TAMUSA!$P$44</f>
        <v>33669378</v>
      </c>
      <c r="T46" s="359"/>
    </row>
    <row r="47" spans="1:20" ht="13.5" thickBot="1">
      <c r="A47" s="930"/>
      <c r="B47" s="930"/>
      <c r="C47" s="930"/>
      <c r="D47" s="930"/>
      <c r="E47" s="239" t="s">
        <v>456</v>
      </c>
      <c r="F47" s="288">
        <f>$F$4</f>
        <v>2018</v>
      </c>
      <c r="G47" s="288" t="s">
        <v>727</v>
      </c>
      <c r="H47" s="402">
        <v>999999</v>
      </c>
      <c r="I47" s="302">
        <f>Summary!$F$1231</f>
        <v>1058431037</v>
      </c>
      <c r="J47" s="302">
        <f>Summary!$H$1268</f>
        <v>449211852</v>
      </c>
      <c r="K47" s="302">
        <f>Summary!$I$1231</f>
        <v>463466168</v>
      </c>
      <c r="L47" s="302">
        <f>Summary!$K$1268</f>
        <v>369049567</v>
      </c>
      <c r="M47" s="724">
        <f>SUM(M11:M46)</f>
        <v>1295167253</v>
      </c>
      <c r="N47" s="729">
        <f>Summary!$O$1306</f>
        <v>107476</v>
      </c>
      <c r="O47" s="976">
        <f>Summary!$O$1268</f>
        <v>37.03</v>
      </c>
      <c r="P47" s="971"/>
      <c r="Q47" s="977">
        <f>SUM(Q11:Q46)</f>
        <v>1427480604</v>
      </c>
      <c r="R47" s="977">
        <f>SUM(R11:R46)</f>
        <v>3855264806</v>
      </c>
      <c r="T47" s="359"/>
    </row>
    <row r="48" spans="1:20" s="359" customFormat="1" ht="13.5" thickTop="1">
      <c r="A48" s="240"/>
      <c r="B48" s="240" t="s">
        <v>739</v>
      </c>
      <c r="C48" s="240"/>
      <c r="D48" s="240">
        <f ca="1">COUNTIF($D$11:$D$47,E48)</f>
        <v>2</v>
      </c>
      <c r="E48" s="462" t="s">
        <v>455</v>
      </c>
      <c r="F48" s="733">
        <f t="shared" si="0"/>
        <v>2018</v>
      </c>
      <c r="G48" s="733" t="s">
        <v>727</v>
      </c>
      <c r="H48" s="401" t="s">
        <v>739</v>
      </c>
      <c r="I48" s="734">
        <f t="shared" ref="I48:M52" ca="1" si="1">ROUND(SUMIF($B$11:$B$47,$B48,I$11:I$47)/COUNTIF($B$11:$B$47,$B48),0)</f>
        <v>351839298</v>
      </c>
      <c r="J48" s="734">
        <f t="shared" ca="1" si="1"/>
        <v>110873176</v>
      </c>
      <c r="K48" s="734">
        <f t="shared" ca="1" si="1"/>
        <v>125320783</v>
      </c>
      <c r="L48" s="734">
        <f t="shared" ca="1" si="1"/>
        <v>109132026</v>
      </c>
      <c r="M48" s="734">
        <f t="shared" ca="1" si="1"/>
        <v>413143680</v>
      </c>
      <c r="N48" s="967">
        <f ca="1">ROUND(SUMIF($B$11:$B$47,$B48,N$11:N$47)/COUNTIF($B$11:$B$47,$B48),0)</f>
        <v>291170</v>
      </c>
      <c r="O48" s="978">
        <f ca="1">S48</f>
        <v>79.16</v>
      </c>
      <c r="P48" s="971"/>
      <c r="Q48" s="979">
        <f t="shared" ref="Q48:R52" ca="1" si="2">ROUND(SUMIF($B$11:$B$47,$B48,Q$11:Q$47)/COUNTIF($B$11:$B$47,$B48),0)</f>
        <v>460971324</v>
      </c>
      <c r="R48" s="979">
        <f t="shared" ca="1" si="2"/>
        <v>582337959</v>
      </c>
      <c r="S48" s="735">
        <f ca="1">ROUND((Q48/R48)*100,2)</f>
        <v>79.16</v>
      </c>
    </row>
    <row r="49" spans="1:20" s="359" customFormat="1">
      <c r="A49" s="736"/>
      <c r="B49" s="736" t="s">
        <v>738</v>
      </c>
      <c r="C49" s="736"/>
      <c r="D49" s="736">
        <f ca="1">COUNTIF($D$11:$D$47,E49)</f>
        <v>8</v>
      </c>
      <c r="E49" s="107" t="s">
        <v>454</v>
      </c>
      <c r="F49" s="733">
        <f t="shared" si="0"/>
        <v>2018</v>
      </c>
      <c r="G49" s="733" t="s">
        <v>727</v>
      </c>
      <c r="H49" s="401" t="s">
        <v>738</v>
      </c>
      <c r="I49" s="734">
        <f t="shared" ca="1" si="1"/>
        <v>36483637</v>
      </c>
      <c r="J49" s="734">
        <f t="shared" ca="1" si="1"/>
        <v>24148489</v>
      </c>
      <c r="K49" s="734">
        <f t="shared" ca="1" si="1"/>
        <v>23315702</v>
      </c>
      <c r="L49" s="734">
        <f t="shared" ca="1" si="1"/>
        <v>15816864</v>
      </c>
      <c r="M49" s="734">
        <f t="shared" ca="1" si="1"/>
        <v>47908431</v>
      </c>
      <c r="N49" s="968">
        <f ca="1">ROUND(SUMIF($B$11:$B$47,$B49,N$11:N$47)/COUNTIF($B$11:$B$47,$B49),0)</f>
        <v>85454</v>
      </c>
      <c r="O49" s="980">
        <f ca="1">S49</f>
        <v>31.39</v>
      </c>
      <c r="P49" s="971"/>
      <c r="Q49" s="979">
        <f t="shared" ca="1" si="2"/>
        <v>52300501</v>
      </c>
      <c r="R49" s="979">
        <f t="shared" ca="1" si="2"/>
        <v>166614078</v>
      </c>
      <c r="S49" s="735">
        <f ca="1">ROUND((Q49/R49)*100,2)</f>
        <v>31.39</v>
      </c>
    </row>
    <row r="50" spans="1:20" s="359" customFormat="1">
      <c r="A50" s="240"/>
      <c r="B50" s="240" t="s">
        <v>737</v>
      </c>
      <c r="C50" s="240"/>
      <c r="D50" s="240">
        <f ca="1">COUNTIF($D$11:$D$47,E50)</f>
        <v>7</v>
      </c>
      <c r="E50" s="107" t="s">
        <v>452</v>
      </c>
      <c r="F50" s="733">
        <f t="shared" si="0"/>
        <v>2018</v>
      </c>
      <c r="G50" s="733" t="s">
        <v>727</v>
      </c>
      <c r="H50" s="401" t="s">
        <v>737</v>
      </c>
      <c r="I50" s="734">
        <f t="shared" ca="1" si="1"/>
        <v>5208295</v>
      </c>
      <c r="J50" s="734">
        <f t="shared" ca="1" si="1"/>
        <v>2339117</v>
      </c>
      <c r="K50" s="734">
        <f t="shared" ca="1" si="1"/>
        <v>1933161</v>
      </c>
      <c r="L50" s="734">
        <f t="shared" ca="1" si="1"/>
        <v>2216244</v>
      </c>
      <c r="M50" s="734">
        <f t="shared" ca="1" si="1"/>
        <v>7232237</v>
      </c>
      <c r="N50" s="968">
        <f ca="1">ROUND(SUMIF($B$11:$B$47,$B50,N$11:N$47)/COUNTIF($B$11:$B$47,$B50),0)</f>
        <v>43823</v>
      </c>
      <c r="O50" s="980">
        <f ca="1">S50</f>
        <v>8.94</v>
      </c>
      <c r="P50" s="971"/>
      <c r="Q50" s="979">
        <f t="shared" ca="1" si="2"/>
        <v>7424540</v>
      </c>
      <c r="R50" s="979">
        <f t="shared" ca="1" si="2"/>
        <v>83013369</v>
      </c>
      <c r="S50" s="735">
        <f ca="1">ROUND((Q50/R50)*100,2)</f>
        <v>8.94</v>
      </c>
    </row>
    <row r="51" spans="1:20" s="359" customFormat="1">
      <c r="A51" s="240"/>
      <c r="B51" s="240" t="s">
        <v>735</v>
      </c>
      <c r="C51" s="240"/>
      <c r="D51" s="240">
        <f ca="1">COUNTIF($D$11:$D$47,E51)</f>
        <v>6</v>
      </c>
      <c r="E51" s="107" t="s">
        <v>453</v>
      </c>
      <c r="F51" s="733">
        <f t="shared" si="0"/>
        <v>2018</v>
      </c>
      <c r="G51" s="733" t="s">
        <v>727</v>
      </c>
      <c r="H51" s="401" t="s">
        <v>735</v>
      </c>
      <c r="I51" s="734">
        <f t="shared" ca="1" si="1"/>
        <v>3119559</v>
      </c>
      <c r="J51" s="734">
        <f t="shared" ca="1" si="1"/>
        <v>2043602</v>
      </c>
      <c r="K51" s="734">
        <f t="shared" ca="1" si="1"/>
        <v>1525977</v>
      </c>
      <c r="L51" s="734">
        <f t="shared" ca="1" si="1"/>
        <v>593999</v>
      </c>
      <c r="M51" s="734">
        <f t="shared" ca="1" si="1"/>
        <v>3587900</v>
      </c>
      <c r="N51" s="968">
        <f ca="1">ROUND(SUMIF($B$11:$B$47,$B51,N$11:N$47)/COUNTIF($B$11:$B$47,$B51),0)</f>
        <v>19228</v>
      </c>
      <c r="O51" s="980">
        <f ca="1">S51</f>
        <v>6.16</v>
      </c>
      <c r="P51" s="971"/>
      <c r="Q51" s="979">
        <f t="shared" ca="1" si="2"/>
        <v>3713558</v>
      </c>
      <c r="R51" s="979">
        <f t="shared" ca="1" si="2"/>
        <v>60304355</v>
      </c>
      <c r="S51" s="735">
        <f ca="1">ROUND((Q51/R51)*100,2)</f>
        <v>6.16</v>
      </c>
    </row>
    <row r="52" spans="1:20" s="359" customFormat="1" ht="13.5" thickBot="1">
      <c r="A52" s="737"/>
      <c r="B52" s="737" t="s">
        <v>736</v>
      </c>
      <c r="C52" s="737"/>
      <c r="D52" s="737">
        <f ca="1">COUNTIF($D$11:$D$47,E52)</f>
        <v>13</v>
      </c>
      <c r="E52" s="738" t="s">
        <v>451</v>
      </c>
      <c r="F52" s="739">
        <f t="shared" si="0"/>
        <v>2018</v>
      </c>
      <c r="G52" s="739" t="s">
        <v>727</v>
      </c>
      <c r="H52" s="740" t="s">
        <v>736</v>
      </c>
      <c r="I52" s="741">
        <f t="shared" ca="1" si="1"/>
        <v>592917</v>
      </c>
      <c r="J52" s="741">
        <f t="shared" ca="1" si="1"/>
        <v>434012</v>
      </c>
      <c r="K52" s="741">
        <f t="shared" ca="1" si="1"/>
        <v>277770</v>
      </c>
      <c r="L52" s="741">
        <f t="shared" ca="1" si="1"/>
        <v>397915</v>
      </c>
      <c r="M52" s="741">
        <f t="shared" ca="1" si="1"/>
        <v>1035338</v>
      </c>
      <c r="N52" s="969">
        <f ca="1">ROUND(SUMIF($B$11:$B$47,$B52,N$11:N$47)/COUNTIF($B$11:$B$47,$B52),0)</f>
        <v>12952</v>
      </c>
      <c r="O52" s="981">
        <f ca="1">S52</f>
        <v>3.11</v>
      </c>
      <c r="P52" s="971"/>
      <c r="Q52" s="979">
        <f t="shared" ca="1" si="2"/>
        <v>990833</v>
      </c>
      <c r="R52" s="979">
        <f t="shared" ca="1" si="2"/>
        <v>31904350</v>
      </c>
      <c r="S52" s="735">
        <f ca="1">ROUND((Q52/R52)*100,2)</f>
        <v>3.11</v>
      </c>
    </row>
    <row r="53" spans="1:20" s="359" customFormat="1">
      <c r="A53" s="736"/>
      <c r="B53" s="736"/>
      <c r="C53" s="736" t="s">
        <v>1494</v>
      </c>
      <c r="D53" s="736">
        <f ca="1">COUNTIF($C$11:$C$46,C53)</f>
        <v>4</v>
      </c>
      <c r="E53" s="107" t="s">
        <v>378</v>
      </c>
      <c r="F53" s="937">
        <f t="shared" si="0"/>
        <v>2018</v>
      </c>
      <c r="G53" s="733" t="s">
        <v>727</v>
      </c>
      <c r="H53" s="401" t="s">
        <v>1494</v>
      </c>
      <c r="I53" s="931">
        <f ca="1">ROUND(SUMIF($C$10:$C$46,$C53,I$10:I$46),0)</f>
        <v>34837869</v>
      </c>
      <c r="J53" s="932">
        <f t="shared" ref="J53:R58" ca="1" si="3">ROUND(SUMIF($C$10:$C$46,$C53,J$10:J$46),0)</f>
        <v>15966288</v>
      </c>
      <c r="K53" s="734">
        <f t="shared" ca="1" si="3"/>
        <v>17515820</v>
      </c>
      <c r="L53" s="734">
        <f t="shared" ca="1" si="3"/>
        <v>7885395</v>
      </c>
      <c r="M53" s="734">
        <f t="shared" ca="1" si="3"/>
        <v>41469869</v>
      </c>
      <c r="N53" s="968">
        <f t="shared" ca="1" si="3"/>
        <v>102792</v>
      </c>
      <c r="O53" s="982">
        <f ca="1">ROUND(SUMIF($C$10:$C$46,$C53,O$10:O$46),2)</f>
        <v>32.99</v>
      </c>
      <c r="P53" s="971"/>
      <c r="Q53" s="979">
        <f t="shared" ca="1" si="3"/>
        <v>42723264</v>
      </c>
      <c r="R53" s="979">
        <f t="shared" ca="1" si="3"/>
        <v>353050548</v>
      </c>
      <c r="S53" s="735"/>
    </row>
    <row r="54" spans="1:20" s="359" customFormat="1">
      <c r="A54" s="240"/>
      <c r="B54" s="240"/>
      <c r="C54" s="240" t="s">
        <v>1495</v>
      </c>
      <c r="D54" s="240">
        <f t="shared" ref="D54:D58" ca="1" si="4">COUNTIF($C$11:$C$46,C54)</f>
        <v>2</v>
      </c>
      <c r="E54" s="107" t="s">
        <v>382</v>
      </c>
      <c r="F54" s="937">
        <f t="shared" si="0"/>
        <v>2018</v>
      </c>
      <c r="G54" s="733" t="s">
        <v>727</v>
      </c>
      <c r="H54" s="401" t="s">
        <v>1495</v>
      </c>
      <c r="I54" s="933">
        <f t="shared" ref="I54:I58" ca="1" si="5">ROUND(SUMIF($C$10:$C$46,$C54,I$10:I$46),0)</f>
        <v>19040625</v>
      </c>
      <c r="J54" s="934">
        <f t="shared" ca="1" si="3"/>
        <v>2106873</v>
      </c>
      <c r="K54" s="734">
        <f t="shared" ca="1" si="3"/>
        <v>12495516</v>
      </c>
      <c r="L54" s="734">
        <f t="shared" ca="1" si="3"/>
        <v>3049609</v>
      </c>
      <c r="M54" s="734">
        <f t="shared" ca="1" si="3"/>
        <v>17709755</v>
      </c>
      <c r="N54" s="968">
        <f t="shared" ca="1" si="3"/>
        <v>39655</v>
      </c>
      <c r="O54" s="982">
        <f t="shared" ref="O54:O58" ca="1" si="6">ROUND(SUMIF($C$10:$C$46,$C54,O$10:O$46),2)</f>
        <v>13.76</v>
      </c>
      <c r="P54" s="971"/>
      <c r="Q54" s="979">
        <f t="shared" ca="1" si="3"/>
        <v>22090234</v>
      </c>
      <c r="R54" s="979">
        <f t="shared" ca="1" si="3"/>
        <v>188608494</v>
      </c>
      <c r="S54" s="735"/>
    </row>
    <row r="55" spans="1:20" s="359" customFormat="1">
      <c r="A55" s="736"/>
      <c r="B55" s="736"/>
      <c r="C55" s="736" t="s">
        <v>1496</v>
      </c>
      <c r="D55" s="736">
        <f t="shared" ca="1" si="4"/>
        <v>12</v>
      </c>
      <c r="E55" s="107" t="s">
        <v>1500</v>
      </c>
      <c r="F55" s="937">
        <f t="shared" si="0"/>
        <v>2018</v>
      </c>
      <c r="G55" s="733" t="s">
        <v>727</v>
      </c>
      <c r="H55" s="401" t="s">
        <v>1496</v>
      </c>
      <c r="I55" s="933">
        <f t="shared" ca="1" si="5"/>
        <v>344951414</v>
      </c>
      <c r="J55" s="934">
        <f t="shared" ca="1" si="3"/>
        <v>199956118</v>
      </c>
      <c r="K55" s="734">
        <f t="shared" ca="1" si="3"/>
        <v>195648477</v>
      </c>
      <c r="L55" s="734">
        <f t="shared" ca="1" si="3"/>
        <v>136188629</v>
      </c>
      <c r="M55" s="734">
        <f t="shared" ca="1" si="3"/>
        <v>461336579</v>
      </c>
      <c r="N55" s="968">
        <f t="shared" ca="1" si="3"/>
        <v>753099</v>
      </c>
      <c r="O55" s="982">
        <f t="shared" ca="1" si="6"/>
        <v>163.30000000000001</v>
      </c>
      <c r="P55" s="971"/>
      <c r="Q55" s="979">
        <f t="shared" ca="1" si="3"/>
        <v>481140043</v>
      </c>
      <c r="R55" s="979">
        <f t="shared" ca="1" si="3"/>
        <v>1268661722</v>
      </c>
      <c r="S55" s="735"/>
    </row>
    <row r="56" spans="1:20" s="359" customFormat="1">
      <c r="A56" s="240"/>
      <c r="B56" s="240"/>
      <c r="C56" s="240" t="s">
        <v>1497</v>
      </c>
      <c r="D56" s="240">
        <f t="shared" ca="1" si="4"/>
        <v>8</v>
      </c>
      <c r="E56" s="107" t="s">
        <v>1501</v>
      </c>
      <c r="F56" s="937">
        <f t="shared" si="0"/>
        <v>2018</v>
      </c>
      <c r="G56" s="733" t="s">
        <v>727</v>
      </c>
      <c r="H56" s="401" t="s">
        <v>1497</v>
      </c>
      <c r="I56" s="933">
        <f t="shared" ca="1" si="5"/>
        <v>557231849</v>
      </c>
      <c r="J56" s="934">
        <f t="shared" ca="1" si="3"/>
        <v>110633487</v>
      </c>
      <c r="K56" s="734">
        <f t="shared" ca="1" si="3"/>
        <v>163128665</v>
      </c>
      <c r="L56" s="734">
        <f t="shared" ca="1" si="3"/>
        <v>170648623</v>
      </c>
      <c r="M56" s="734">
        <f t="shared" ca="1" si="3"/>
        <v>620115700</v>
      </c>
      <c r="N56" s="968">
        <f t="shared" ca="1" si="3"/>
        <v>770265</v>
      </c>
      <c r="O56" s="982">
        <f t="shared" ca="1" si="6"/>
        <v>292.01</v>
      </c>
      <c r="P56" s="971"/>
      <c r="Q56" s="979">
        <f t="shared" ca="1" si="3"/>
        <v>727880472</v>
      </c>
      <c r="R56" s="979">
        <f t="shared" ca="1" si="3"/>
        <v>1217815473</v>
      </c>
      <c r="S56" s="735"/>
    </row>
    <row r="57" spans="1:20" s="359" customFormat="1">
      <c r="A57" s="240"/>
      <c r="B57" s="240"/>
      <c r="C57" s="240" t="s">
        <v>1498</v>
      </c>
      <c r="D57" s="240">
        <f t="shared" ca="1" si="4"/>
        <v>4</v>
      </c>
      <c r="E57" s="107" t="s">
        <v>375</v>
      </c>
      <c r="F57" s="937">
        <f t="shared" si="0"/>
        <v>2018</v>
      </c>
      <c r="G57" s="733" t="s">
        <v>727</v>
      </c>
      <c r="H57" s="401" t="s">
        <v>1498</v>
      </c>
      <c r="I57" s="933">
        <f t="shared" ca="1" si="5"/>
        <v>65100555</v>
      </c>
      <c r="J57" s="934">
        <f t="shared" ca="1" si="3"/>
        <v>33702670</v>
      </c>
      <c r="K57" s="734">
        <f t="shared" ca="1" si="3"/>
        <v>39233549</v>
      </c>
      <c r="L57" s="734">
        <f t="shared" ca="1" si="3"/>
        <v>18024968</v>
      </c>
      <c r="M57" s="734">
        <f t="shared" ca="1" si="3"/>
        <v>89045800</v>
      </c>
      <c r="N57" s="968">
        <f t="shared" ca="1" si="3"/>
        <v>98394</v>
      </c>
      <c r="O57" s="982">
        <f t="shared" ca="1" si="6"/>
        <v>43.06</v>
      </c>
      <c r="P57" s="971"/>
      <c r="Q57" s="979">
        <f t="shared" ca="1" si="3"/>
        <v>83125523</v>
      </c>
      <c r="R57" s="979">
        <f t="shared" ca="1" si="3"/>
        <v>329211016</v>
      </c>
      <c r="S57" s="735"/>
    </row>
    <row r="58" spans="1:20" s="359" customFormat="1" ht="13.5" thickBot="1">
      <c r="A58" s="737"/>
      <c r="B58" s="737"/>
      <c r="C58" s="737" t="s">
        <v>1499</v>
      </c>
      <c r="D58" s="737">
        <f t="shared" ca="1" si="4"/>
        <v>2</v>
      </c>
      <c r="E58" s="738" t="s">
        <v>1502</v>
      </c>
      <c r="F58" s="938">
        <f t="shared" si="0"/>
        <v>2018</v>
      </c>
      <c r="G58" s="739" t="s">
        <v>727</v>
      </c>
      <c r="H58" s="740" t="s">
        <v>1499</v>
      </c>
      <c r="I58" s="935">
        <f t="shared" ca="1" si="5"/>
        <v>31777458</v>
      </c>
      <c r="J58" s="936">
        <f t="shared" ca="1" si="3"/>
        <v>84796133</v>
      </c>
      <c r="K58" s="741">
        <f t="shared" ca="1" si="3"/>
        <v>32946965</v>
      </c>
      <c r="L58" s="741">
        <f t="shared" ca="1" si="3"/>
        <v>31303074</v>
      </c>
      <c r="M58" s="741">
        <f t="shared" ca="1" si="3"/>
        <v>57867685</v>
      </c>
      <c r="N58" s="969">
        <f t="shared" ca="1" si="3"/>
        <v>65116</v>
      </c>
      <c r="O58" s="983">
        <f t="shared" ca="1" si="6"/>
        <v>30.74</v>
      </c>
      <c r="P58" s="971"/>
      <c r="Q58" s="979">
        <f t="shared" ca="1" si="3"/>
        <v>63080532</v>
      </c>
      <c r="R58" s="979">
        <f t="shared" ca="1" si="3"/>
        <v>250672994</v>
      </c>
      <c r="S58" s="735"/>
    </row>
    <row r="59" spans="1:20">
      <c r="A59" s="240"/>
      <c r="C59" s="240"/>
      <c r="D59" s="122">
        <f ca="1">SUM(D48:D52)</f>
        <v>36</v>
      </c>
      <c r="E59" s="201">
        <f>COUNTA(E11:E46)</f>
        <v>36</v>
      </c>
      <c r="I59" s="210"/>
      <c r="J59" s="210"/>
      <c r="K59" s="210"/>
      <c r="L59" s="210"/>
      <c r="T59" s="359"/>
    </row>
    <row r="60" spans="1:20">
      <c r="A60" s="240"/>
      <c r="B60" s="233" t="s">
        <v>457</v>
      </c>
      <c r="C60" s="368"/>
      <c r="D60" s="240"/>
      <c r="M60" s="283"/>
      <c r="Q60" s="823"/>
      <c r="R60" s="823"/>
    </row>
    <row r="61" spans="1:20">
      <c r="A61" s="240"/>
      <c r="B61" s="233" t="s">
        <v>458</v>
      </c>
      <c r="C61" s="368"/>
      <c r="D61" s="240"/>
      <c r="I61" s="211"/>
      <c r="J61" s="211"/>
      <c r="K61" s="211"/>
      <c r="L61" s="211"/>
      <c r="M61" s="618"/>
      <c r="Q61" s="405"/>
      <c r="R61" s="405"/>
    </row>
    <row r="62" spans="1:20">
      <c r="A62" s="240"/>
      <c r="B62" s="240"/>
      <c r="C62" s="240"/>
      <c r="D62" s="240"/>
      <c r="E62" s="190" t="s">
        <v>714</v>
      </c>
    </row>
    <row r="63" spans="1:20">
      <c r="A63" s="240"/>
      <c r="B63" s="240"/>
      <c r="C63" s="240"/>
      <c r="D63" s="240"/>
      <c r="H63" s="468">
        <f>H90-H47-H10</f>
        <v>345995</v>
      </c>
      <c r="I63" s="212" t="str">
        <f>IF(SUM(I$11:I$46)&lt;&gt;(Summary!F1231),"Error","Balanced")</f>
        <v>Balanced</v>
      </c>
      <c r="J63" s="212" t="str">
        <f>IF(SUM($J$11:$J$46)&lt;&gt;(Summary!G1231+Summary!H1231),"Error","Balanced")</f>
        <v>Balanced</v>
      </c>
      <c r="K63" s="212" t="str">
        <f>IF(SUM($K$11:$K$46)&lt;&gt;(Summary!I1231),"Error","Balanced")</f>
        <v>Balanced</v>
      </c>
      <c r="L63" s="212" t="str">
        <f>IF(SUM($L$11:$L$46)&lt;&gt;(Summary!J1231+Summary!K1231),"Error","Balanced")</f>
        <v>Balanced</v>
      </c>
      <c r="M63" s="187" t="str">
        <f>IF(SUM($M$11:$M$46)&lt;&gt;SUM('List RR'!Q43+'Univ Research NA'!M30+'Univ Research NA'!M23),"Error","Balanced")</f>
        <v>Balanced</v>
      </c>
      <c r="N63" s="187"/>
      <c r="O63" s="187"/>
      <c r="Q63" s="187" t="str">
        <f>IF(SUM($Q$11:$Q$46)&lt;&gt;(Summary!$N$1268),"Error","Balanced")</f>
        <v>Balanced</v>
      </c>
      <c r="R63" s="187" t="str">
        <f>IF(SUM($R$11:$R$46)&lt;&gt;(Summary!$P$1268),"Error","Balanced")</f>
        <v>Balanced</v>
      </c>
    </row>
    <row r="64" spans="1:20">
      <c r="A64" s="240"/>
      <c r="B64" s="240"/>
      <c r="C64" s="240"/>
      <c r="D64" s="240"/>
      <c r="H64" s="187">
        <f>Names!$I$71</f>
        <v>0</v>
      </c>
      <c r="N64" s="202"/>
      <c r="O64" s="202"/>
      <c r="Q64" s="202"/>
    </row>
    <row r="65" spans="1:18">
      <c r="A65" s="240"/>
      <c r="B65" s="240"/>
      <c r="C65" s="240"/>
      <c r="D65" s="240"/>
      <c r="H65" s="468">
        <f>H63-H64</f>
        <v>345995</v>
      </c>
      <c r="I65" s="361"/>
      <c r="J65" s="361"/>
      <c r="K65" s="361"/>
      <c r="L65" s="361"/>
      <c r="M65" s="283"/>
      <c r="N65" s="361"/>
      <c r="O65" s="361"/>
      <c r="Q65" s="361"/>
    </row>
    <row r="66" spans="1:18">
      <c r="A66" s="240"/>
      <c r="B66" s="240"/>
      <c r="C66" s="240"/>
      <c r="D66" s="240"/>
      <c r="M66" s="283"/>
      <c r="N66" s="361"/>
      <c r="O66" s="361"/>
      <c r="Q66" s="361"/>
    </row>
    <row r="67" spans="1:18">
      <c r="A67" s="240"/>
      <c r="B67" s="240"/>
      <c r="C67" s="240"/>
      <c r="D67" s="240"/>
    </row>
    <row r="68" spans="1:18">
      <c r="A68" s="240"/>
      <c r="B68" s="240"/>
      <c r="C68" s="240"/>
      <c r="D68" s="240"/>
    </row>
    <row r="69" spans="1:18">
      <c r="A69" s="240"/>
      <c r="B69" s="240"/>
      <c r="C69" s="240"/>
      <c r="D69" s="240"/>
      <c r="E69" s="231" t="str">
        <f>TAMUComb!$B$1</f>
        <v>Texas A&amp;M University w/ System &amp; Agencies</v>
      </c>
      <c r="I69" s="367">
        <f>SUM(I70:I83)</f>
        <v>305367599</v>
      </c>
      <c r="J69" s="367">
        <f>SUM(J70:J83)</f>
        <v>174337924</v>
      </c>
      <c r="K69" s="367">
        <f>SUM(K70:K83)</f>
        <v>179944691</v>
      </c>
      <c r="L69" s="367">
        <f>SUM(L70:L83)</f>
        <v>117084682</v>
      </c>
      <c r="M69" s="367"/>
      <c r="N69" s="921">
        <f>TAMUComb!$O$46</f>
        <v>272995</v>
      </c>
      <c r="O69" s="826">
        <f>TAMUComb!$O$44</f>
        <v>56.06</v>
      </c>
      <c r="P69" s="208"/>
      <c r="Q69" s="367">
        <f>SUM(Q70:Q83)</f>
        <v>422452281</v>
      </c>
      <c r="R69" s="367">
        <f>SUM(R70:R83)</f>
        <v>753593839</v>
      </c>
    </row>
    <row r="70" spans="1:18">
      <c r="A70" s="240"/>
      <c r="B70" s="240"/>
      <c r="C70" s="240"/>
      <c r="D70" s="240"/>
      <c r="E70" s="221"/>
      <c r="I70" s="361"/>
      <c r="J70" s="361"/>
      <c r="K70" s="361"/>
      <c r="L70" s="361"/>
      <c r="M70" s="361"/>
      <c r="N70" s="361"/>
      <c r="O70" s="361"/>
      <c r="P70" s="208"/>
      <c r="Q70" s="361"/>
    </row>
    <row r="71" spans="1:18" outlineLevel="1">
      <c r="A71" s="240"/>
      <c r="B71" s="240"/>
      <c r="C71" s="240"/>
      <c r="D71" s="240"/>
      <c r="E71" s="598" t="str">
        <f>TAMU!$B$1</f>
        <v>Texas A&amp;M University</v>
      </c>
      <c r="I71" s="361">
        <f>TAMU!$F$43</f>
        <v>142420150</v>
      </c>
      <c r="J71" s="361">
        <f>TAMU!$G$43+TAMU!$H$43</f>
        <v>26772071</v>
      </c>
      <c r="K71" s="361">
        <f>TAMU!$I$43</f>
        <v>64616977</v>
      </c>
      <c r="L71" s="361">
        <f>TAMU!$J$43+TAMU!$K$43</f>
        <v>51573225</v>
      </c>
      <c r="M71" s="361"/>
      <c r="N71" s="361">
        <f>TAMU!$O$46</f>
        <v>125362</v>
      </c>
      <c r="O71" s="825"/>
      <c r="P71" s="208"/>
      <c r="Q71" s="361">
        <f>TAMU!$N$44</f>
        <v>193993375</v>
      </c>
      <c r="R71" s="361">
        <f>TAMU!$P$44</f>
        <v>411895045</v>
      </c>
    </row>
    <row r="72" spans="1:18" outlineLevel="1">
      <c r="A72" s="240"/>
      <c r="B72" s="240"/>
      <c r="C72" s="240"/>
      <c r="D72" s="240"/>
      <c r="E72" s="597" t="str">
        <f>TAR!$B$1</f>
        <v>Texas AgriLife Research</v>
      </c>
      <c r="I72" s="403">
        <f>TAR!$F$43</f>
        <v>75046366</v>
      </c>
      <c r="J72" s="403">
        <f>TAR!$G$43+TAR!$H$43</f>
        <v>70395610</v>
      </c>
      <c r="K72" s="403">
        <f>TAR!$I$43</f>
        <v>49473301</v>
      </c>
      <c r="L72" s="403">
        <f>TAR!$J$43+TAR!$K$43</f>
        <v>19284252</v>
      </c>
      <c r="M72" s="397"/>
      <c r="N72" s="403"/>
      <c r="O72" s="403"/>
      <c r="P72" s="208"/>
      <c r="Q72" s="403">
        <f>TAR!$N$44</f>
        <v>94330618</v>
      </c>
      <c r="R72" s="403">
        <f>TAR!$P$44</f>
        <v>70852072</v>
      </c>
    </row>
    <row r="73" spans="1:18" outlineLevel="1">
      <c r="A73" s="240"/>
      <c r="B73" s="240"/>
      <c r="C73" s="240"/>
      <c r="D73" s="240"/>
      <c r="E73" s="597" t="str">
        <f>TAES!$B$1</f>
        <v>Texas AgriLife Extension Service</v>
      </c>
      <c r="I73" s="397">
        <f>TAES!$F$43</f>
        <v>296475</v>
      </c>
      <c r="J73" s="397">
        <f>TAES!$G$43+TAES!$H$43</f>
        <v>235579</v>
      </c>
      <c r="K73" s="397">
        <f>TAES!$I$43</f>
        <v>0</v>
      </c>
      <c r="L73" s="397">
        <f>TAES!$J$43+TAES!$K$43</f>
        <v>45861</v>
      </c>
      <c r="M73" s="397"/>
      <c r="N73" s="397"/>
      <c r="O73" s="397"/>
      <c r="P73" s="208"/>
      <c r="Q73" s="397">
        <f>TAES!$N$44</f>
        <v>342336</v>
      </c>
      <c r="R73" s="397">
        <f>TAES!$P$44</f>
        <v>69951935</v>
      </c>
    </row>
    <row r="74" spans="1:18" outlineLevel="1">
      <c r="A74" s="240"/>
      <c r="B74" s="240"/>
      <c r="C74" s="240"/>
      <c r="D74" s="240"/>
      <c r="E74" s="597" t="str">
        <f>TEES1!$B$1</f>
        <v>Texas Engineering Experiment Station</v>
      </c>
      <c r="I74" s="397">
        <f>TEES1!$F$43</f>
        <v>60867971</v>
      </c>
      <c r="J74" s="397">
        <f>TEES1!$G$43+TEES1!$H$43</f>
        <v>26404235</v>
      </c>
      <c r="K74" s="397">
        <f>TEES1!$I$43</f>
        <v>46892853</v>
      </c>
      <c r="L74" s="397">
        <f>TEES1!$J$43+TEES1!$K$43</f>
        <v>41282850</v>
      </c>
      <c r="M74" s="397"/>
      <c r="N74" s="397"/>
      <c r="O74" s="397"/>
      <c r="P74" s="208"/>
      <c r="Q74" s="397">
        <f>TEES1!$N$44</f>
        <v>102150821</v>
      </c>
      <c r="R74" s="397">
        <f>TEES1!$P$44</f>
        <v>28167906</v>
      </c>
    </row>
    <row r="75" spans="1:18" outlineLevel="1">
      <c r="A75" s="240"/>
      <c r="B75" s="240"/>
      <c r="C75" s="240"/>
      <c r="D75" s="240"/>
      <c r="E75" s="597" t="str">
        <f>TEES2!$B$1</f>
        <v>Texas Engineering Extension Service</v>
      </c>
      <c r="I75" s="397">
        <f>TEES2!$F$43</f>
        <v>0</v>
      </c>
      <c r="J75" s="397">
        <f>TEES2!$G$43+TEES2!$H$43</f>
        <v>0</v>
      </c>
      <c r="K75" s="397">
        <f>TEES2!$I$43</f>
        <v>0</v>
      </c>
      <c r="L75" s="397">
        <f>TEES2!$J$43+TEES2!$K$43</f>
        <v>0</v>
      </c>
      <c r="M75" s="397"/>
      <c r="N75" s="397"/>
      <c r="O75" s="397"/>
      <c r="P75" s="208"/>
      <c r="Q75" s="397">
        <f>TEES2!$N$44</f>
        <v>0</v>
      </c>
      <c r="R75" s="397">
        <f>TEES2!$P$44</f>
        <v>13571753</v>
      </c>
    </row>
    <row r="76" spans="1:18" outlineLevel="1">
      <c r="A76" s="240"/>
      <c r="B76" s="240"/>
      <c r="C76" s="240"/>
      <c r="D76" s="240"/>
      <c r="E76" s="597" t="str">
        <f>TFS!$B$1</f>
        <v>Texas Forest Service</v>
      </c>
      <c r="I76" s="397">
        <f>TFS!$F$43</f>
        <v>1420347</v>
      </c>
      <c r="J76" s="397">
        <f>TFS!$G$43+TFS!$H$43</f>
        <v>601630</v>
      </c>
      <c r="K76" s="397">
        <f>TFS!$I$43</f>
        <v>10750</v>
      </c>
      <c r="L76" s="397">
        <f>TFS!$J$43+TFS!$K$43</f>
        <v>202617</v>
      </c>
      <c r="M76" s="397"/>
      <c r="N76" s="397"/>
      <c r="O76" s="397"/>
      <c r="P76" s="208"/>
      <c r="Q76" s="397">
        <f>TFS!$N$44</f>
        <v>1622964</v>
      </c>
      <c r="R76" s="397">
        <f>TFS!$P$44</f>
        <v>13278565</v>
      </c>
    </row>
    <row r="77" spans="1:18" outlineLevel="1">
      <c r="A77" s="240"/>
      <c r="B77" s="240"/>
      <c r="C77" s="240"/>
      <c r="D77" s="240"/>
      <c r="E77" s="597" t="str">
        <f>TTI!$B$1</f>
        <v>Texas Transportation Institute</v>
      </c>
      <c r="I77" s="397">
        <f>TTI!$F$43</f>
        <v>17451176</v>
      </c>
      <c r="J77" s="397">
        <f>TTI!$G$43+TTI!$H$43</f>
        <v>47216013</v>
      </c>
      <c r="K77" s="397">
        <f>TTI!$I$43</f>
        <v>17658849</v>
      </c>
      <c r="L77" s="397">
        <f>TTI!$J$43+TTI!$K$43</f>
        <v>4595877</v>
      </c>
      <c r="M77" s="397"/>
      <c r="N77" s="397"/>
      <c r="O77" s="397"/>
      <c r="P77" s="208"/>
      <c r="Q77" s="397">
        <f>TTI!$N$44</f>
        <v>22047053</v>
      </c>
      <c r="R77" s="397">
        <f>TTI!$P$44</f>
        <v>11498663</v>
      </c>
    </row>
    <row r="78" spans="1:18" outlineLevel="1">
      <c r="A78" s="240"/>
      <c r="B78" s="240"/>
      <c r="C78" s="240"/>
      <c r="D78" s="240"/>
      <c r="E78" s="597" t="str">
        <f>TVMDL!$B$1</f>
        <v>Texas Vet. Medical Diagnostic Laboratory</v>
      </c>
      <c r="I78" s="397">
        <f>TVMDL!$F$43</f>
        <v>382849</v>
      </c>
      <c r="J78" s="397">
        <f>TVMDL!$G$43+TVMDL!$H$43</f>
        <v>0</v>
      </c>
      <c r="K78" s="397">
        <f>TVMDL!$I$43</f>
        <v>12172</v>
      </c>
      <c r="L78" s="397">
        <f>TVMDL!$J$43+TVMDL!$K$43</f>
        <v>0</v>
      </c>
      <c r="M78" s="397"/>
      <c r="N78" s="397"/>
      <c r="O78" s="397"/>
      <c r="P78" s="208"/>
      <c r="Q78" s="397">
        <f>TVMDL!$N$44</f>
        <v>382849</v>
      </c>
      <c r="R78" s="397">
        <f>TVMDL!$P$44</f>
        <v>9581463</v>
      </c>
    </row>
    <row r="79" spans="1:18" outlineLevel="1">
      <c r="A79" s="240"/>
      <c r="B79" s="240"/>
      <c r="C79" s="240"/>
      <c r="D79" s="240"/>
      <c r="E79" s="597" t="str">
        <f>TAMRF!$B$1</f>
        <v>Texas A&amp;M Research Foundation</v>
      </c>
      <c r="I79" s="706"/>
      <c r="J79" s="706"/>
      <c r="K79" s="706"/>
      <c r="L79" s="706"/>
      <c r="M79" s="601"/>
      <c r="N79" s="706"/>
      <c r="O79" s="706"/>
      <c r="P79" s="599" t="s">
        <v>1485</v>
      </c>
      <c r="Q79" s="706"/>
      <c r="R79" s="706"/>
    </row>
    <row r="80" spans="1:18" s="359" customFormat="1" outlineLevel="1">
      <c r="A80" s="240"/>
      <c r="B80" s="240"/>
      <c r="C80" s="240"/>
      <c r="D80" s="240"/>
      <c r="E80" s="597" t="s">
        <v>666</v>
      </c>
      <c r="F80" s="187"/>
      <c r="G80" s="187"/>
      <c r="H80" s="187"/>
      <c r="I80" s="706"/>
      <c r="J80" s="706"/>
      <c r="K80" s="706"/>
      <c r="L80" s="706"/>
      <c r="M80" s="601"/>
      <c r="N80" s="706"/>
      <c r="O80" s="706"/>
      <c r="P80" s="599" t="s">
        <v>1485</v>
      </c>
      <c r="Q80" s="706"/>
      <c r="R80" s="706"/>
    </row>
    <row r="81" spans="1:18" s="359" customFormat="1" outlineLevel="1">
      <c r="A81" s="240"/>
      <c r="B81" s="240"/>
      <c r="C81" s="240"/>
      <c r="D81" s="240"/>
      <c r="E81" s="597" t="s">
        <v>671</v>
      </c>
      <c r="F81" s="187"/>
      <c r="G81" s="187"/>
      <c r="H81" s="187"/>
      <c r="I81" s="706"/>
      <c r="J81" s="706"/>
      <c r="K81" s="706"/>
      <c r="L81" s="706"/>
      <c r="M81" s="601"/>
      <c r="N81" s="706"/>
      <c r="O81" s="706"/>
      <c r="P81" s="599" t="s">
        <v>1486</v>
      </c>
      <c r="Q81" s="706"/>
      <c r="R81" s="706"/>
    </row>
    <row r="82" spans="1:18" s="359" customFormat="1" outlineLevel="1">
      <c r="A82" s="240"/>
      <c r="B82" s="240"/>
      <c r="C82" s="240"/>
      <c r="D82" s="240"/>
      <c r="E82" s="323"/>
      <c r="F82" s="187"/>
      <c r="G82" s="187"/>
      <c r="H82" s="187"/>
      <c r="I82" s="397"/>
      <c r="J82" s="397"/>
      <c r="K82" s="397"/>
      <c r="L82" s="397"/>
      <c r="M82" s="397"/>
      <c r="N82" s="397"/>
      <c r="O82" s="397"/>
      <c r="P82" s="208"/>
      <c r="Q82" s="397"/>
      <c r="R82" s="397"/>
    </row>
    <row r="83" spans="1:18">
      <c r="A83" s="240"/>
      <c r="B83" s="240"/>
      <c r="C83" s="240"/>
      <c r="D83" s="233"/>
      <c r="E83" s="229" t="str">
        <f>TAMUS!$B$1</f>
        <v>Texas A&amp;M University System</v>
      </c>
      <c r="I83" s="366">
        <f>TAMUS!$F$43</f>
        <v>7482265</v>
      </c>
      <c r="J83" s="366">
        <f>TAMUS!$G$43+TAMUS!$H$43</f>
        <v>2712786</v>
      </c>
      <c r="K83" s="366">
        <f>TAMUS!$I$43</f>
        <v>1279789</v>
      </c>
      <c r="L83" s="366">
        <f>TAMUS!$J$43+TAMUS!$K$43</f>
        <v>100000</v>
      </c>
      <c r="M83" s="397"/>
      <c r="N83" s="366"/>
      <c r="O83" s="366"/>
      <c r="P83" s="208"/>
      <c r="Q83" s="366">
        <f>TAMUS!$N$44</f>
        <v>7582265</v>
      </c>
      <c r="R83" s="366">
        <f>TAMUS!$P$44</f>
        <v>124796437</v>
      </c>
    </row>
    <row r="84" spans="1:18">
      <c r="A84" s="240"/>
      <c r="B84" s="240"/>
      <c r="C84" s="240"/>
      <c r="D84" s="240"/>
      <c r="E84" s="204" t="s">
        <v>435</v>
      </c>
      <c r="I84" s="363">
        <f>SUM(I72:I83)</f>
        <v>162947449</v>
      </c>
      <c r="J84" s="363">
        <f>SUM(J72:J83)</f>
        <v>147565853</v>
      </c>
      <c r="K84" s="363">
        <f>SUM(K72:K83)</f>
        <v>115327714</v>
      </c>
      <c r="L84" s="363">
        <f>SUM(L72:L83)</f>
        <v>65511457</v>
      </c>
      <c r="M84" s="363"/>
      <c r="N84" s="363">
        <f>SUM(N72:N83)</f>
        <v>0</v>
      </c>
      <c r="O84" s="363">
        <f>SUM(O72:O83)</f>
        <v>0</v>
      </c>
      <c r="P84" s="208"/>
      <c r="Q84" s="363">
        <f>SUM(Q72:Q83)</f>
        <v>228458906</v>
      </c>
      <c r="R84" s="363">
        <f>SUM(R72:R83)</f>
        <v>341698794</v>
      </c>
    </row>
    <row r="85" spans="1:18">
      <c r="A85" s="240"/>
      <c r="B85" s="240"/>
      <c r="C85" s="240"/>
      <c r="D85" s="240"/>
    </row>
    <row r="86" spans="1:18">
      <c r="A86" s="240"/>
      <c r="B86" s="240"/>
      <c r="C86" s="240"/>
      <c r="D86" s="240"/>
      <c r="Q86" s="405"/>
    </row>
    <row r="87" spans="1:18">
      <c r="A87" s="240"/>
      <c r="B87" s="240"/>
      <c r="C87" s="240"/>
      <c r="D87" s="240"/>
    </row>
    <row r="88" spans="1:18">
      <c r="A88" s="240"/>
      <c r="B88" s="240"/>
      <c r="C88" s="240"/>
      <c r="D88" s="240"/>
      <c r="E88" s="204"/>
      <c r="I88" s="213"/>
      <c r="J88" s="213"/>
      <c r="K88" s="213"/>
      <c r="L88" s="213"/>
      <c r="M88" s="207"/>
      <c r="N88" s="363"/>
      <c r="O88" s="363"/>
      <c r="Q88" s="363"/>
    </row>
    <row r="89" spans="1:18">
      <c r="A89" s="240"/>
      <c r="B89" s="240"/>
      <c r="C89" s="240"/>
      <c r="D89" s="240"/>
    </row>
    <row r="90" spans="1:18" s="204" customFormat="1">
      <c r="A90" s="354"/>
      <c r="B90" s="354"/>
      <c r="C90" s="240"/>
      <c r="D90" s="354"/>
      <c r="E90" s="204" t="s">
        <v>493</v>
      </c>
      <c r="F90" s="406"/>
      <c r="G90" s="406"/>
      <c r="H90" s="406">
        <f>SUM(H10:H47)</f>
        <v>1346014</v>
      </c>
      <c r="I90" s="406">
        <f ca="1">SUM(I11:I58)</f>
        <v>3567045550</v>
      </c>
      <c r="J90" s="406">
        <f t="shared" ref="J90:O90" ca="1" si="7">SUM(J11:J58)</f>
        <v>1485423669</v>
      </c>
      <c r="K90" s="406">
        <f t="shared" ca="1" si="7"/>
        <v>1540274721</v>
      </c>
      <c r="L90" s="406">
        <f t="shared" ca="1" si="7"/>
        <v>1233356480</v>
      </c>
      <c r="M90" s="406">
        <f t="shared" ca="1" si="7"/>
        <v>4350787480</v>
      </c>
      <c r="N90" s="406">
        <f t="shared" ca="1" si="7"/>
        <v>4245902</v>
      </c>
      <c r="O90" s="407">
        <f t="shared" ca="1" si="7"/>
        <v>1328.57</v>
      </c>
      <c r="P90" s="192"/>
      <c r="Q90" s="407">
        <f ca="1">SUM(H90:P90)</f>
        <v>12182481144.57</v>
      </c>
    </row>
    <row r="91" spans="1:18">
      <c r="A91" s="240"/>
      <c r="B91" s="240"/>
      <c r="C91" s="240"/>
      <c r="D91" s="240"/>
      <c r="Q91" s="188"/>
    </row>
    <row r="92" spans="1:18">
      <c r="A92" s="240"/>
      <c r="B92" s="240"/>
      <c r="C92" s="240"/>
      <c r="D92" s="467"/>
      <c r="E92" s="360" t="s">
        <v>1697</v>
      </c>
      <c r="H92" s="917">
        <v>1346014</v>
      </c>
      <c r="I92" s="917">
        <v>3567045550</v>
      </c>
      <c r="J92" s="917">
        <v>1485423669</v>
      </c>
      <c r="K92" s="917">
        <v>1540274721</v>
      </c>
      <c r="L92" s="917">
        <v>1233356480</v>
      </c>
      <c r="M92" s="917">
        <v>4350787480</v>
      </c>
      <c r="N92" s="917">
        <v>4245902</v>
      </c>
      <c r="O92" s="917">
        <v>1328.57</v>
      </c>
      <c r="Q92" s="407">
        <v>12182481144.57</v>
      </c>
    </row>
    <row r="93" spans="1:18">
      <c r="A93" s="240"/>
      <c r="B93" s="240"/>
      <c r="C93" s="240"/>
      <c r="D93" s="240"/>
      <c r="H93" s="468">
        <f t="shared" ref="H93:O93" si="8">H90-H92</f>
        <v>0</v>
      </c>
      <c r="I93" s="468">
        <f t="shared" ca="1" si="8"/>
        <v>0</v>
      </c>
      <c r="J93" s="468">
        <f t="shared" ca="1" si="8"/>
        <v>0</v>
      </c>
      <c r="K93" s="468">
        <f t="shared" ca="1" si="8"/>
        <v>0</v>
      </c>
      <c r="L93" s="468">
        <f t="shared" ca="1" si="8"/>
        <v>0</v>
      </c>
      <c r="M93" s="468">
        <f t="shared" ca="1" si="8"/>
        <v>0</v>
      </c>
      <c r="N93" s="468">
        <f t="shared" ca="1" si="8"/>
        <v>0</v>
      </c>
      <c r="O93" s="468">
        <f t="shared" ca="1" si="8"/>
        <v>0</v>
      </c>
      <c r="P93" s="824"/>
      <c r="Q93" s="468">
        <f ca="1">Q90-Q92</f>
        <v>0</v>
      </c>
    </row>
    <row r="94" spans="1:18">
      <c r="A94" s="240"/>
      <c r="B94" s="240"/>
      <c r="C94" s="240"/>
      <c r="D94" s="240"/>
    </row>
    <row r="95" spans="1:18">
      <c r="A95" s="240"/>
      <c r="B95" s="240"/>
      <c r="C95" s="240"/>
      <c r="D95" s="240"/>
      <c r="Q95" s="360" t="s">
        <v>1698</v>
      </c>
    </row>
    <row r="96" spans="1:18">
      <c r="A96" s="1012" t="s">
        <v>1706</v>
      </c>
      <c r="B96" s="240"/>
      <c r="C96" s="240"/>
      <c r="D96" s="240"/>
      <c r="E96" s="360" t="s">
        <v>1707</v>
      </c>
      <c r="Q96" s="1001">
        <v>43452</v>
      </c>
    </row>
    <row r="97" spans="1:19" s="359" customFormat="1">
      <c r="A97" s="240"/>
      <c r="B97" s="240" t="s">
        <v>739</v>
      </c>
      <c r="C97" s="240"/>
      <c r="D97" s="240">
        <f ca="1">COUNTIF($D$11:$D$47,E97)</f>
        <v>2</v>
      </c>
      <c r="E97" s="462" t="s">
        <v>455</v>
      </c>
      <c r="F97" s="733">
        <f t="shared" ref="F97:F101" si="9">$F$4</f>
        <v>2018</v>
      </c>
      <c r="G97" s="733" t="s">
        <v>727</v>
      </c>
      <c r="H97" s="401" t="s">
        <v>739</v>
      </c>
      <c r="I97" s="734"/>
      <c r="J97" s="734"/>
      <c r="K97" s="734"/>
      <c r="L97" s="734"/>
      <c r="M97" s="734">
        <f t="shared" ref="M97:M101" ca="1" si="10">ROUND(SUMIF($B$11:$B$47,$B97,M$11:M$47),0)</f>
        <v>826287360</v>
      </c>
      <c r="P97" s="971"/>
      <c r="Q97" s="979"/>
      <c r="R97" s="979"/>
      <c r="S97" s="735"/>
    </row>
    <row r="98" spans="1:19" s="359" customFormat="1">
      <c r="A98" s="736"/>
      <c r="B98" s="736" t="s">
        <v>738</v>
      </c>
      <c r="C98" s="736"/>
      <c r="D98" s="736">
        <f ca="1">COUNTIF($D$11:$D$47,E98)</f>
        <v>8</v>
      </c>
      <c r="E98" s="107" t="s">
        <v>454</v>
      </c>
      <c r="F98" s="733">
        <f t="shared" si="9"/>
        <v>2018</v>
      </c>
      <c r="G98" s="733" t="s">
        <v>727</v>
      </c>
      <c r="H98" s="401" t="s">
        <v>738</v>
      </c>
      <c r="I98" s="734"/>
      <c r="J98" s="734"/>
      <c r="K98" s="734"/>
      <c r="L98" s="734"/>
      <c r="M98" s="734">
        <f t="shared" ca="1" si="10"/>
        <v>383267446</v>
      </c>
      <c r="P98" s="971"/>
      <c r="Q98" s="979"/>
      <c r="R98" s="979"/>
      <c r="S98" s="735"/>
    </row>
    <row r="99" spans="1:19" s="359" customFormat="1">
      <c r="A99" s="240"/>
      <c r="B99" s="240" t="s">
        <v>737</v>
      </c>
      <c r="C99" s="240"/>
      <c r="D99" s="240">
        <f ca="1">COUNTIF($D$11:$D$47,E99)</f>
        <v>7</v>
      </c>
      <c r="E99" s="107" t="s">
        <v>452</v>
      </c>
      <c r="F99" s="733">
        <f t="shared" si="9"/>
        <v>2018</v>
      </c>
      <c r="G99" s="733" t="s">
        <v>727</v>
      </c>
      <c r="H99" s="401" t="s">
        <v>737</v>
      </c>
      <c r="I99" s="734"/>
      <c r="J99" s="734"/>
      <c r="K99" s="734"/>
      <c r="L99" s="734"/>
      <c r="M99" s="734">
        <f t="shared" ca="1" si="10"/>
        <v>50625656</v>
      </c>
      <c r="P99" s="971"/>
      <c r="Q99" s="979"/>
      <c r="R99" s="979"/>
      <c r="S99" s="735"/>
    </row>
    <row r="100" spans="1:19" s="359" customFormat="1">
      <c r="A100" s="240"/>
      <c r="B100" s="240" t="s">
        <v>735</v>
      </c>
      <c r="C100" s="240"/>
      <c r="D100" s="240">
        <f ca="1">COUNTIF($D$11:$D$47,E100)</f>
        <v>6</v>
      </c>
      <c r="E100" s="107" t="s">
        <v>453</v>
      </c>
      <c r="F100" s="733">
        <f t="shared" si="9"/>
        <v>2018</v>
      </c>
      <c r="G100" s="733" t="s">
        <v>727</v>
      </c>
      <c r="H100" s="401" t="s">
        <v>735</v>
      </c>
      <c r="I100" s="734"/>
      <c r="J100" s="734"/>
      <c r="K100" s="734"/>
      <c r="L100" s="734"/>
      <c r="M100" s="734">
        <f t="shared" ca="1" si="10"/>
        <v>21527400</v>
      </c>
      <c r="P100" s="971"/>
      <c r="Q100" s="979"/>
      <c r="R100" s="979"/>
      <c r="S100" s="735"/>
    </row>
    <row r="101" spans="1:19" s="359" customFormat="1" ht="13.5" thickBot="1">
      <c r="A101" s="737"/>
      <c r="B101" s="737" t="s">
        <v>736</v>
      </c>
      <c r="C101" s="737"/>
      <c r="D101" s="737">
        <f ca="1">COUNTIF($D$11:$D$47,E101)</f>
        <v>13</v>
      </c>
      <c r="E101" s="738" t="s">
        <v>451</v>
      </c>
      <c r="F101" s="739">
        <f t="shared" si="9"/>
        <v>2018</v>
      </c>
      <c r="G101" s="739" t="s">
        <v>727</v>
      </c>
      <c r="H101" s="740" t="s">
        <v>736</v>
      </c>
      <c r="I101" s="741"/>
      <c r="J101" s="741"/>
      <c r="K101" s="741"/>
      <c r="L101" s="741"/>
      <c r="M101" s="741">
        <f t="shared" ca="1" si="10"/>
        <v>13459391</v>
      </c>
      <c r="P101" s="971"/>
      <c r="Q101" s="979"/>
      <c r="R101" s="979"/>
      <c r="S101" s="735"/>
    </row>
    <row r="102" spans="1:19">
      <c r="A102" s="240"/>
      <c r="B102" s="240"/>
      <c r="C102" s="240"/>
      <c r="D102" s="240"/>
      <c r="E102" s="359"/>
      <c r="M102" s="283">
        <f ca="1">SUM(M97:M101)</f>
        <v>1295167253</v>
      </c>
    </row>
    <row r="103" spans="1:19">
      <c r="A103" s="240"/>
      <c r="B103" s="240"/>
      <c r="C103" s="240"/>
      <c r="D103" s="240"/>
      <c r="E103" s="359"/>
    </row>
    <row r="104" spans="1:19">
      <c r="A104" s="240"/>
      <c r="B104" s="240"/>
      <c r="C104" s="240"/>
      <c r="D104" s="240"/>
      <c r="E104" s="359"/>
    </row>
    <row r="105" spans="1:19">
      <c r="A105" s="240"/>
      <c r="B105" s="240"/>
      <c r="C105" s="240"/>
      <c r="D105" s="240"/>
      <c r="M105" s="283">
        <f ca="1">M102-M47</f>
        <v>0</v>
      </c>
    </row>
    <row r="106" spans="1:19">
      <c r="A106" s="240"/>
      <c r="B106" s="240"/>
      <c r="C106" s="240"/>
      <c r="D106" s="240"/>
    </row>
    <row r="107" spans="1:19">
      <c r="A107" s="240"/>
      <c r="B107" s="240"/>
      <c r="C107" s="240"/>
      <c r="D107" s="240"/>
    </row>
    <row r="108" spans="1:19">
      <c r="A108" s="240"/>
      <c r="B108" s="240"/>
      <c r="C108" s="240"/>
      <c r="D108" s="240"/>
    </row>
    <row r="109" spans="1:19" s="664" customFormat="1" ht="25.5">
      <c r="A109" s="644">
        <v>50</v>
      </c>
      <c r="B109" s="685">
        <v>4</v>
      </c>
      <c r="C109" s="240"/>
      <c r="D109" s="686" t="s">
        <v>453</v>
      </c>
      <c r="E109" s="687" t="str">
        <f>AUS!$B$1</f>
        <v>The University of Texas at Austin -  All Disciplines (A+H+M)</v>
      </c>
      <c r="F109" s="688">
        <f>$F$4</f>
        <v>2018</v>
      </c>
      <c r="G109" s="688"/>
      <c r="H109" s="689">
        <v>3599</v>
      </c>
      <c r="I109" s="690">
        <f>AUS!$F$43</f>
        <v>408104573</v>
      </c>
      <c r="J109" s="690">
        <f>AUS!$G$43+AUS!$H$43</f>
        <v>48701111</v>
      </c>
      <c r="K109" s="690">
        <f>AUS!$I$43</f>
        <v>84489612</v>
      </c>
      <c r="L109" s="690">
        <f>AUS!$J$43+AUS!$K$43</f>
        <v>103538958</v>
      </c>
      <c r="M109" s="692">
        <f>VLOOKUP($H109,'List RR'!$A$6:$Q$42,17,FALSE)</f>
        <v>9734584</v>
      </c>
      <c r="N109" s="690">
        <f>AUS!$O$46</f>
        <v>316872</v>
      </c>
      <c r="O109" s="691">
        <f>AUS!$O$44</f>
        <v>121.87</v>
      </c>
      <c r="P109" s="693" t="str">
        <f>IF(SUM(I109:L109)&lt;&gt;Q109,"Error", "Balanced")</f>
        <v>Balanced</v>
      </c>
      <c r="Q109" s="690">
        <f>AUS!$L$17</f>
        <v>644834254</v>
      </c>
    </row>
    <row r="110" spans="1:19" s="664" customFormat="1" ht="25.5">
      <c r="A110" s="644">
        <v>90</v>
      </c>
      <c r="B110" s="685">
        <v>5</v>
      </c>
      <c r="C110" s="240"/>
      <c r="D110" s="686" t="s">
        <v>451</v>
      </c>
      <c r="E110" s="687" t="str">
        <f>RGV!$B$1</f>
        <v>The University of Texas RGV - All Disciplines (A+H+M)</v>
      </c>
      <c r="F110" s="688">
        <f>$F$4</f>
        <v>2018</v>
      </c>
      <c r="G110" s="688"/>
      <c r="H110" s="689">
        <v>3599</v>
      </c>
      <c r="I110" s="690">
        <f>RGV!$F$43</f>
        <v>13329056</v>
      </c>
      <c r="J110" s="690">
        <f>RGV!$G$43+RGV!$H$43</f>
        <v>6820852</v>
      </c>
      <c r="K110" s="690">
        <f>RGV!$I$43</f>
        <v>4993737</v>
      </c>
      <c r="L110" s="690">
        <f>RGV!$J$43+RGV!$K$43</f>
        <v>960922</v>
      </c>
      <c r="M110" s="692">
        <f>VLOOKUP($H110,'List RR'!$A$6:$Q$42,17,FALSE)</f>
        <v>9734584</v>
      </c>
      <c r="N110" s="690">
        <f>RGV!$O$46</f>
        <v>35112</v>
      </c>
      <c r="O110" s="691">
        <f>RGV!$O$44</f>
        <v>7.67</v>
      </c>
      <c r="P110" s="693" t="str">
        <f>IF(SUM(I110:L110)&lt;&gt;Q110,"Error", "Balanced")</f>
        <v>Balanced</v>
      </c>
      <c r="Q110" s="690">
        <f>RGV!$L$17</f>
        <v>26104567</v>
      </c>
    </row>
    <row r="111" spans="1:19">
      <c r="A111" s="240"/>
      <c r="B111" s="240"/>
      <c r="C111" s="240"/>
      <c r="D111" s="240"/>
    </row>
    <row r="112" spans="1:19">
      <c r="A112" s="240"/>
      <c r="B112" s="240"/>
      <c r="C112" s="240"/>
      <c r="D112" s="240"/>
    </row>
    <row r="113" spans="1:20" ht="25.5">
      <c r="A113" s="644"/>
      <c r="B113" s="685">
        <v>5</v>
      </c>
      <c r="C113" s="240"/>
      <c r="D113" s="686" t="s">
        <v>451</v>
      </c>
      <c r="E113" s="694" t="s">
        <v>186</v>
      </c>
      <c r="F113" s="688">
        <f>$F$4</f>
        <v>2018</v>
      </c>
      <c r="G113" s="688"/>
      <c r="H113" s="711">
        <v>103599</v>
      </c>
      <c r="I113" s="690"/>
      <c r="J113" s="690"/>
      <c r="K113" s="690"/>
      <c r="L113" s="690"/>
      <c r="M113" s="692"/>
      <c r="N113" s="690"/>
      <c r="O113" s="691"/>
      <c r="P113" s="208"/>
      <c r="Q113" s="712"/>
      <c r="R113" s="664"/>
      <c r="S113" s="664"/>
      <c r="T113" s="664"/>
    </row>
    <row r="114" spans="1:20">
      <c r="A114" s="240"/>
      <c r="B114" s="240"/>
      <c r="C114" s="240"/>
      <c r="D114" s="240"/>
    </row>
    <row r="115" spans="1:20">
      <c r="A115" s="240"/>
      <c r="B115" s="240"/>
      <c r="C115" s="240"/>
      <c r="D115" s="240"/>
    </row>
    <row r="116" spans="1:20">
      <c r="A116" s="240"/>
      <c r="B116" s="240"/>
      <c r="C116" s="240"/>
      <c r="D116" s="240"/>
    </row>
    <row r="117" spans="1:20">
      <c r="A117" s="240"/>
      <c r="B117" s="240"/>
      <c r="C117" s="240"/>
      <c r="D117" s="240"/>
    </row>
    <row r="118" spans="1:20">
      <c r="A118" s="240"/>
      <c r="B118" s="240"/>
      <c r="C118" s="240"/>
      <c r="D118" s="240"/>
    </row>
    <row r="119" spans="1:20">
      <c r="A119" s="240"/>
      <c r="B119" s="240"/>
      <c r="C119" s="240"/>
      <c r="D119" s="240"/>
    </row>
    <row r="120" spans="1:20">
      <c r="A120" s="240"/>
      <c r="B120" s="240"/>
      <c r="C120" s="240"/>
      <c r="D120" s="240"/>
    </row>
    <row r="121" spans="1:20">
      <c r="A121" s="240"/>
      <c r="B121" s="240"/>
      <c r="C121" s="240"/>
      <c r="D121" s="240"/>
    </row>
    <row r="122" spans="1:20">
      <c r="A122" s="240"/>
      <c r="B122" s="240"/>
      <c r="C122" s="240"/>
      <c r="D122" s="240"/>
    </row>
    <row r="123" spans="1:20">
      <c r="A123" s="240"/>
      <c r="B123" s="240"/>
      <c r="C123" s="240"/>
      <c r="E123" s="1011" t="s">
        <v>572</v>
      </c>
      <c r="H123" s="1010">
        <v>3615</v>
      </c>
      <c r="M123" s="283">
        <f>VLOOKUP(H123,$H$10:$N$46,6,FALSE)</f>
        <v>35593930</v>
      </c>
    </row>
    <row r="124" spans="1:20">
      <c r="A124" s="240"/>
      <c r="B124" s="240"/>
      <c r="C124" s="240"/>
      <c r="E124" s="1011" t="s">
        <v>233</v>
      </c>
      <c r="H124" s="1010">
        <v>3644</v>
      </c>
      <c r="M124" s="283">
        <f t="shared" ref="M124:M130" si="11">VLOOKUP(H124,$H$10:$N$46,6,FALSE)</f>
        <v>57600944</v>
      </c>
    </row>
    <row r="125" spans="1:20">
      <c r="A125" s="240"/>
      <c r="B125" s="240"/>
      <c r="C125" s="240"/>
      <c r="E125" s="1011" t="s">
        <v>60</v>
      </c>
      <c r="H125" s="1010">
        <v>3656</v>
      </c>
      <c r="M125" s="283">
        <f t="shared" si="11"/>
        <v>45381710</v>
      </c>
    </row>
    <row r="126" spans="1:20">
      <c r="A126" s="240"/>
      <c r="B126" s="240"/>
      <c r="C126" s="240"/>
      <c r="E126" s="1011" t="s">
        <v>182</v>
      </c>
      <c r="H126" s="1010">
        <v>9741</v>
      </c>
      <c r="M126" s="283">
        <f t="shared" si="11"/>
        <v>53822907</v>
      </c>
    </row>
    <row r="127" spans="1:20">
      <c r="A127" s="240"/>
      <c r="B127" s="240"/>
      <c r="C127" s="240"/>
      <c r="E127" s="1011" t="s">
        <v>184</v>
      </c>
      <c r="H127" s="1010">
        <v>3661</v>
      </c>
      <c r="M127" s="283">
        <f t="shared" si="11"/>
        <v>50568017</v>
      </c>
    </row>
    <row r="128" spans="1:20">
      <c r="A128" s="240"/>
      <c r="B128" s="240"/>
      <c r="C128" s="240"/>
      <c r="E128" s="1011" t="s">
        <v>191</v>
      </c>
      <c r="H128" s="1010">
        <v>10115</v>
      </c>
      <c r="M128" s="283">
        <f t="shared" si="11"/>
        <v>36820014</v>
      </c>
    </row>
    <row r="129" spans="1:13">
      <c r="A129" s="240"/>
      <c r="B129" s="240"/>
      <c r="C129" s="240"/>
      <c r="E129" s="1011" t="s">
        <v>218</v>
      </c>
      <c r="H129" s="1010">
        <v>3652</v>
      </c>
      <c r="M129" s="283">
        <f t="shared" si="11"/>
        <v>85796355</v>
      </c>
    </row>
    <row r="130" spans="1:13">
      <c r="A130" s="240"/>
      <c r="B130" s="240"/>
      <c r="C130" s="240"/>
      <c r="E130" s="1011" t="s">
        <v>237</v>
      </c>
      <c r="H130" s="1010">
        <v>3594</v>
      </c>
      <c r="M130" s="283">
        <f t="shared" si="11"/>
        <v>17683569</v>
      </c>
    </row>
    <row r="131" spans="1:13">
      <c r="A131" s="240"/>
      <c r="B131" s="240"/>
      <c r="C131" s="240"/>
      <c r="D131" s="240"/>
      <c r="M131" s="283">
        <f>SUM(M123:M130)</f>
        <v>383267446</v>
      </c>
    </row>
    <row r="132" spans="1:13">
      <c r="A132" s="240"/>
      <c r="B132" s="240"/>
      <c r="C132" s="240"/>
      <c r="D132" s="240"/>
    </row>
    <row r="133" spans="1:13">
      <c r="A133" s="240"/>
      <c r="B133" s="240"/>
      <c r="C133" s="240"/>
      <c r="D133" s="240"/>
    </row>
    <row r="134" spans="1:13">
      <c r="A134" s="240"/>
      <c r="B134" s="240"/>
      <c r="C134" s="240"/>
      <c r="D134" s="240"/>
    </row>
    <row r="135" spans="1:13">
      <c r="A135" s="240"/>
      <c r="B135" s="240"/>
      <c r="C135" s="240"/>
      <c r="D135" s="240"/>
    </row>
    <row r="136" spans="1:13">
      <c r="A136" s="240"/>
      <c r="B136" s="240"/>
      <c r="C136" s="240"/>
      <c r="D136" s="240"/>
    </row>
    <row r="137" spans="1:13">
      <c r="A137" s="240"/>
      <c r="B137" s="240"/>
      <c r="C137" s="240"/>
      <c r="D137" s="240"/>
    </row>
    <row r="138" spans="1:13">
      <c r="A138" s="240"/>
      <c r="B138" s="240"/>
      <c r="C138" s="240"/>
      <c r="D138" s="240"/>
    </row>
    <row r="139" spans="1:13">
      <c r="A139" s="240"/>
      <c r="B139" s="240"/>
      <c r="C139" s="240"/>
      <c r="D139" s="240"/>
    </row>
    <row r="140" spans="1:13">
      <c r="A140" s="240"/>
      <c r="B140" s="240"/>
      <c r="C140" s="240"/>
      <c r="D140" s="240"/>
    </row>
    <row r="141" spans="1:13">
      <c r="A141" s="240"/>
      <c r="B141" s="240"/>
      <c r="C141" s="240"/>
      <c r="D141" s="240"/>
    </row>
    <row r="142" spans="1:13">
      <c r="A142" s="240"/>
      <c r="B142" s="240"/>
      <c r="C142" s="240"/>
      <c r="D142" s="240"/>
    </row>
    <row r="143" spans="1:13">
      <c r="A143" s="240"/>
      <c r="B143" s="240"/>
      <c r="C143" s="240"/>
      <c r="D143" s="240"/>
    </row>
    <row r="144" spans="1:13">
      <c r="A144" s="240"/>
      <c r="B144" s="240"/>
      <c r="C144" s="240"/>
      <c r="D144" s="240"/>
    </row>
    <row r="145" spans="1:4">
      <c r="A145" s="240"/>
      <c r="B145" s="240"/>
      <c r="C145" s="240"/>
      <c r="D145" s="240"/>
    </row>
    <row r="146" spans="1:4">
      <c r="A146" s="240"/>
      <c r="B146" s="240"/>
      <c r="C146" s="240"/>
      <c r="D146" s="240"/>
    </row>
    <row r="147" spans="1:4">
      <c r="A147" s="240"/>
      <c r="B147" s="240"/>
      <c r="C147" s="240"/>
      <c r="D147" s="240"/>
    </row>
    <row r="148" spans="1:4">
      <c r="A148" s="240"/>
      <c r="B148" s="240"/>
      <c r="C148" s="240"/>
      <c r="D148" s="240"/>
    </row>
    <row r="149" spans="1:4">
      <c r="A149" s="240"/>
      <c r="B149" s="240"/>
      <c r="C149" s="240"/>
      <c r="D149" s="240"/>
    </row>
    <row r="150" spans="1:4">
      <c r="A150" s="240"/>
      <c r="B150" s="240"/>
      <c r="C150" s="240"/>
      <c r="D150" s="240"/>
    </row>
    <row r="151" spans="1:4">
      <c r="A151" s="240"/>
      <c r="B151" s="240"/>
      <c r="C151" s="240"/>
      <c r="D151" s="240"/>
    </row>
    <row r="152" spans="1:4">
      <c r="A152" s="240"/>
      <c r="B152" s="240"/>
      <c r="C152" s="240"/>
      <c r="D152" s="240"/>
    </row>
    <row r="153" spans="1:4">
      <c r="A153" s="240"/>
      <c r="B153" s="240"/>
      <c r="C153" s="240"/>
      <c r="D153" s="240"/>
    </row>
    <row r="154" spans="1:4">
      <c r="A154" s="240"/>
      <c r="B154" s="240"/>
      <c r="C154" s="240"/>
      <c r="D154" s="240"/>
    </row>
    <row r="155" spans="1:4">
      <c r="A155" s="240"/>
      <c r="B155" s="240"/>
      <c r="C155" s="240"/>
      <c r="D155" s="240"/>
    </row>
    <row r="156" spans="1:4">
      <c r="A156" s="240"/>
      <c r="B156" s="240"/>
      <c r="C156" s="240"/>
      <c r="D156" s="240"/>
    </row>
    <row r="157" spans="1:4">
      <c r="A157" s="240"/>
      <c r="B157" s="240"/>
      <c r="C157" s="240"/>
      <c r="D157" s="240"/>
    </row>
    <row r="158" spans="1:4">
      <c r="A158" s="240"/>
      <c r="B158" s="240"/>
      <c r="C158" s="240"/>
      <c r="D158" s="240"/>
    </row>
    <row r="159" spans="1:4">
      <c r="A159" s="240"/>
      <c r="B159" s="240"/>
      <c r="C159" s="240"/>
      <c r="D159" s="240"/>
    </row>
    <row r="160" spans="1:4">
      <c r="A160" s="240"/>
      <c r="B160" s="240"/>
      <c r="C160" s="240"/>
      <c r="D160" s="240"/>
    </row>
    <row r="161" spans="1:4">
      <c r="A161" s="240"/>
      <c r="B161" s="240"/>
      <c r="C161" s="240"/>
      <c r="D161" s="240"/>
    </row>
    <row r="162" spans="1:4">
      <c r="A162" s="240"/>
      <c r="B162" s="240"/>
      <c r="C162" s="240"/>
      <c r="D162" s="240"/>
    </row>
    <row r="163" spans="1:4">
      <c r="A163" s="240"/>
      <c r="B163" s="240"/>
      <c r="C163" s="240"/>
      <c r="D163" s="240"/>
    </row>
    <row r="164" spans="1:4">
      <c r="A164" s="240"/>
      <c r="B164" s="240"/>
      <c r="C164" s="240"/>
      <c r="D164" s="240"/>
    </row>
    <row r="165" spans="1:4">
      <c r="A165" s="240"/>
      <c r="B165" s="240"/>
      <c r="C165" s="240"/>
      <c r="D165" s="240"/>
    </row>
    <row r="166" spans="1:4">
      <c r="A166" s="240"/>
      <c r="B166" s="240"/>
      <c r="C166" s="240"/>
      <c r="D166" s="240"/>
    </row>
    <row r="167" spans="1:4">
      <c r="A167" s="240"/>
      <c r="B167" s="240"/>
      <c r="C167" s="240"/>
      <c r="D167" s="240"/>
    </row>
    <row r="168" spans="1:4">
      <c r="A168" s="240"/>
      <c r="B168" s="240"/>
      <c r="C168" s="240"/>
      <c r="D168" s="240"/>
    </row>
    <row r="169" spans="1:4">
      <c r="A169" s="240"/>
      <c r="B169" s="240"/>
      <c r="C169" s="240"/>
      <c r="D169" s="240"/>
    </row>
    <row r="170" spans="1:4">
      <c r="A170" s="240"/>
      <c r="B170" s="240"/>
      <c r="C170" s="240"/>
      <c r="D170" s="240"/>
    </row>
    <row r="171" spans="1:4">
      <c r="A171" s="240"/>
      <c r="B171" s="240"/>
      <c r="C171" s="240"/>
      <c r="D171" s="240"/>
    </row>
    <row r="172" spans="1:4">
      <c r="A172" s="240"/>
      <c r="B172" s="240"/>
      <c r="C172" s="240"/>
      <c r="D172" s="240"/>
    </row>
    <row r="173" spans="1:4">
      <c r="A173" s="240"/>
      <c r="B173" s="240"/>
      <c r="C173" s="240"/>
      <c r="D173" s="240"/>
    </row>
    <row r="174" spans="1:4">
      <c r="A174" s="240"/>
      <c r="B174" s="240"/>
      <c r="C174" s="240"/>
      <c r="D174" s="240"/>
    </row>
    <row r="175" spans="1:4">
      <c r="A175" s="240"/>
      <c r="B175" s="240"/>
      <c r="C175" s="240"/>
      <c r="D175" s="240"/>
    </row>
    <row r="176" spans="1:4">
      <c r="A176" s="240"/>
      <c r="B176" s="240"/>
      <c r="C176" s="240"/>
      <c r="D176" s="240"/>
    </row>
    <row r="177" spans="1:4">
      <c r="A177" s="240"/>
      <c r="B177" s="240"/>
      <c r="C177" s="240"/>
      <c r="D177" s="240"/>
    </row>
    <row r="178" spans="1:4">
      <c r="A178" s="240"/>
      <c r="B178" s="240"/>
      <c r="C178" s="240"/>
      <c r="D178" s="240"/>
    </row>
    <row r="179" spans="1:4">
      <c r="A179" s="240"/>
      <c r="B179" s="240"/>
      <c r="C179" s="240"/>
      <c r="D179" s="240"/>
    </row>
    <row r="180" spans="1:4">
      <c r="A180" s="240"/>
      <c r="B180" s="240"/>
      <c r="C180" s="240"/>
      <c r="D180" s="240"/>
    </row>
    <row r="181" spans="1:4">
      <c r="A181" s="240"/>
      <c r="B181" s="240"/>
      <c r="C181" s="240"/>
      <c r="D181" s="240"/>
    </row>
    <row r="182" spans="1:4">
      <c r="A182" s="240"/>
      <c r="B182" s="240"/>
      <c r="C182" s="240"/>
      <c r="D182" s="240"/>
    </row>
    <row r="183" spans="1:4">
      <c r="A183" s="240"/>
      <c r="B183" s="240"/>
      <c r="C183" s="240"/>
      <c r="D183" s="240"/>
    </row>
    <row r="184" spans="1:4">
      <c r="A184" s="240"/>
      <c r="B184" s="240"/>
      <c r="C184" s="240"/>
      <c r="D184" s="240"/>
    </row>
    <row r="185" spans="1:4">
      <c r="A185" s="240"/>
      <c r="B185" s="240"/>
      <c r="C185" s="240"/>
      <c r="D185" s="240"/>
    </row>
    <row r="186" spans="1:4">
      <c r="A186" s="240"/>
      <c r="B186" s="240"/>
      <c r="C186" s="240"/>
      <c r="D186" s="240"/>
    </row>
    <row r="187" spans="1:4">
      <c r="A187" s="240"/>
      <c r="B187" s="240"/>
      <c r="C187" s="240"/>
      <c r="D187" s="240"/>
    </row>
    <row r="188" spans="1:4">
      <c r="A188" s="240"/>
      <c r="B188" s="240"/>
      <c r="C188" s="240"/>
      <c r="D188" s="240"/>
    </row>
    <row r="189" spans="1:4">
      <c r="A189" s="240"/>
      <c r="B189" s="240"/>
      <c r="C189" s="240"/>
      <c r="D189" s="240"/>
    </row>
    <row r="190" spans="1:4">
      <c r="A190" s="240"/>
      <c r="B190" s="240"/>
      <c r="C190" s="240"/>
      <c r="D190" s="240"/>
    </row>
    <row r="191" spans="1:4">
      <c r="A191" s="240"/>
      <c r="B191" s="240"/>
      <c r="C191" s="240"/>
      <c r="D191" s="240"/>
    </row>
    <row r="192" spans="1:4">
      <c r="A192" s="240"/>
      <c r="B192" s="240"/>
      <c r="C192" s="240"/>
      <c r="D192" s="240"/>
    </row>
    <row r="193" spans="1:4">
      <c r="A193" s="240"/>
      <c r="B193" s="240"/>
      <c r="C193" s="240"/>
      <c r="D193" s="240"/>
    </row>
    <row r="194" spans="1:4">
      <c r="A194" s="240"/>
      <c r="B194" s="240"/>
      <c r="C194" s="240"/>
      <c r="D194" s="240"/>
    </row>
    <row r="195" spans="1:4">
      <c r="A195" s="240"/>
      <c r="B195" s="240"/>
      <c r="C195" s="240"/>
      <c r="D195" s="240"/>
    </row>
    <row r="196" spans="1:4">
      <c r="A196" s="240"/>
      <c r="B196" s="240"/>
      <c r="C196" s="240"/>
      <c r="D196" s="240"/>
    </row>
    <row r="197" spans="1:4">
      <c r="A197" s="240"/>
      <c r="B197" s="240"/>
      <c r="C197" s="240"/>
      <c r="D197" s="240"/>
    </row>
    <row r="198" spans="1:4">
      <c r="A198" s="240"/>
      <c r="B198" s="240"/>
      <c r="C198" s="240"/>
      <c r="D198" s="240"/>
    </row>
    <row r="199" spans="1:4">
      <c r="A199" s="240"/>
      <c r="B199" s="240"/>
      <c r="C199" s="240"/>
      <c r="D199" s="240"/>
    </row>
    <row r="200" spans="1:4">
      <c r="A200" s="240"/>
      <c r="B200" s="240"/>
      <c r="C200" s="240"/>
      <c r="D200" s="240"/>
    </row>
    <row r="201" spans="1:4">
      <c r="A201" s="240"/>
      <c r="B201" s="240"/>
      <c r="C201" s="240"/>
      <c r="D201" s="240"/>
    </row>
    <row r="202" spans="1:4">
      <c r="A202" s="240"/>
      <c r="B202" s="240"/>
      <c r="C202" s="240"/>
      <c r="D202" s="240"/>
    </row>
    <row r="203" spans="1:4">
      <c r="A203" s="240"/>
      <c r="B203" s="240"/>
      <c r="C203" s="240"/>
      <c r="D203" s="240"/>
    </row>
    <row r="204" spans="1:4">
      <c r="A204" s="240"/>
      <c r="B204" s="240"/>
      <c r="C204" s="240"/>
      <c r="D204" s="240"/>
    </row>
    <row r="205" spans="1:4">
      <c r="A205" s="240"/>
      <c r="B205" s="240"/>
      <c r="C205" s="240"/>
      <c r="D205" s="240"/>
    </row>
    <row r="206" spans="1:4">
      <c r="A206" s="240"/>
      <c r="B206" s="240"/>
      <c r="C206" s="240"/>
      <c r="D206" s="240"/>
    </row>
    <row r="207" spans="1:4">
      <c r="A207" s="240"/>
      <c r="B207" s="240"/>
      <c r="C207" s="240"/>
      <c r="D207" s="240"/>
    </row>
    <row r="208" spans="1:4">
      <c r="A208" s="240"/>
      <c r="B208" s="240"/>
      <c r="C208" s="240"/>
      <c r="D208" s="240"/>
    </row>
    <row r="209" spans="1:4">
      <c r="A209" s="240"/>
      <c r="B209" s="240"/>
      <c r="C209" s="240"/>
      <c r="D209" s="240"/>
    </row>
    <row r="210" spans="1:4">
      <c r="A210" s="240"/>
      <c r="B210" s="240"/>
      <c r="C210" s="240"/>
      <c r="D210" s="240"/>
    </row>
    <row r="211" spans="1:4">
      <c r="A211" s="240"/>
      <c r="B211" s="240"/>
      <c r="C211" s="240"/>
      <c r="D211" s="240"/>
    </row>
    <row r="212" spans="1:4">
      <c r="A212" s="240"/>
      <c r="B212" s="240"/>
      <c r="C212" s="240"/>
      <c r="D212" s="240"/>
    </row>
    <row r="213" spans="1:4">
      <c r="A213" s="240"/>
      <c r="B213" s="240"/>
      <c r="C213" s="240"/>
      <c r="D213" s="240"/>
    </row>
    <row r="214" spans="1:4">
      <c r="A214" s="240"/>
      <c r="B214" s="240"/>
      <c r="C214" s="240"/>
      <c r="D214" s="240"/>
    </row>
    <row r="215" spans="1:4">
      <c r="A215" s="240"/>
      <c r="B215" s="240"/>
      <c r="C215" s="240"/>
      <c r="D215" s="240"/>
    </row>
    <row r="216" spans="1:4">
      <c r="A216" s="240"/>
      <c r="B216" s="240"/>
      <c r="C216" s="240"/>
      <c r="D216" s="240"/>
    </row>
    <row r="217" spans="1:4">
      <c r="A217" s="240"/>
      <c r="B217" s="240"/>
      <c r="C217" s="240"/>
      <c r="D217" s="240"/>
    </row>
    <row r="218" spans="1:4">
      <c r="A218" s="240"/>
      <c r="B218" s="240"/>
      <c r="C218" s="240"/>
      <c r="D218" s="240"/>
    </row>
    <row r="219" spans="1:4">
      <c r="A219" s="240"/>
      <c r="B219" s="240"/>
      <c r="C219" s="240"/>
      <c r="D219" s="240"/>
    </row>
    <row r="220" spans="1:4">
      <c r="A220" s="240"/>
      <c r="B220" s="240"/>
      <c r="C220" s="240"/>
      <c r="D220" s="240"/>
    </row>
    <row r="221" spans="1:4">
      <c r="A221" s="240"/>
      <c r="B221" s="240"/>
      <c r="C221" s="240"/>
      <c r="D221" s="240"/>
    </row>
    <row r="222" spans="1:4">
      <c r="A222" s="240"/>
      <c r="B222" s="240"/>
      <c r="C222" s="240"/>
      <c r="D222" s="240"/>
    </row>
    <row r="223" spans="1:4">
      <c r="A223" s="240"/>
      <c r="B223" s="240"/>
      <c r="C223" s="240"/>
      <c r="D223" s="240"/>
    </row>
    <row r="224" spans="1:4">
      <c r="A224" s="240"/>
      <c r="B224" s="240"/>
      <c r="C224" s="240"/>
      <c r="D224" s="240"/>
    </row>
    <row r="225" spans="1:4">
      <c r="A225" s="240"/>
      <c r="B225" s="240"/>
      <c r="C225" s="240"/>
      <c r="D225" s="240"/>
    </row>
    <row r="226" spans="1:4">
      <c r="A226" s="240"/>
      <c r="B226" s="240"/>
      <c r="C226" s="240"/>
      <c r="D226" s="240"/>
    </row>
    <row r="227" spans="1:4">
      <c r="A227" s="240"/>
      <c r="B227" s="240"/>
      <c r="C227" s="240"/>
      <c r="D227" s="240"/>
    </row>
    <row r="228" spans="1:4">
      <c r="A228" s="240"/>
      <c r="B228" s="240"/>
      <c r="C228" s="240"/>
      <c r="D228" s="240"/>
    </row>
    <row r="229" spans="1:4">
      <c r="A229" s="240"/>
      <c r="B229" s="240"/>
      <c r="C229" s="240"/>
      <c r="D229" s="240"/>
    </row>
    <row r="230" spans="1:4">
      <c r="A230" s="240"/>
      <c r="B230" s="240"/>
      <c r="C230" s="240"/>
      <c r="D230" s="240"/>
    </row>
    <row r="231" spans="1:4">
      <c r="A231" s="240"/>
      <c r="B231" s="240"/>
      <c r="C231" s="240"/>
      <c r="D231" s="240"/>
    </row>
    <row r="232" spans="1:4">
      <c r="A232" s="240"/>
      <c r="B232" s="240"/>
      <c r="C232" s="240"/>
      <c r="D232" s="240"/>
    </row>
    <row r="233" spans="1:4">
      <c r="A233" s="240"/>
      <c r="B233" s="240"/>
      <c r="C233" s="240"/>
      <c r="D233" s="240"/>
    </row>
    <row r="234" spans="1:4">
      <c r="A234" s="240"/>
      <c r="B234" s="240"/>
      <c r="C234" s="240"/>
      <c r="D234" s="240"/>
    </row>
    <row r="235" spans="1:4">
      <c r="A235" s="240"/>
      <c r="B235" s="240"/>
      <c r="C235" s="240"/>
      <c r="D235" s="240"/>
    </row>
    <row r="236" spans="1:4">
      <c r="A236" s="240"/>
      <c r="B236" s="240"/>
      <c r="C236" s="240"/>
      <c r="D236" s="240"/>
    </row>
    <row r="237" spans="1:4">
      <c r="A237" s="240"/>
      <c r="B237" s="240"/>
      <c r="C237" s="240"/>
      <c r="D237" s="240"/>
    </row>
    <row r="238" spans="1:4">
      <c r="A238" s="240"/>
      <c r="B238" s="240"/>
      <c r="C238" s="240"/>
      <c r="D238" s="240"/>
    </row>
    <row r="239" spans="1:4">
      <c r="A239" s="240"/>
      <c r="B239" s="240"/>
      <c r="C239" s="240"/>
      <c r="D239" s="240"/>
    </row>
    <row r="240" spans="1:4">
      <c r="A240" s="240"/>
      <c r="B240" s="240"/>
      <c r="C240" s="240"/>
      <c r="D240" s="240"/>
    </row>
    <row r="241" spans="1:4">
      <c r="A241" s="240"/>
      <c r="B241" s="240"/>
      <c r="C241" s="240"/>
      <c r="D241" s="240"/>
    </row>
    <row r="242" spans="1:4">
      <c r="A242" s="240"/>
      <c r="B242" s="240"/>
      <c r="C242" s="240"/>
      <c r="D242" s="240"/>
    </row>
    <row r="243" spans="1:4">
      <c r="A243" s="240"/>
      <c r="B243" s="240"/>
      <c r="C243" s="240"/>
      <c r="D243" s="240"/>
    </row>
    <row r="244" spans="1:4">
      <c r="A244" s="240"/>
      <c r="B244" s="240"/>
      <c r="C244" s="240"/>
      <c r="D244" s="240"/>
    </row>
    <row r="245" spans="1:4">
      <c r="A245" s="240"/>
      <c r="B245" s="240"/>
      <c r="C245" s="240"/>
      <c r="D245" s="240"/>
    </row>
    <row r="246" spans="1:4">
      <c r="A246" s="240"/>
      <c r="B246" s="240"/>
      <c r="C246" s="240"/>
      <c r="D246" s="240"/>
    </row>
    <row r="247" spans="1:4">
      <c r="A247" s="240"/>
      <c r="B247" s="240"/>
      <c r="C247" s="240"/>
      <c r="D247" s="240"/>
    </row>
    <row r="248" spans="1:4">
      <c r="A248" s="240"/>
      <c r="B248" s="240"/>
      <c r="C248" s="240"/>
      <c r="D248" s="240"/>
    </row>
    <row r="249" spans="1:4">
      <c r="A249" s="240"/>
      <c r="B249" s="240"/>
      <c r="C249" s="240"/>
      <c r="D249" s="240"/>
    </row>
    <row r="250" spans="1:4">
      <c r="A250" s="240"/>
      <c r="B250" s="240"/>
      <c r="C250" s="240"/>
      <c r="D250" s="240"/>
    </row>
    <row r="251" spans="1:4">
      <c r="A251" s="240"/>
      <c r="B251" s="240"/>
      <c r="C251" s="240"/>
      <c r="D251" s="240"/>
    </row>
    <row r="252" spans="1:4">
      <c r="A252" s="240"/>
      <c r="B252" s="240"/>
      <c r="C252" s="240"/>
      <c r="D252" s="240"/>
    </row>
    <row r="253" spans="1:4">
      <c r="A253" s="240"/>
      <c r="B253" s="240"/>
      <c r="C253" s="240"/>
      <c r="D253" s="240"/>
    </row>
    <row r="254" spans="1:4">
      <c r="A254" s="240"/>
      <c r="B254" s="240"/>
      <c r="C254" s="240"/>
      <c r="D254" s="240"/>
    </row>
    <row r="255" spans="1:4">
      <c r="A255" s="240"/>
      <c r="B255" s="240"/>
      <c r="C255" s="240"/>
      <c r="D255" s="240"/>
    </row>
    <row r="256" spans="1:4">
      <c r="A256" s="240"/>
      <c r="B256" s="240"/>
      <c r="C256" s="240"/>
      <c r="D256" s="240"/>
    </row>
    <row r="257" spans="1:4">
      <c r="A257" s="240"/>
      <c r="B257" s="240"/>
      <c r="C257" s="240"/>
      <c r="D257" s="240"/>
    </row>
    <row r="258" spans="1:4">
      <c r="A258" s="240"/>
      <c r="B258" s="240"/>
      <c r="C258" s="240"/>
      <c r="D258" s="240"/>
    </row>
    <row r="259" spans="1:4">
      <c r="A259" s="240"/>
      <c r="B259" s="240"/>
      <c r="C259" s="240"/>
      <c r="D259" s="240"/>
    </row>
    <row r="260" spans="1:4">
      <c r="A260" s="240"/>
      <c r="B260" s="240"/>
      <c r="C260" s="240"/>
      <c r="D260" s="240"/>
    </row>
    <row r="261" spans="1:4">
      <c r="A261" s="240"/>
      <c r="B261" s="240"/>
      <c r="C261" s="240"/>
      <c r="D261" s="240"/>
    </row>
    <row r="262" spans="1:4">
      <c r="A262" s="240"/>
      <c r="B262" s="240"/>
      <c r="C262" s="240"/>
      <c r="D262" s="240"/>
    </row>
    <row r="263" spans="1:4">
      <c r="A263" s="240"/>
      <c r="B263" s="240"/>
      <c r="C263" s="240"/>
      <c r="D263" s="240"/>
    </row>
    <row r="264" spans="1:4">
      <c r="A264" s="240"/>
      <c r="B264" s="240"/>
      <c r="C264" s="240"/>
      <c r="D264" s="240"/>
    </row>
    <row r="265" spans="1:4">
      <c r="A265" s="240"/>
      <c r="B265" s="240"/>
      <c r="C265" s="240"/>
      <c r="D265" s="240"/>
    </row>
    <row r="266" spans="1:4">
      <c r="A266" s="240"/>
      <c r="B266" s="240"/>
      <c r="C266" s="240"/>
      <c r="D266" s="240"/>
    </row>
    <row r="267" spans="1:4">
      <c r="A267" s="240"/>
      <c r="B267" s="240"/>
      <c r="C267" s="240"/>
      <c r="D267" s="240"/>
    </row>
    <row r="268" spans="1:4">
      <c r="A268" s="240"/>
      <c r="B268" s="240"/>
      <c r="C268" s="240"/>
      <c r="D268" s="240"/>
    </row>
    <row r="269" spans="1:4">
      <c r="A269" s="240"/>
      <c r="B269" s="240"/>
      <c r="C269" s="240"/>
      <c r="D269" s="240"/>
    </row>
    <row r="270" spans="1:4">
      <c r="A270" s="240"/>
      <c r="B270" s="240"/>
      <c r="C270" s="240"/>
      <c r="D270" s="240"/>
    </row>
    <row r="271" spans="1:4">
      <c r="A271" s="240"/>
      <c r="B271" s="240"/>
      <c r="C271" s="240"/>
      <c r="D271" s="240"/>
    </row>
    <row r="272" spans="1:4">
      <c r="A272" s="240"/>
      <c r="B272" s="240"/>
      <c r="C272" s="240"/>
      <c r="D272" s="240"/>
    </row>
    <row r="273" spans="1:4">
      <c r="A273" s="240"/>
      <c r="B273" s="240"/>
      <c r="C273" s="240"/>
      <c r="D273" s="240"/>
    </row>
    <row r="274" spans="1:4">
      <c r="A274" s="240"/>
      <c r="B274" s="240"/>
      <c r="C274" s="240"/>
      <c r="D274" s="240"/>
    </row>
    <row r="275" spans="1:4">
      <c r="A275" s="240"/>
      <c r="B275" s="240"/>
      <c r="C275" s="240"/>
      <c r="D275" s="240"/>
    </row>
    <row r="276" spans="1:4">
      <c r="A276" s="240"/>
      <c r="B276" s="240"/>
      <c r="C276" s="240"/>
      <c r="D276" s="240"/>
    </row>
    <row r="277" spans="1:4">
      <c r="A277" s="240"/>
      <c r="B277" s="240"/>
      <c r="C277" s="240"/>
      <c r="D277" s="240"/>
    </row>
    <row r="278" spans="1:4">
      <c r="A278" s="240"/>
      <c r="B278" s="240"/>
      <c r="C278" s="240"/>
      <c r="D278" s="240"/>
    </row>
    <row r="279" spans="1:4">
      <c r="A279" s="240"/>
      <c r="B279" s="240"/>
      <c r="C279" s="240"/>
      <c r="D279" s="240"/>
    </row>
    <row r="280" spans="1:4">
      <c r="A280" s="240"/>
      <c r="B280" s="240"/>
      <c r="C280" s="240"/>
      <c r="D280" s="240"/>
    </row>
    <row r="281" spans="1:4">
      <c r="A281" s="240"/>
      <c r="B281" s="240"/>
      <c r="C281" s="240"/>
      <c r="D281" s="240"/>
    </row>
    <row r="282" spans="1:4">
      <c r="A282" s="240"/>
      <c r="B282" s="240"/>
      <c r="C282" s="240"/>
      <c r="D282" s="240"/>
    </row>
    <row r="283" spans="1:4">
      <c r="A283" s="240"/>
      <c r="B283" s="240"/>
      <c r="C283" s="240"/>
      <c r="D283" s="240"/>
    </row>
    <row r="284" spans="1:4">
      <c r="A284" s="240"/>
      <c r="B284" s="240"/>
      <c r="C284" s="240"/>
      <c r="D284" s="240"/>
    </row>
    <row r="285" spans="1:4">
      <c r="A285" s="240"/>
      <c r="B285" s="240"/>
      <c r="C285" s="240"/>
      <c r="D285" s="240"/>
    </row>
    <row r="286" spans="1:4">
      <c r="A286" s="240"/>
      <c r="B286" s="240"/>
      <c r="C286" s="240"/>
      <c r="D286" s="240"/>
    </row>
    <row r="287" spans="1:4">
      <c r="A287" s="240"/>
      <c r="B287" s="240"/>
      <c r="C287" s="240"/>
      <c r="D287" s="240"/>
    </row>
    <row r="288" spans="1:4">
      <c r="A288" s="240"/>
      <c r="B288" s="240"/>
      <c r="C288" s="240"/>
      <c r="D288" s="240"/>
    </row>
    <row r="289" spans="1:4">
      <c r="A289" s="240"/>
      <c r="B289" s="240"/>
      <c r="C289" s="240"/>
      <c r="D289" s="240"/>
    </row>
    <row r="290" spans="1:4">
      <c r="A290" s="240"/>
      <c r="B290" s="240"/>
      <c r="C290" s="240"/>
      <c r="D290" s="240"/>
    </row>
    <row r="291" spans="1:4">
      <c r="A291" s="240"/>
      <c r="B291" s="240"/>
      <c r="C291" s="240"/>
      <c r="D291" s="240"/>
    </row>
    <row r="292" spans="1:4">
      <c r="A292" s="240"/>
      <c r="B292" s="240"/>
      <c r="C292" s="240"/>
      <c r="D292" s="240"/>
    </row>
    <row r="293" spans="1:4">
      <c r="A293" s="240"/>
      <c r="B293" s="240"/>
      <c r="C293" s="240"/>
      <c r="D293" s="240"/>
    </row>
    <row r="294" spans="1:4">
      <c r="A294" s="240"/>
      <c r="B294" s="240"/>
      <c r="C294" s="240"/>
      <c r="D294" s="240"/>
    </row>
    <row r="295" spans="1:4">
      <c r="A295" s="240"/>
      <c r="B295" s="240"/>
      <c r="C295" s="240"/>
      <c r="D295" s="240"/>
    </row>
    <row r="296" spans="1:4">
      <c r="A296" s="240"/>
      <c r="B296" s="240"/>
      <c r="C296" s="240"/>
      <c r="D296" s="240"/>
    </row>
    <row r="297" spans="1:4">
      <c r="A297" s="240"/>
      <c r="B297" s="240"/>
      <c r="C297" s="240"/>
      <c r="D297" s="240"/>
    </row>
    <row r="298" spans="1:4">
      <c r="A298" s="240"/>
      <c r="B298" s="240"/>
      <c r="C298" s="240"/>
      <c r="D298" s="240"/>
    </row>
    <row r="299" spans="1:4">
      <c r="A299" s="240"/>
      <c r="B299" s="240"/>
      <c r="C299" s="240"/>
      <c r="D299" s="240"/>
    </row>
    <row r="300" spans="1:4">
      <c r="A300" s="240"/>
      <c r="B300" s="240"/>
      <c r="C300" s="240"/>
      <c r="D300" s="240"/>
    </row>
    <row r="301" spans="1:4">
      <c r="A301" s="240"/>
      <c r="B301" s="240"/>
      <c r="C301" s="240"/>
      <c r="D301" s="240"/>
    </row>
    <row r="302" spans="1:4">
      <c r="A302" s="240"/>
      <c r="B302" s="240"/>
      <c r="C302" s="240"/>
      <c r="D302" s="240"/>
    </row>
    <row r="303" spans="1:4">
      <c r="A303" s="240"/>
      <c r="B303" s="240"/>
      <c r="C303" s="240"/>
      <c r="D303" s="240"/>
    </row>
    <row r="304" spans="1:4">
      <c r="A304" s="240"/>
      <c r="B304" s="240"/>
      <c r="C304" s="240"/>
      <c r="D304" s="240"/>
    </row>
    <row r="305" spans="1:4">
      <c r="A305" s="240"/>
      <c r="B305" s="240"/>
      <c r="C305" s="240"/>
      <c r="D305" s="240"/>
    </row>
    <row r="306" spans="1:4">
      <c r="A306" s="240"/>
      <c r="B306" s="240"/>
      <c r="C306" s="240"/>
      <c r="D306" s="240"/>
    </row>
    <row r="307" spans="1:4">
      <c r="A307" s="240"/>
      <c r="B307" s="240"/>
      <c r="C307" s="240"/>
      <c r="D307" s="240"/>
    </row>
    <row r="308" spans="1:4">
      <c r="A308" s="240"/>
      <c r="B308" s="240"/>
      <c r="C308" s="240"/>
      <c r="D308" s="240"/>
    </row>
    <row r="309" spans="1:4">
      <c r="A309" s="240"/>
      <c r="B309" s="240"/>
      <c r="C309" s="240"/>
      <c r="D309" s="240"/>
    </row>
    <row r="310" spans="1:4">
      <c r="A310" s="240"/>
      <c r="B310" s="240"/>
      <c r="C310" s="240"/>
      <c r="D310" s="240"/>
    </row>
    <row r="311" spans="1:4">
      <c r="A311" s="240"/>
      <c r="B311" s="240"/>
      <c r="C311" s="240"/>
      <c r="D311" s="240"/>
    </row>
    <row r="312" spans="1:4">
      <c r="A312" s="240"/>
      <c r="B312" s="240"/>
      <c r="C312" s="240"/>
      <c r="D312" s="240"/>
    </row>
    <row r="313" spans="1:4">
      <c r="A313" s="240"/>
      <c r="B313" s="240"/>
      <c r="C313" s="240"/>
      <c r="D313" s="240"/>
    </row>
    <row r="314" spans="1:4">
      <c r="A314" s="240"/>
      <c r="B314" s="240"/>
      <c r="C314" s="240"/>
      <c r="D314" s="240"/>
    </row>
    <row r="315" spans="1:4">
      <c r="A315" s="240"/>
      <c r="B315" s="240"/>
      <c r="C315" s="240"/>
      <c r="D315" s="240"/>
    </row>
    <row r="316" spans="1:4">
      <c r="A316" s="240"/>
      <c r="B316" s="240"/>
      <c r="C316" s="240"/>
      <c r="D316" s="240"/>
    </row>
    <row r="317" spans="1:4">
      <c r="A317" s="240"/>
      <c r="B317" s="240"/>
      <c r="C317" s="240"/>
      <c r="D317" s="240"/>
    </row>
    <row r="318" spans="1:4">
      <c r="A318" s="240"/>
      <c r="B318" s="240"/>
      <c r="C318" s="240"/>
      <c r="D318" s="240"/>
    </row>
    <row r="319" spans="1:4">
      <c r="A319" s="240"/>
      <c r="B319" s="240"/>
      <c r="C319" s="240"/>
      <c r="D319" s="240"/>
    </row>
    <row r="320" spans="1:4">
      <c r="A320" s="240"/>
      <c r="B320" s="240"/>
      <c r="C320" s="240"/>
      <c r="D320" s="240"/>
    </row>
    <row r="321" spans="1:4">
      <c r="A321" s="240"/>
      <c r="B321" s="240"/>
      <c r="C321" s="240"/>
      <c r="D321" s="240"/>
    </row>
    <row r="322" spans="1:4">
      <c r="A322" s="240"/>
      <c r="B322" s="240"/>
      <c r="C322" s="240"/>
      <c r="D322" s="240"/>
    </row>
    <row r="323" spans="1:4">
      <c r="A323" s="240"/>
      <c r="B323" s="240"/>
      <c r="C323" s="240"/>
      <c r="D323" s="240"/>
    </row>
    <row r="324" spans="1:4">
      <c r="A324" s="240"/>
      <c r="B324" s="240"/>
      <c r="C324" s="240"/>
      <c r="D324" s="240"/>
    </row>
    <row r="325" spans="1:4">
      <c r="A325" s="240"/>
      <c r="B325" s="240"/>
      <c r="C325" s="240"/>
      <c r="D325" s="240"/>
    </row>
    <row r="326" spans="1:4">
      <c r="A326" s="240"/>
      <c r="B326" s="240"/>
      <c r="C326" s="240"/>
      <c r="D326" s="240"/>
    </row>
    <row r="327" spans="1:4">
      <c r="A327" s="240"/>
      <c r="B327" s="240"/>
      <c r="C327" s="240"/>
      <c r="D327" s="240"/>
    </row>
    <row r="328" spans="1:4">
      <c r="A328" s="240"/>
      <c r="B328" s="240"/>
      <c r="C328" s="240"/>
      <c r="D328" s="240"/>
    </row>
    <row r="329" spans="1:4">
      <c r="A329" s="240"/>
      <c r="B329" s="240"/>
      <c r="C329" s="240"/>
      <c r="D329" s="240"/>
    </row>
    <row r="330" spans="1:4">
      <c r="A330" s="240"/>
      <c r="B330" s="240"/>
      <c r="C330" s="240"/>
      <c r="D330" s="240"/>
    </row>
    <row r="331" spans="1:4">
      <c r="A331" s="240"/>
      <c r="B331" s="240"/>
      <c r="C331" s="240"/>
      <c r="D331" s="240"/>
    </row>
    <row r="332" spans="1:4">
      <c r="A332" s="240"/>
      <c r="B332" s="240"/>
      <c r="C332" s="240"/>
      <c r="D332" s="240"/>
    </row>
    <row r="333" spans="1:4">
      <c r="A333" s="240"/>
      <c r="B333" s="240"/>
      <c r="C333" s="240"/>
      <c r="D333" s="240"/>
    </row>
    <row r="334" spans="1:4">
      <c r="A334" s="240"/>
      <c r="B334" s="240"/>
      <c r="C334" s="240"/>
      <c r="D334" s="240"/>
    </row>
    <row r="335" spans="1:4">
      <c r="A335" s="240"/>
      <c r="B335" s="240"/>
      <c r="C335" s="240"/>
      <c r="D335" s="240"/>
    </row>
    <row r="336" spans="1:4">
      <c r="A336" s="240"/>
      <c r="B336" s="240"/>
      <c r="C336" s="240"/>
      <c r="D336" s="240"/>
    </row>
    <row r="337" spans="1:4">
      <c r="A337" s="240"/>
      <c r="B337" s="240"/>
      <c r="C337" s="240"/>
      <c r="D337" s="240"/>
    </row>
    <row r="338" spans="1:4">
      <c r="A338" s="240"/>
      <c r="B338" s="240"/>
      <c r="C338" s="240"/>
      <c r="D338" s="240"/>
    </row>
    <row r="339" spans="1:4">
      <c r="A339" s="240"/>
      <c r="B339" s="240"/>
      <c r="C339" s="240"/>
      <c r="D339" s="240"/>
    </row>
    <row r="340" spans="1:4">
      <c r="A340" s="240"/>
      <c r="B340" s="240"/>
      <c r="C340" s="240"/>
      <c r="D340" s="240"/>
    </row>
    <row r="341" spans="1:4">
      <c r="A341" s="240"/>
      <c r="B341" s="240"/>
      <c r="C341" s="240"/>
      <c r="D341" s="240"/>
    </row>
    <row r="342" spans="1:4">
      <c r="A342" s="240"/>
      <c r="B342" s="240"/>
      <c r="C342" s="240"/>
      <c r="D342" s="240"/>
    </row>
    <row r="343" spans="1:4">
      <c r="A343" s="240"/>
      <c r="B343" s="240"/>
      <c r="C343" s="240"/>
      <c r="D343" s="240"/>
    </row>
    <row r="344" spans="1:4">
      <c r="A344" s="240"/>
      <c r="B344" s="240"/>
      <c r="C344" s="240"/>
      <c r="D344" s="240"/>
    </row>
    <row r="345" spans="1:4">
      <c r="A345" s="240"/>
      <c r="B345" s="240"/>
      <c r="C345" s="240"/>
      <c r="D345" s="240"/>
    </row>
    <row r="346" spans="1:4">
      <c r="A346" s="240"/>
      <c r="B346" s="240"/>
      <c r="C346" s="240"/>
      <c r="D346" s="240"/>
    </row>
    <row r="347" spans="1:4">
      <c r="A347" s="240"/>
      <c r="B347" s="240"/>
      <c r="C347" s="240"/>
      <c r="D347" s="240"/>
    </row>
    <row r="348" spans="1:4">
      <c r="A348" s="240"/>
      <c r="B348" s="240"/>
      <c r="C348" s="240"/>
      <c r="D348" s="240"/>
    </row>
    <row r="349" spans="1:4">
      <c r="A349" s="240"/>
      <c r="B349" s="240"/>
      <c r="C349" s="240"/>
      <c r="D349" s="240"/>
    </row>
    <row r="350" spans="1:4">
      <c r="A350" s="240"/>
      <c r="B350" s="240"/>
      <c r="C350" s="240"/>
      <c r="D350" s="240"/>
    </row>
    <row r="351" spans="1:4">
      <c r="A351" s="240"/>
      <c r="B351" s="240"/>
      <c r="C351" s="240"/>
      <c r="D351" s="240"/>
    </row>
    <row r="352" spans="1:4">
      <c r="A352" s="240"/>
      <c r="B352" s="240"/>
      <c r="C352" s="240"/>
      <c r="D352" s="240"/>
    </row>
    <row r="353" spans="1:4">
      <c r="A353" s="240"/>
      <c r="B353" s="240"/>
      <c r="C353" s="240"/>
      <c r="D353" s="240"/>
    </row>
    <row r="354" spans="1:4">
      <c r="A354" s="240"/>
      <c r="B354" s="240"/>
      <c r="C354" s="240"/>
      <c r="D354" s="240"/>
    </row>
    <row r="355" spans="1:4">
      <c r="A355" s="240"/>
      <c r="B355" s="240"/>
      <c r="C355" s="240"/>
      <c r="D355" s="240"/>
    </row>
    <row r="356" spans="1:4">
      <c r="A356" s="240"/>
      <c r="B356" s="240"/>
      <c r="C356" s="240"/>
      <c r="D356" s="240"/>
    </row>
    <row r="357" spans="1:4">
      <c r="A357" s="240"/>
      <c r="B357" s="240"/>
      <c r="C357" s="240"/>
      <c r="D357" s="240"/>
    </row>
    <row r="358" spans="1:4">
      <c r="A358" s="240"/>
      <c r="B358" s="240"/>
      <c r="C358" s="240"/>
      <c r="D358" s="240"/>
    </row>
    <row r="359" spans="1:4">
      <c r="A359" s="240"/>
      <c r="B359" s="240"/>
      <c r="C359" s="240"/>
      <c r="D359" s="240"/>
    </row>
    <row r="360" spans="1:4">
      <c r="A360" s="240"/>
      <c r="B360" s="240"/>
      <c r="C360" s="240"/>
      <c r="D360" s="240"/>
    </row>
    <row r="361" spans="1:4">
      <c r="A361" s="240"/>
      <c r="B361" s="240"/>
      <c r="C361" s="240"/>
      <c r="D361" s="240"/>
    </row>
    <row r="362" spans="1:4">
      <c r="A362" s="240"/>
      <c r="B362" s="240"/>
      <c r="C362" s="240"/>
      <c r="D362" s="240"/>
    </row>
    <row r="363" spans="1:4">
      <c r="A363" s="240"/>
      <c r="B363" s="240"/>
      <c r="C363" s="240"/>
      <c r="D363" s="240"/>
    </row>
    <row r="364" spans="1:4">
      <c r="A364" s="240"/>
      <c r="B364" s="240"/>
      <c r="C364" s="240"/>
      <c r="D364" s="240"/>
    </row>
    <row r="365" spans="1:4">
      <c r="A365" s="240"/>
      <c r="B365" s="240"/>
      <c r="C365" s="240"/>
      <c r="D365" s="240"/>
    </row>
    <row r="366" spans="1:4">
      <c r="A366" s="240"/>
      <c r="B366" s="240"/>
      <c r="C366" s="240"/>
      <c r="D366" s="240"/>
    </row>
    <row r="367" spans="1:4">
      <c r="A367" s="240"/>
      <c r="B367" s="240"/>
      <c r="C367" s="240"/>
      <c r="D367" s="240"/>
    </row>
    <row r="368" spans="1:4">
      <c r="A368" s="240"/>
      <c r="B368" s="240"/>
      <c r="C368" s="240"/>
      <c r="D368" s="240"/>
    </row>
    <row r="369" spans="1:4">
      <c r="A369" s="240"/>
      <c r="B369" s="240"/>
      <c r="C369" s="240"/>
      <c r="D369" s="240"/>
    </row>
    <row r="370" spans="1:4">
      <c r="A370" s="240"/>
      <c r="B370" s="240"/>
      <c r="C370" s="240"/>
      <c r="D370" s="240"/>
    </row>
    <row r="371" spans="1:4">
      <c r="A371" s="240"/>
      <c r="B371" s="240"/>
      <c r="C371" s="240"/>
      <c r="D371" s="240"/>
    </row>
    <row r="372" spans="1:4">
      <c r="A372" s="240"/>
      <c r="B372" s="240"/>
      <c r="C372" s="240"/>
      <c r="D372" s="240"/>
    </row>
    <row r="373" spans="1:4">
      <c r="A373" s="240"/>
      <c r="B373" s="240"/>
      <c r="C373" s="240"/>
      <c r="D373" s="240"/>
    </row>
    <row r="374" spans="1:4">
      <c r="A374" s="240"/>
      <c r="B374" s="240"/>
      <c r="C374" s="240"/>
      <c r="D374" s="240"/>
    </row>
    <row r="375" spans="1:4">
      <c r="A375" s="240"/>
      <c r="B375" s="240"/>
      <c r="C375" s="240"/>
      <c r="D375" s="240"/>
    </row>
    <row r="376" spans="1:4">
      <c r="A376" s="240"/>
      <c r="B376" s="240"/>
      <c r="C376" s="240"/>
      <c r="D376" s="240"/>
    </row>
    <row r="377" spans="1:4">
      <c r="A377" s="240"/>
      <c r="B377" s="240"/>
      <c r="C377" s="240"/>
      <c r="D377" s="240"/>
    </row>
    <row r="378" spans="1:4">
      <c r="A378" s="240"/>
      <c r="B378" s="240"/>
      <c r="C378" s="240"/>
      <c r="D378" s="240"/>
    </row>
    <row r="379" spans="1:4">
      <c r="A379" s="240"/>
      <c r="B379" s="240"/>
      <c r="C379" s="240"/>
      <c r="D379" s="240"/>
    </row>
    <row r="380" spans="1:4">
      <c r="A380" s="240"/>
      <c r="B380" s="240"/>
      <c r="C380" s="240"/>
      <c r="D380" s="240"/>
    </row>
    <row r="381" spans="1:4">
      <c r="A381" s="240"/>
      <c r="B381" s="240"/>
      <c r="C381" s="240"/>
      <c r="D381" s="240"/>
    </row>
    <row r="382" spans="1:4">
      <c r="A382" s="240"/>
      <c r="B382" s="240"/>
      <c r="C382" s="240"/>
      <c r="D382" s="240"/>
    </row>
    <row r="383" spans="1:4">
      <c r="A383" s="240"/>
      <c r="B383" s="240"/>
      <c r="C383" s="240"/>
      <c r="D383" s="240"/>
    </row>
    <row r="384" spans="1:4">
      <c r="A384" s="240"/>
      <c r="B384" s="240"/>
      <c r="C384" s="240"/>
      <c r="D384" s="240"/>
    </row>
    <row r="385" spans="1:4">
      <c r="A385" s="240"/>
      <c r="B385" s="240"/>
      <c r="C385" s="240"/>
      <c r="D385" s="240"/>
    </row>
    <row r="386" spans="1:4">
      <c r="A386" s="240"/>
      <c r="B386" s="240"/>
      <c r="C386" s="240"/>
      <c r="D386" s="240"/>
    </row>
    <row r="387" spans="1:4">
      <c r="A387" s="240"/>
      <c r="B387" s="240"/>
      <c r="C387" s="240"/>
      <c r="D387" s="240"/>
    </row>
    <row r="388" spans="1:4">
      <c r="A388" s="240"/>
      <c r="B388" s="240"/>
      <c r="C388" s="240"/>
      <c r="D388" s="240"/>
    </row>
    <row r="389" spans="1:4">
      <c r="A389" s="240"/>
      <c r="B389" s="240"/>
      <c r="C389" s="240"/>
      <c r="D389" s="240"/>
    </row>
    <row r="390" spans="1:4">
      <c r="A390" s="240"/>
      <c r="B390" s="240"/>
      <c r="C390" s="240"/>
      <c r="D390" s="240"/>
    </row>
    <row r="391" spans="1:4">
      <c r="A391" s="240"/>
      <c r="B391" s="240"/>
      <c r="C391" s="240"/>
      <c r="D391" s="240"/>
    </row>
    <row r="392" spans="1:4">
      <c r="A392" s="240"/>
      <c r="B392" s="240"/>
      <c r="C392" s="240"/>
      <c r="D392" s="240"/>
    </row>
    <row r="393" spans="1:4">
      <c r="A393" s="240"/>
      <c r="B393" s="240"/>
      <c r="C393" s="240"/>
      <c r="D393" s="240"/>
    </row>
    <row r="394" spans="1:4">
      <c r="A394" s="240"/>
      <c r="B394" s="240"/>
      <c r="C394" s="240"/>
      <c r="D394" s="240"/>
    </row>
    <row r="395" spans="1:4">
      <c r="A395" s="240"/>
      <c r="B395" s="240"/>
      <c r="C395" s="240"/>
      <c r="D395" s="240"/>
    </row>
    <row r="396" spans="1:4">
      <c r="A396" s="240"/>
      <c r="B396" s="240"/>
      <c r="C396" s="240"/>
      <c r="D396" s="240"/>
    </row>
    <row r="397" spans="1:4">
      <c r="A397" s="240"/>
      <c r="B397" s="240"/>
      <c r="C397" s="240"/>
      <c r="D397" s="240"/>
    </row>
    <row r="398" spans="1:4">
      <c r="A398" s="240"/>
      <c r="B398" s="240"/>
      <c r="C398" s="240"/>
      <c r="D398" s="240"/>
    </row>
    <row r="399" spans="1:4">
      <c r="A399" s="240"/>
      <c r="B399" s="240"/>
      <c r="C399" s="240"/>
      <c r="D399" s="240"/>
    </row>
    <row r="400" spans="1:4">
      <c r="A400" s="240"/>
      <c r="B400" s="240"/>
      <c r="C400" s="240"/>
      <c r="D400" s="240"/>
    </row>
    <row r="401" spans="1:4">
      <c r="A401" s="240"/>
      <c r="B401" s="240"/>
      <c r="C401" s="240"/>
      <c r="D401" s="240"/>
    </row>
    <row r="402" spans="1:4">
      <c r="A402" s="240"/>
      <c r="B402" s="240"/>
      <c r="C402" s="240"/>
      <c r="D402" s="240"/>
    </row>
    <row r="403" spans="1:4">
      <c r="A403" s="240"/>
      <c r="B403" s="240"/>
      <c r="C403" s="240"/>
      <c r="D403" s="240"/>
    </row>
    <row r="404" spans="1:4">
      <c r="A404" s="240"/>
      <c r="B404" s="240"/>
      <c r="C404" s="240"/>
      <c r="D404" s="240"/>
    </row>
    <row r="405" spans="1:4">
      <c r="A405" s="240"/>
      <c r="B405" s="240"/>
      <c r="C405" s="240"/>
      <c r="D405" s="240"/>
    </row>
    <row r="406" spans="1:4">
      <c r="A406" s="240"/>
      <c r="B406" s="240"/>
      <c r="C406" s="240"/>
      <c r="D406" s="240"/>
    </row>
    <row r="407" spans="1:4">
      <c r="A407" s="240"/>
      <c r="B407" s="240"/>
      <c r="C407" s="240"/>
      <c r="D407" s="240"/>
    </row>
    <row r="408" spans="1:4">
      <c r="A408" s="240"/>
      <c r="B408" s="240"/>
      <c r="C408" s="240"/>
      <c r="D408" s="240"/>
    </row>
    <row r="409" spans="1:4">
      <c r="A409" s="240"/>
      <c r="B409" s="240"/>
      <c r="C409" s="240"/>
      <c r="D409" s="240"/>
    </row>
    <row r="410" spans="1:4">
      <c r="A410" s="240"/>
      <c r="B410" s="240"/>
      <c r="C410" s="240"/>
      <c r="D410" s="240"/>
    </row>
    <row r="411" spans="1:4">
      <c r="A411" s="240"/>
      <c r="B411" s="240"/>
      <c r="C411" s="240"/>
      <c r="D411" s="240"/>
    </row>
    <row r="412" spans="1:4">
      <c r="A412" s="240"/>
      <c r="B412" s="240"/>
      <c r="C412" s="240"/>
      <c r="D412" s="240"/>
    </row>
    <row r="413" spans="1:4">
      <c r="A413" s="240"/>
      <c r="B413" s="240"/>
      <c r="C413" s="240"/>
      <c r="D413" s="240"/>
    </row>
    <row r="414" spans="1:4">
      <c r="A414" s="240"/>
      <c r="B414" s="240"/>
      <c r="C414" s="240"/>
      <c r="D414" s="240"/>
    </row>
    <row r="415" spans="1:4">
      <c r="A415" s="240"/>
      <c r="B415" s="240"/>
      <c r="C415" s="240"/>
      <c r="D415" s="240"/>
    </row>
    <row r="416" spans="1:4">
      <c r="A416" s="240"/>
      <c r="B416" s="240"/>
      <c r="C416" s="240"/>
      <c r="D416" s="240"/>
    </row>
    <row r="417" spans="1:4">
      <c r="A417" s="240"/>
      <c r="B417" s="240"/>
      <c r="C417" s="240"/>
      <c r="D417" s="240"/>
    </row>
    <row r="418" spans="1:4">
      <c r="A418" s="240"/>
      <c r="B418" s="240"/>
      <c r="C418" s="240"/>
      <c r="D418" s="240"/>
    </row>
    <row r="419" spans="1:4">
      <c r="A419" s="240"/>
      <c r="B419" s="240"/>
      <c r="C419" s="240"/>
      <c r="D419" s="240"/>
    </row>
    <row r="420" spans="1:4">
      <c r="A420" s="240"/>
      <c r="B420" s="240"/>
      <c r="C420" s="240"/>
      <c r="D420" s="240"/>
    </row>
    <row r="421" spans="1:4">
      <c r="A421" s="240"/>
      <c r="B421" s="240"/>
      <c r="C421" s="240"/>
      <c r="D421" s="240"/>
    </row>
    <row r="422" spans="1:4">
      <c r="A422" s="240"/>
      <c r="B422" s="240"/>
      <c r="C422" s="240"/>
      <c r="D422" s="240"/>
    </row>
    <row r="423" spans="1:4">
      <c r="A423" s="240"/>
      <c r="B423" s="240"/>
      <c r="C423" s="240"/>
      <c r="D423" s="240"/>
    </row>
    <row r="424" spans="1:4">
      <c r="A424" s="240"/>
      <c r="B424" s="240"/>
      <c r="C424" s="240"/>
      <c r="D424" s="240"/>
    </row>
    <row r="425" spans="1:4">
      <c r="A425" s="240"/>
      <c r="B425" s="240"/>
      <c r="C425" s="240"/>
      <c r="D425" s="240"/>
    </row>
    <row r="426" spans="1:4">
      <c r="A426" s="240"/>
      <c r="B426" s="240"/>
      <c r="C426" s="240"/>
      <c r="D426" s="240"/>
    </row>
    <row r="427" spans="1:4">
      <c r="A427" s="240"/>
      <c r="B427" s="240"/>
      <c r="C427" s="240"/>
      <c r="D427" s="240"/>
    </row>
    <row r="428" spans="1:4">
      <c r="A428" s="240"/>
      <c r="B428" s="240"/>
      <c r="C428" s="240"/>
      <c r="D428" s="240"/>
    </row>
    <row r="429" spans="1:4">
      <c r="A429" s="240"/>
      <c r="B429" s="240"/>
      <c r="C429" s="240"/>
      <c r="D429" s="240"/>
    </row>
    <row r="430" spans="1:4">
      <c r="A430" s="240"/>
      <c r="B430" s="240"/>
      <c r="C430" s="240"/>
      <c r="D430" s="240"/>
    </row>
    <row r="431" spans="1:4">
      <c r="A431" s="240"/>
      <c r="B431" s="240"/>
      <c r="C431" s="240"/>
      <c r="D431" s="240"/>
    </row>
    <row r="432" spans="1:4">
      <c r="A432" s="240"/>
      <c r="B432" s="240"/>
      <c r="C432" s="240"/>
      <c r="D432" s="240"/>
    </row>
    <row r="433" spans="1:4">
      <c r="A433" s="240"/>
      <c r="B433" s="240"/>
      <c r="C433" s="240"/>
      <c r="D433" s="240"/>
    </row>
    <row r="434" spans="1:4">
      <c r="A434" s="240"/>
      <c r="B434" s="240"/>
      <c r="C434" s="240"/>
      <c r="D434" s="240"/>
    </row>
    <row r="435" spans="1:4">
      <c r="A435" s="240"/>
      <c r="B435" s="240"/>
      <c r="C435" s="240"/>
      <c r="D435" s="240"/>
    </row>
    <row r="436" spans="1:4">
      <c r="A436" s="240"/>
      <c r="B436" s="240"/>
      <c r="C436" s="240"/>
      <c r="D436" s="240"/>
    </row>
    <row r="437" spans="1:4">
      <c r="A437" s="240"/>
      <c r="B437" s="240"/>
      <c r="C437" s="240"/>
      <c r="D437" s="240"/>
    </row>
    <row r="438" spans="1:4">
      <c r="A438" s="240"/>
      <c r="B438" s="240"/>
      <c r="C438" s="240"/>
      <c r="D438" s="240"/>
    </row>
    <row r="439" spans="1:4">
      <c r="A439" s="240"/>
      <c r="B439" s="240"/>
      <c r="C439" s="240"/>
      <c r="D439" s="240"/>
    </row>
    <row r="440" spans="1:4">
      <c r="A440" s="240"/>
      <c r="B440" s="240"/>
      <c r="C440" s="240"/>
      <c r="D440" s="240"/>
    </row>
    <row r="441" spans="1:4">
      <c r="A441" s="240"/>
      <c r="B441" s="240"/>
      <c r="C441" s="240"/>
      <c r="D441" s="240"/>
    </row>
    <row r="442" spans="1:4">
      <c r="A442" s="240"/>
      <c r="B442" s="240"/>
      <c r="C442" s="240"/>
      <c r="D442" s="240"/>
    </row>
    <row r="443" spans="1:4">
      <c r="A443" s="240"/>
      <c r="B443" s="240"/>
      <c r="C443" s="240"/>
      <c r="D443" s="240"/>
    </row>
    <row r="444" spans="1:4">
      <c r="A444" s="240"/>
      <c r="B444" s="240"/>
      <c r="C444" s="240"/>
      <c r="D444" s="240"/>
    </row>
    <row r="445" spans="1:4">
      <c r="A445" s="240"/>
      <c r="B445" s="240"/>
      <c r="C445" s="240"/>
      <c r="D445" s="240"/>
    </row>
    <row r="446" spans="1:4">
      <c r="A446" s="240"/>
      <c r="B446" s="240"/>
      <c r="C446" s="240"/>
      <c r="D446" s="240"/>
    </row>
    <row r="447" spans="1:4">
      <c r="A447" s="240"/>
      <c r="B447" s="240"/>
      <c r="C447" s="240"/>
      <c r="D447" s="240"/>
    </row>
    <row r="448" spans="1:4">
      <c r="A448" s="240"/>
      <c r="B448" s="240"/>
      <c r="C448" s="240"/>
      <c r="D448" s="240"/>
    </row>
    <row r="449" spans="1:4">
      <c r="A449" s="240"/>
      <c r="B449" s="240"/>
      <c r="C449" s="240"/>
      <c r="D449" s="240"/>
    </row>
    <row r="450" spans="1:4">
      <c r="A450" s="240"/>
      <c r="B450" s="240"/>
      <c r="C450" s="240"/>
      <c r="D450" s="240"/>
    </row>
    <row r="451" spans="1:4">
      <c r="A451" s="240"/>
      <c r="B451" s="240"/>
      <c r="C451" s="240"/>
      <c r="D451" s="240"/>
    </row>
    <row r="452" spans="1:4">
      <c r="A452" s="240"/>
      <c r="B452" s="240"/>
      <c r="C452" s="240"/>
      <c r="D452" s="240"/>
    </row>
    <row r="453" spans="1:4">
      <c r="A453" s="240"/>
      <c r="B453" s="240"/>
      <c r="C453" s="240"/>
      <c r="D453" s="240"/>
    </row>
    <row r="454" spans="1:4">
      <c r="A454" s="240"/>
      <c r="B454" s="240"/>
      <c r="C454" s="240"/>
      <c r="D454" s="240"/>
    </row>
    <row r="455" spans="1:4">
      <c r="A455" s="240"/>
      <c r="B455" s="240"/>
      <c r="C455" s="240"/>
      <c r="D455" s="240"/>
    </row>
    <row r="456" spans="1:4">
      <c r="A456" s="240"/>
      <c r="B456" s="240"/>
      <c r="C456" s="240"/>
      <c r="D456" s="240"/>
    </row>
    <row r="457" spans="1:4">
      <c r="A457" s="240"/>
      <c r="B457" s="240"/>
      <c r="C457" s="240"/>
      <c r="D457" s="240"/>
    </row>
    <row r="458" spans="1:4">
      <c r="A458" s="240"/>
      <c r="B458" s="240"/>
      <c r="C458" s="240"/>
      <c r="D458" s="240"/>
    </row>
    <row r="459" spans="1:4">
      <c r="A459" s="240"/>
      <c r="B459" s="240"/>
      <c r="C459" s="240"/>
      <c r="D459" s="240"/>
    </row>
    <row r="460" spans="1:4">
      <c r="A460" s="240"/>
      <c r="B460" s="240"/>
      <c r="C460" s="240"/>
      <c r="D460" s="240"/>
    </row>
    <row r="461" spans="1:4">
      <c r="A461" s="240"/>
      <c r="B461" s="240"/>
      <c r="C461" s="240"/>
      <c r="D461" s="240"/>
    </row>
    <row r="462" spans="1:4">
      <c r="A462" s="240"/>
      <c r="B462" s="240"/>
      <c r="C462" s="240"/>
      <c r="D462" s="240"/>
    </row>
    <row r="463" spans="1:4">
      <c r="A463" s="240"/>
      <c r="B463" s="240"/>
      <c r="C463" s="240"/>
      <c r="D463" s="240"/>
    </row>
    <row r="464" spans="1:4">
      <c r="A464" s="240"/>
      <c r="B464" s="240"/>
      <c r="C464" s="240"/>
      <c r="D464" s="240"/>
    </row>
    <row r="465" spans="1:4">
      <c r="A465" s="240"/>
      <c r="B465" s="240"/>
      <c r="C465" s="240"/>
      <c r="D465" s="240"/>
    </row>
    <row r="466" spans="1:4">
      <c r="A466" s="240"/>
      <c r="B466" s="240"/>
      <c r="C466" s="240"/>
      <c r="D466" s="240"/>
    </row>
    <row r="467" spans="1:4">
      <c r="A467" s="240"/>
      <c r="B467" s="240"/>
      <c r="C467" s="240"/>
      <c r="D467" s="240"/>
    </row>
    <row r="468" spans="1:4">
      <c r="A468" s="240"/>
      <c r="B468" s="240"/>
      <c r="C468" s="240"/>
      <c r="D468" s="240"/>
    </row>
    <row r="469" spans="1:4">
      <c r="A469" s="240"/>
      <c r="B469" s="240"/>
      <c r="C469" s="240"/>
      <c r="D469" s="240"/>
    </row>
    <row r="470" spans="1:4">
      <c r="A470" s="240"/>
      <c r="B470" s="240"/>
      <c r="C470" s="240"/>
      <c r="D470" s="240"/>
    </row>
    <row r="471" spans="1:4">
      <c r="A471" s="240"/>
      <c r="B471" s="240"/>
      <c r="C471" s="240"/>
      <c r="D471" s="240"/>
    </row>
    <row r="472" spans="1:4">
      <c r="A472" s="240"/>
      <c r="B472" s="240"/>
      <c r="C472" s="240"/>
      <c r="D472" s="240"/>
    </row>
    <row r="473" spans="1:4">
      <c r="A473" s="240"/>
      <c r="B473" s="240"/>
      <c r="C473" s="240"/>
      <c r="D473" s="240"/>
    </row>
    <row r="474" spans="1:4">
      <c r="A474" s="240"/>
      <c r="B474" s="240"/>
      <c r="C474" s="240"/>
      <c r="D474" s="240"/>
    </row>
    <row r="475" spans="1:4">
      <c r="A475" s="240"/>
      <c r="B475" s="240"/>
      <c r="C475" s="240"/>
      <c r="D475" s="240"/>
    </row>
    <row r="476" spans="1:4">
      <c r="A476" s="240"/>
      <c r="B476" s="240"/>
      <c r="C476" s="240"/>
      <c r="D476" s="240"/>
    </row>
    <row r="477" spans="1:4">
      <c r="A477" s="240"/>
      <c r="B477" s="240"/>
      <c r="C477" s="240"/>
      <c r="D477" s="240"/>
    </row>
    <row r="478" spans="1:4">
      <c r="A478" s="240"/>
      <c r="B478" s="240"/>
      <c r="C478" s="240"/>
      <c r="D478" s="240"/>
    </row>
    <row r="479" spans="1:4">
      <c r="A479" s="240"/>
      <c r="B479" s="240"/>
      <c r="C479" s="240"/>
      <c r="D479" s="240"/>
    </row>
    <row r="480" spans="1:4">
      <c r="A480" s="240"/>
      <c r="B480" s="240"/>
      <c r="C480" s="240"/>
      <c r="D480" s="240"/>
    </row>
    <row r="481" spans="1:4">
      <c r="A481" s="240"/>
      <c r="B481" s="240"/>
      <c r="C481" s="240"/>
      <c r="D481" s="240"/>
    </row>
    <row r="482" spans="1:4">
      <c r="A482" s="240"/>
      <c r="B482" s="240"/>
      <c r="C482" s="240"/>
      <c r="D482" s="240"/>
    </row>
    <row r="483" spans="1:4">
      <c r="A483" s="240"/>
      <c r="B483" s="240"/>
      <c r="C483" s="240"/>
      <c r="D483" s="240"/>
    </row>
    <row r="484" spans="1:4">
      <c r="A484" s="240"/>
      <c r="B484" s="240"/>
      <c r="C484" s="240"/>
      <c r="D484" s="240"/>
    </row>
    <row r="485" spans="1:4">
      <c r="A485" s="240"/>
      <c r="B485" s="240"/>
      <c r="C485" s="240"/>
      <c r="D485" s="240"/>
    </row>
    <row r="486" spans="1:4">
      <c r="A486" s="240"/>
      <c r="B486" s="240"/>
      <c r="C486" s="240"/>
      <c r="D486" s="240"/>
    </row>
    <row r="487" spans="1:4">
      <c r="A487" s="240"/>
      <c r="B487" s="240"/>
      <c r="C487" s="240"/>
      <c r="D487" s="240"/>
    </row>
    <row r="488" spans="1:4">
      <c r="A488" s="240"/>
      <c r="B488" s="240"/>
      <c r="C488" s="240"/>
      <c r="D488" s="240"/>
    </row>
    <row r="489" spans="1:4">
      <c r="A489" s="240"/>
      <c r="B489" s="240"/>
      <c r="C489" s="240"/>
      <c r="D489" s="240"/>
    </row>
    <row r="490" spans="1:4">
      <c r="A490" s="240"/>
      <c r="B490" s="240"/>
      <c r="C490" s="240"/>
      <c r="D490" s="240"/>
    </row>
    <row r="491" spans="1:4">
      <c r="A491" s="240"/>
      <c r="B491" s="240"/>
      <c r="C491" s="240"/>
      <c r="D491" s="240"/>
    </row>
    <row r="492" spans="1:4">
      <c r="A492" s="240"/>
      <c r="B492" s="240"/>
      <c r="C492" s="240"/>
      <c r="D492" s="240"/>
    </row>
    <row r="493" spans="1:4">
      <c r="A493" s="240"/>
      <c r="B493" s="240"/>
      <c r="C493" s="240"/>
      <c r="D493" s="240"/>
    </row>
    <row r="494" spans="1:4">
      <c r="A494" s="240"/>
      <c r="B494" s="240"/>
      <c r="C494" s="240"/>
      <c r="D494" s="240"/>
    </row>
    <row r="495" spans="1:4">
      <c r="A495" s="240"/>
      <c r="B495" s="240"/>
      <c r="C495" s="240"/>
      <c r="D495" s="240"/>
    </row>
    <row r="496" spans="1:4">
      <c r="A496" s="240"/>
      <c r="B496" s="240"/>
      <c r="C496" s="240"/>
      <c r="D496" s="240"/>
    </row>
    <row r="497" spans="1:4">
      <c r="A497" s="240"/>
      <c r="B497" s="240"/>
      <c r="C497" s="240"/>
      <c r="D497" s="240"/>
    </row>
    <row r="498" spans="1:4">
      <c r="A498" s="240"/>
      <c r="B498" s="240"/>
      <c r="C498" s="240"/>
      <c r="D498" s="240"/>
    </row>
    <row r="499" spans="1:4">
      <c r="A499" s="240"/>
      <c r="B499" s="240"/>
      <c r="C499" s="240"/>
      <c r="D499" s="240"/>
    </row>
    <row r="500" spans="1:4">
      <c r="A500" s="240"/>
      <c r="B500" s="240"/>
      <c r="C500" s="240"/>
      <c r="D500" s="240"/>
    </row>
    <row r="501" spans="1:4">
      <c r="A501" s="240"/>
      <c r="B501" s="240"/>
      <c r="C501" s="240"/>
      <c r="D501" s="240"/>
    </row>
    <row r="502" spans="1:4">
      <c r="A502" s="240"/>
      <c r="B502" s="240"/>
      <c r="C502" s="240"/>
      <c r="D502" s="240"/>
    </row>
    <row r="503" spans="1:4">
      <c r="A503" s="240"/>
      <c r="B503" s="240"/>
      <c r="C503" s="240"/>
      <c r="D503" s="240"/>
    </row>
    <row r="504" spans="1:4">
      <c r="A504" s="240"/>
      <c r="B504" s="240"/>
      <c r="C504" s="240"/>
      <c r="D504" s="240"/>
    </row>
    <row r="505" spans="1:4">
      <c r="A505" s="240"/>
      <c r="B505" s="240"/>
      <c r="C505" s="240"/>
      <c r="D505" s="240"/>
    </row>
    <row r="506" spans="1:4">
      <c r="A506" s="240"/>
      <c r="B506" s="240"/>
      <c r="C506" s="240"/>
      <c r="D506" s="240"/>
    </row>
    <row r="507" spans="1:4">
      <c r="A507" s="240"/>
      <c r="B507" s="240"/>
      <c r="C507" s="240"/>
      <c r="D507" s="240"/>
    </row>
    <row r="508" spans="1:4">
      <c r="A508" s="240"/>
      <c r="B508" s="240"/>
      <c r="C508" s="240"/>
      <c r="D508" s="240"/>
    </row>
    <row r="509" spans="1:4">
      <c r="A509" s="240"/>
      <c r="B509" s="240"/>
      <c r="C509" s="240"/>
      <c r="D509" s="240"/>
    </row>
    <row r="510" spans="1:4">
      <c r="A510" s="240"/>
      <c r="B510" s="240"/>
      <c r="C510" s="240"/>
      <c r="D510" s="240"/>
    </row>
    <row r="511" spans="1:4">
      <c r="A511" s="240"/>
      <c r="B511" s="240"/>
      <c r="C511" s="240"/>
      <c r="D511" s="240"/>
    </row>
    <row r="512" spans="1:4">
      <c r="A512" s="240"/>
      <c r="B512" s="240"/>
      <c r="C512" s="240"/>
      <c r="D512" s="240"/>
    </row>
    <row r="513" spans="1:4">
      <c r="A513" s="240"/>
      <c r="B513" s="240"/>
      <c r="C513" s="240"/>
      <c r="D513" s="240"/>
    </row>
    <row r="514" spans="1:4">
      <c r="A514" s="240"/>
      <c r="B514" s="240"/>
      <c r="C514" s="240"/>
      <c r="D514" s="240"/>
    </row>
    <row r="515" spans="1:4">
      <c r="A515" s="240"/>
      <c r="B515" s="240"/>
      <c r="C515" s="240"/>
      <c r="D515" s="240"/>
    </row>
    <row r="516" spans="1:4">
      <c r="A516" s="240"/>
      <c r="B516" s="240"/>
      <c r="C516" s="240"/>
      <c r="D516" s="240"/>
    </row>
    <row r="517" spans="1:4">
      <c r="A517" s="240"/>
      <c r="B517" s="240"/>
      <c r="C517" s="240"/>
      <c r="D517" s="240"/>
    </row>
    <row r="518" spans="1:4">
      <c r="A518" s="240"/>
      <c r="B518" s="240"/>
      <c r="C518" s="240"/>
      <c r="D518" s="240"/>
    </row>
    <row r="519" spans="1:4">
      <c r="A519" s="240"/>
      <c r="B519" s="240"/>
      <c r="C519" s="240"/>
      <c r="D519" s="240"/>
    </row>
    <row r="520" spans="1:4">
      <c r="A520" s="240"/>
      <c r="B520" s="240"/>
      <c r="C520" s="240"/>
      <c r="D520" s="240"/>
    </row>
    <row r="521" spans="1:4">
      <c r="A521" s="240"/>
      <c r="B521" s="240"/>
      <c r="C521" s="240"/>
      <c r="D521" s="240"/>
    </row>
    <row r="522" spans="1:4">
      <c r="A522" s="240"/>
      <c r="B522" s="240"/>
      <c r="C522" s="240"/>
      <c r="D522" s="240"/>
    </row>
    <row r="523" spans="1:4">
      <c r="A523" s="240"/>
      <c r="B523" s="240"/>
      <c r="C523" s="240"/>
      <c r="D523" s="240"/>
    </row>
    <row r="524" spans="1:4">
      <c r="A524" s="240"/>
      <c r="B524" s="240"/>
      <c r="C524" s="240"/>
      <c r="D524" s="240"/>
    </row>
    <row r="525" spans="1:4">
      <c r="A525" s="240"/>
      <c r="B525" s="240"/>
      <c r="C525" s="240"/>
      <c r="D525" s="240"/>
    </row>
    <row r="526" spans="1:4">
      <c r="A526" s="240"/>
      <c r="B526" s="240"/>
      <c r="C526" s="240"/>
      <c r="D526" s="240"/>
    </row>
    <row r="527" spans="1:4">
      <c r="A527" s="240"/>
      <c r="B527" s="240"/>
      <c r="C527" s="240"/>
      <c r="D527" s="240"/>
    </row>
    <row r="528" spans="1:4">
      <c r="A528" s="240"/>
      <c r="B528" s="240"/>
      <c r="C528" s="240"/>
      <c r="D528" s="240"/>
    </row>
    <row r="529" spans="1:4">
      <c r="A529" s="240"/>
      <c r="B529" s="240"/>
      <c r="C529" s="240"/>
      <c r="D529" s="240"/>
    </row>
    <row r="530" spans="1:4">
      <c r="A530" s="240"/>
      <c r="B530" s="240"/>
      <c r="C530" s="240"/>
      <c r="D530" s="240"/>
    </row>
    <row r="531" spans="1:4">
      <c r="A531" s="240"/>
      <c r="B531" s="240"/>
      <c r="C531" s="240"/>
      <c r="D531" s="240"/>
    </row>
    <row r="532" spans="1:4">
      <c r="A532" s="240"/>
      <c r="B532" s="240"/>
      <c r="C532" s="240"/>
      <c r="D532" s="240"/>
    </row>
    <row r="533" spans="1:4">
      <c r="A533" s="240"/>
      <c r="B533" s="240"/>
      <c r="C533" s="240"/>
      <c r="D533" s="240"/>
    </row>
    <row r="534" spans="1:4">
      <c r="A534" s="240"/>
      <c r="B534" s="240"/>
      <c r="C534" s="240"/>
      <c r="D534" s="240"/>
    </row>
    <row r="535" spans="1:4">
      <c r="A535" s="240"/>
      <c r="B535" s="240"/>
      <c r="C535" s="240"/>
      <c r="D535" s="240"/>
    </row>
    <row r="536" spans="1:4">
      <c r="A536" s="240"/>
      <c r="B536" s="240"/>
      <c r="C536" s="240"/>
      <c r="D536" s="240"/>
    </row>
    <row r="537" spans="1:4">
      <c r="A537" s="240"/>
      <c r="B537" s="240"/>
      <c r="C537" s="240"/>
      <c r="D537" s="240"/>
    </row>
    <row r="538" spans="1:4">
      <c r="A538" s="240"/>
      <c r="B538" s="240"/>
      <c r="C538" s="240"/>
      <c r="D538" s="240"/>
    </row>
    <row r="539" spans="1:4">
      <c r="A539" s="240"/>
      <c r="B539" s="240"/>
      <c r="C539" s="240"/>
      <c r="D539" s="240"/>
    </row>
    <row r="540" spans="1:4">
      <c r="A540" s="240"/>
      <c r="B540" s="240"/>
      <c r="C540" s="240"/>
      <c r="D540" s="240"/>
    </row>
    <row r="541" spans="1:4">
      <c r="A541" s="240"/>
      <c r="B541" s="240"/>
      <c r="C541" s="240"/>
      <c r="D541" s="240"/>
    </row>
    <row r="542" spans="1:4">
      <c r="A542" s="240"/>
      <c r="B542" s="240"/>
      <c r="C542" s="240"/>
      <c r="D542" s="240"/>
    </row>
    <row r="543" spans="1:4">
      <c r="A543" s="240"/>
      <c r="B543" s="240"/>
      <c r="C543" s="240"/>
      <c r="D543" s="240"/>
    </row>
    <row r="544" spans="1:4">
      <c r="A544" s="240"/>
      <c r="B544" s="240"/>
      <c r="C544" s="240"/>
      <c r="D544" s="240"/>
    </row>
    <row r="545" spans="1:4">
      <c r="A545" s="240"/>
      <c r="B545" s="240"/>
      <c r="C545" s="240"/>
      <c r="D545" s="240"/>
    </row>
    <row r="546" spans="1:4">
      <c r="A546" s="240"/>
      <c r="B546" s="240"/>
      <c r="C546" s="240"/>
      <c r="D546" s="240"/>
    </row>
    <row r="547" spans="1:4">
      <c r="A547" s="240"/>
      <c r="B547" s="240"/>
      <c r="C547" s="240"/>
      <c r="D547" s="240"/>
    </row>
    <row r="548" spans="1:4">
      <c r="A548" s="240"/>
      <c r="B548" s="240"/>
      <c r="C548" s="240"/>
      <c r="D548" s="240"/>
    </row>
    <row r="549" spans="1:4">
      <c r="A549" s="240"/>
      <c r="B549" s="240"/>
      <c r="C549" s="240"/>
      <c r="D549" s="240"/>
    </row>
    <row r="550" spans="1:4">
      <c r="A550" s="240"/>
      <c r="B550" s="240"/>
      <c r="C550" s="240"/>
      <c r="D550" s="240"/>
    </row>
    <row r="551" spans="1:4">
      <c r="A551" s="240"/>
      <c r="B551" s="240"/>
      <c r="C551" s="240"/>
      <c r="D551" s="240"/>
    </row>
    <row r="552" spans="1:4">
      <c r="A552" s="240"/>
      <c r="B552" s="240"/>
      <c r="C552" s="240"/>
      <c r="D552" s="240"/>
    </row>
    <row r="553" spans="1:4">
      <c r="A553" s="240"/>
      <c r="B553" s="240"/>
      <c r="C553" s="240"/>
      <c r="D553" s="240"/>
    </row>
    <row r="554" spans="1:4">
      <c r="A554" s="240"/>
      <c r="B554" s="240"/>
      <c r="C554" s="240"/>
      <c r="D554" s="240"/>
    </row>
    <row r="555" spans="1:4">
      <c r="A555" s="240"/>
      <c r="B555" s="240"/>
      <c r="C555" s="240"/>
      <c r="D555" s="240"/>
    </row>
    <row r="556" spans="1:4">
      <c r="A556" s="240"/>
      <c r="B556" s="240"/>
      <c r="C556" s="240"/>
      <c r="D556" s="240"/>
    </row>
    <row r="557" spans="1:4">
      <c r="A557" s="240"/>
      <c r="B557" s="240"/>
      <c r="C557" s="240"/>
      <c r="D557" s="240"/>
    </row>
    <row r="558" spans="1:4">
      <c r="A558" s="240"/>
      <c r="B558" s="240"/>
      <c r="C558" s="240"/>
      <c r="D558" s="240"/>
    </row>
    <row r="559" spans="1:4">
      <c r="A559" s="240"/>
      <c r="B559" s="240"/>
      <c r="C559" s="240"/>
      <c r="D559" s="240"/>
    </row>
    <row r="560" spans="1:4">
      <c r="A560" s="240"/>
      <c r="B560" s="240"/>
      <c r="C560" s="240"/>
      <c r="D560" s="240"/>
    </row>
    <row r="561" spans="1:4">
      <c r="A561" s="240"/>
      <c r="B561" s="240"/>
      <c r="C561" s="240"/>
      <c r="D561" s="240"/>
    </row>
    <row r="562" spans="1:4">
      <c r="A562" s="240"/>
      <c r="B562" s="240"/>
      <c r="C562" s="240"/>
      <c r="D562" s="240"/>
    </row>
    <row r="563" spans="1:4">
      <c r="A563" s="240"/>
      <c r="B563" s="240"/>
      <c r="C563" s="240"/>
      <c r="D563" s="240"/>
    </row>
    <row r="564" spans="1:4">
      <c r="A564" s="240"/>
      <c r="B564" s="240"/>
      <c r="C564" s="240"/>
      <c r="D564" s="240"/>
    </row>
    <row r="565" spans="1:4">
      <c r="A565" s="240"/>
      <c r="B565" s="240"/>
      <c r="C565" s="240"/>
      <c r="D565" s="240"/>
    </row>
    <row r="566" spans="1:4">
      <c r="A566" s="240"/>
      <c r="B566" s="240"/>
      <c r="C566" s="240"/>
      <c r="D566" s="240"/>
    </row>
    <row r="567" spans="1:4">
      <c r="A567" s="240"/>
      <c r="B567" s="240"/>
      <c r="C567" s="240"/>
      <c r="D567" s="240"/>
    </row>
    <row r="568" spans="1:4">
      <c r="A568" s="240"/>
      <c r="B568" s="240"/>
      <c r="C568" s="240"/>
      <c r="D568" s="240"/>
    </row>
    <row r="569" spans="1:4">
      <c r="A569" s="240"/>
      <c r="B569" s="240"/>
      <c r="C569" s="240"/>
      <c r="D569" s="240"/>
    </row>
    <row r="570" spans="1:4">
      <c r="A570" s="240"/>
      <c r="B570" s="240"/>
      <c r="C570" s="240"/>
      <c r="D570" s="240"/>
    </row>
    <row r="571" spans="1:4">
      <c r="A571" s="240"/>
      <c r="B571" s="240"/>
      <c r="C571" s="240"/>
      <c r="D571" s="240"/>
    </row>
    <row r="572" spans="1:4">
      <c r="A572" s="240"/>
      <c r="B572" s="240"/>
      <c r="C572" s="240"/>
      <c r="D572" s="240"/>
    </row>
    <row r="573" spans="1:4">
      <c r="A573" s="240"/>
      <c r="B573" s="240"/>
      <c r="C573" s="240"/>
      <c r="D573" s="240"/>
    </row>
    <row r="574" spans="1:4">
      <c r="A574" s="240"/>
      <c r="B574" s="240"/>
      <c r="C574" s="240"/>
      <c r="D574" s="240"/>
    </row>
    <row r="575" spans="1:4">
      <c r="A575" s="240"/>
      <c r="B575" s="240"/>
      <c r="C575" s="240"/>
      <c r="D575" s="240"/>
    </row>
    <row r="576" spans="1:4">
      <c r="A576" s="240"/>
      <c r="B576" s="240"/>
      <c r="C576" s="240"/>
      <c r="D576" s="240"/>
    </row>
    <row r="577" spans="1:4">
      <c r="A577" s="240"/>
      <c r="B577" s="240"/>
      <c r="C577" s="240"/>
      <c r="D577" s="240"/>
    </row>
    <row r="578" spans="1:4">
      <c r="A578" s="240"/>
      <c r="B578" s="240"/>
      <c r="C578" s="240"/>
      <c r="D578" s="240"/>
    </row>
    <row r="579" spans="1:4">
      <c r="A579" s="240"/>
      <c r="B579" s="240"/>
      <c r="C579" s="240"/>
      <c r="D579" s="240"/>
    </row>
    <row r="580" spans="1:4">
      <c r="A580" s="240"/>
      <c r="B580" s="240"/>
      <c r="C580" s="240"/>
      <c r="D580" s="240"/>
    </row>
    <row r="581" spans="1:4">
      <c r="A581" s="240"/>
      <c r="B581" s="240"/>
      <c r="C581" s="240"/>
      <c r="D581" s="240"/>
    </row>
    <row r="582" spans="1:4">
      <c r="A582" s="240"/>
      <c r="B582" s="240"/>
      <c r="C582" s="240"/>
      <c r="D582" s="240"/>
    </row>
    <row r="583" spans="1:4">
      <c r="A583" s="240"/>
      <c r="B583" s="240"/>
      <c r="C583" s="240"/>
      <c r="D583" s="240"/>
    </row>
    <row r="584" spans="1:4">
      <c r="A584" s="240"/>
      <c r="B584" s="240"/>
      <c r="C584" s="240"/>
      <c r="D584" s="240"/>
    </row>
    <row r="585" spans="1:4">
      <c r="A585" s="240"/>
      <c r="B585" s="240"/>
      <c r="C585" s="240"/>
      <c r="D585" s="240"/>
    </row>
    <row r="586" spans="1:4">
      <c r="A586" s="240"/>
      <c r="B586" s="240"/>
      <c r="C586" s="240"/>
      <c r="D586" s="240"/>
    </row>
    <row r="587" spans="1:4">
      <c r="A587" s="240"/>
      <c r="B587" s="240"/>
      <c r="C587" s="240"/>
      <c r="D587" s="240"/>
    </row>
    <row r="588" spans="1:4">
      <c r="A588" s="240"/>
      <c r="B588" s="240"/>
      <c r="C588" s="240"/>
      <c r="D588" s="240"/>
    </row>
    <row r="589" spans="1:4">
      <c r="A589" s="240"/>
      <c r="B589" s="240"/>
      <c r="C589" s="240"/>
      <c r="D589" s="240"/>
    </row>
    <row r="590" spans="1:4">
      <c r="A590" s="240"/>
      <c r="B590" s="240"/>
      <c r="C590" s="240"/>
      <c r="D590" s="240"/>
    </row>
    <row r="591" spans="1:4">
      <c r="A591" s="240"/>
      <c r="B591" s="240"/>
      <c r="C591" s="240"/>
      <c r="D591" s="240"/>
    </row>
    <row r="592" spans="1:4">
      <c r="A592" s="240"/>
      <c r="B592" s="240"/>
      <c r="C592" s="240"/>
      <c r="D592" s="240"/>
    </row>
    <row r="593" spans="1:4">
      <c r="A593" s="240"/>
      <c r="B593" s="240"/>
      <c r="C593" s="240"/>
      <c r="D593" s="240"/>
    </row>
    <row r="594" spans="1:4">
      <c r="A594" s="240"/>
      <c r="B594" s="240"/>
      <c r="C594" s="240"/>
      <c r="D594" s="240"/>
    </row>
    <row r="595" spans="1:4">
      <c r="A595" s="240"/>
      <c r="B595" s="240"/>
      <c r="C595" s="240"/>
      <c r="D595" s="240"/>
    </row>
    <row r="596" spans="1:4">
      <c r="A596" s="240"/>
      <c r="B596" s="240"/>
      <c r="C596" s="240"/>
      <c r="D596" s="240"/>
    </row>
    <row r="597" spans="1:4">
      <c r="A597" s="240"/>
      <c r="B597" s="240"/>
      <c r="C597" s="240"/>
      <c r="D597" s="240"/>
    </row>
    <row r="598" spans="1:4">
      <c r="A598" s="240"/>
      <c r="B598" s="240"/>
      <c r="C598" s="240"/>
      <c r="D598" s="240"/>
    </row>
    <row r="599" spans="1:4">
      <c r="A599" s="240"/>
      <c r="B599" s="240"/>
      <c r="C599" s="240"/>
      <c r="D599" s="240"/>
    </row>
    <row r="600" spans="1:4">
      <c r="A600" s="240"/>
      <c r="B600" s="240"/>
      <c r="C600" s="240"/>
      <c r="D600" s="240"/>
    </row>
    <row r="601" spans="1:4">
      <c r="A601" s="240"/>
      <c r="B601" s="240"/>
      <c r="C601" s="240"/>
      <c r="D601" s="240"/>
    </row>
    <row r="602" spans="1:4">
      <c r="A602" s="240"/>
      <c r="B602" s="240"/>
      <c r="C602" s="240"/>
      <c r="D602" s="240"/>
    </row>
    <row r="603" spans="1:4">
      <c r="A603" s="240"/>
      <c r="B603" s="240"/>
      <c r="C603" s="240"/>
      <c r="D603" s="240"/>
    </row>
    <row r="604" spans="1:4">
      <c r="A604" s="240"/>
      <c r="B604" s="240"/>
      <c r="C604" s="240"/>
      <c r="D604" s="240"/>
    </row>
    <row r="605" spans="1:4">
      <c r="A605" s="240"/>
      <c r="B605" s="240"/>
      <c r="C605" s="240"/>
      <c r="D605" s="240"/>
    </row>
    <row r="606" spans="1:4">
      <c r="A606" s="240"/>
      <c r="B606" s="240"/>
      <c r="C606" s="240"/>
      <c r="D606" s="240"/>
    </row>
    <row r="607" spans="1:4">
      <c r="A607" s="240"/>
      <c r="B607" s="240"/>
      <c r="C607" s="240"/>
      <c r="D607" s="240"/>
    </row>
    <row r="608" spans="1:4">
      <c r="A608" s="240"/>
      <c r="B608" s="240"/>
      <c r="C608" s="240"/>
      <c r="D608" s="240"/>
    </row>
    <row r="609" spans="1:4">
      <c r="A609" s="240"/>
      <c r="B609" s="240"/>
      <c r="C609" s="240"/>
      <c r="D609" s="240"/>
    </row>
    <row r="610" spans="1:4">
      <c r="A610" s="240"/>
      <c r="B610" s="240"/>
      <c r="C610" s="240"/>
      <c r="D610" s="240"/>
    </row>
    <row r="611" spans="1:4">
      <c r="A611" s="240"/>
      <c r="B611" s="240"/>
      <c r="C611" s="240"/>
      <c r="D611" s="240"/>
    </row>
    <row r="612" spans="1:4">
      <c r="A612" s="240"/>
      <c r="B612" s="240"/>
      <c r="C612" s="240"/>
      <c r="D612" s="240"/>
    </row>
    <row r="613" spans="1:4">
      <c r="A613" s="240"/>
      <c r="B613" s="240"/>
      <c r="C613" s="240"/>
      <c r="D613" s="240"/>
    </row>
    <row r="614" spans="1:4">
      <c r="A614" s="240"/>
      <c r="B614" s="240"/>
      <c r="C614" s="240"/>
      <c r="D614" s="240"/>
    </row>
    <row r="615" spans="1:4">
      <c r="A615" s="240"/>
      <c r="B615" s="240"/>
      <c r="C615" s="240"/>
      <c r="D615" s="240"/>
    </row>
    <row r="616" spans="1:4">
      <c r="A616" s="240"/>
      <c r="B616" s="240"/>
      <c r="C616" s="240"/>
      <c r="D616" s="240"/>
    </row>
    <row r="617" spans="1:4">
      <c r="A617" s="240"/>
      <c r="B617" s="240"/>
      <c r="C617" s="240"/>
      <c r="D617" s="240"/>
    </row>
    <row r="618" spans="1:4">
      <c r="A618" s="240"/>
      <c r="B618" s="240"/>
      <c r="C618" s="240"/>
      <c r="D618" s="240"/>
    </row>
    <row r="619" spans="1:4">
      <c r="A619" s="240"/>
      <c r="B619" s="240"/>
      <c r="C619" s="240"/>
      <c r="D619" s="240"/>
    </row>
    <row r="620" spans="1:4">
      <c r="A620" s="240"/>
      <c r="B620" s="240"/>
      <c r="C620" s="240"/>
      <c r="D620" s="240"/>
    </row>
    <row r="621" spans="1:4">
      <c r="A621" s="240"/>
      <c r="B621" s="240"/>
      <c r="C621" s="240"/>
      <c r="D621" s="240"/>
    </row>
    <row r="622" spans="1:4">
      <c r="A622" s="240"/>
      <c r="B622" s="240"/>
      <c r="C622" s="240"/>
      <c r="D622" s="240"/>
    </row>
    <row r="623" spans="1:4">
      <c r="A623" s="240"/>
      <c r="B623" s="240"/>
      <c r="C623" s="240"/>
      <c r="D623" s="240"/>
    </row>
    <row r="624" spans="1:4">
      <c r="A624" s="240"/>
      <c r="B624" s="240"/>
      <c r="C624" s="240"/>
      <c r="D624" s="240"/>
    </row>
    <row r="625" spans="1:4">
      <c r="A625" s="240"/>
      <c r="B625" s="240"/>
      <c r="C625" s="240"/>
      <c r="D625" s="240"/>
    </row>
    <row r="626" spans="1:4">
      <c r="A626" s="240"/>
      <c r="B626" s="240"/>
      <c r="C626" s="240"/>
      <c r="D626" s="240"/>
    </row>
    <row r="627" spans="1:4">
      <c r="A627" s="240"/>
      <c r="B627" s="240"/>
      <c r="C627" s="240"/>
      <c r="D627" s="240"/>
    </row>
    <row r="628" spans="1:4">
      <c r="A628" s="240"/>
      <c r="B628" s="240"/>
      <c r="C628" s="240"/>
      <c r="D628" s="240"/>
    </row>
    <row r="629" spans="1:4">
      <c r="A629" s="240"/>
      <c r="B629" s="240"/>
      <c r="C629" s="240"/>
      <c r="D629" s="240"/>
    </row>
    <row r="630" spans="1:4">
      <c r="A630" s="240"/>
      <c r="B630" s="240"/>
      <c r="C630" s="240"/>
      <c r="D630" s="240"/>
    </row>
    <row r="631" spans="1:4">
      <c r="A631" s="240"/>
      <c r="B631" s="240"/>
      <c r="C631" s="240"/>
      <c r="D631" s="240"/>
    </row>
    <row r="632" spans="1:4">
      <c r="A632" s="240"/>
      <c r="B632" s="240"/>
      <c r="C632" s="240"/>
      <c r="D632" s="240"/>
    </row>
    <row r="633" spans="1:4">
      <c r="A633" s="240"/>
      <c r="B633" s="240"/>
      <c r="C633" s="240"/>
      <c r="D633" s="240"/>
    </row>
    <row r="634" spans="1:4">
      <c r="A634" s="240"/>
      <c r="B634" s="240"/>
      <c r="C634" s="240"/>
      <c r="D634" s="240"/>
    </row>
    <row r="635" spans="1:4">
      <c r="A635" s="240"/>
      <c r="B635" s="240"/>
      <c r="C635" s="240"/>
      <c r="D635" s="240"/>
    </row>
    <row r="636" spans="1:4">
      <c r="A636" s="240"/>
      <c r="B636" s="240"/>
      <c r="C636" s="240"/>
      <c r="D636" s="240"/>
    </row>
    <row r="637" spans="1:4">
      <c r="A637" s="240"/>
      <c r="B637" s="240"/>
      <c r="C637" s="240"/>
      <c r="D637" s="240"/>
    </row>
    <row r="638" spans="1:4">
      <c r="A638" s="240"/>
      <c r="B638" s="240"/>
      <c r="C638" s="240"/>
      <c r="D638" s="240"/>
    </row>
    <row r="639" spans="1:4">
      <c r="A639" s="240"/>
      <c r="B639" s="240"/>
      <c r="C639" s="240"/>
      <c r="D639" s="240"/>
    </row>
    <row r="640" spans="1:4">
      <c r="A640" s="240"/>
      <c r="B640" s="240"/>
      <c r="C640" s="240"/>
      <c r="D640" s="240"/>
    </row>
    <row r="641" spans="1:4">
      <c r="A641" s="240"/>
      <c r="B641" s="240"/>
      <c r="C641" s="240"/>
      <c r="D641" s="240"/>
    </row>
    <row r="642" spans="1:4">
      <c r="A642" s="240"/>
      <c r="B642" s="240"/>
      <c r="C642" s="240"/>
      <c r="D642" s="240"/>
    </row>
    <row r="643" spans="1:4">
      <c r="A643" s="240"/>
      <c r="B643" s="240"/>
      <c r="C643" s="240"/>
      <c r="D643" s="240"/>
    </row>
    <row r="644" spans="1:4">
      <c r="A644" s="240"/>
      <c r="B644" s="240"/>
      <c r="C644" s="240"/>
      <c r="D644" s="240"/>
    </row>
    <row r="645" spans="1:4">
      <c r="A645" s="240"/>
      <c r="B645" s="240"/>
      <c r="C645" s="240"/>
      <c r="D645" s="240"/>
    </row>
    <row r="646" spans="1:4">
      <c r="A646" s="240"/>
      <c r="B646" s="240"/>
      <c r="C646" s="240"/>
      <c r="D646" s="240"/>
    </row>
    <row r="647" spans="1:4">
      <c r="A647" s="240"/>
      <c r="B647" s="240"/>
      <c r="C647" s="240"/>
      <c r="D647" s="240"/>
    </row>
    <row r="648" spans="1:4">
      <c r="A648" s="240"/>
      <c r="B648" s="240"/>
      <c r="C648" s="240"/>
      <c r="D648" s="240"/>
    </row>
    <row r="649" spans="1:4">
      <c r="A649" s="240"/>
      <c r="B649" s="240"/>
      <c r="C649" s="240"/>
      <c r="D649" s="240"/>
    </row>
    <row r="650" spans="1:4">
      <c r="A650" s="240"/>
      <c r="B650" s="240"/>
      <c r="C650" s="240"/>
      <c r="D650" s="240"/>
    </row>
    <row r="651" spans="1:4">
      <c r="A651" s="240"/>
      <c r="B651" s="240"/>
      <c r="C651" s="240"/>
      <c r="D651" s="240"/>
    </row>
    <row r="652" spans="1:4">
      <c r="A652" s="240"/>
      <c r="B652" s="240"/>
      <c r="C652" s="240"/>
      <c r="D652" s="240"/>
    </row>
    <row r="653" spans="1:4">
      <c r="A653" s="240"/>
      <c r="B653" s="240"/>
      <c r="C653" s="240"/>
      <c r="D653" s="240"/>
    </row>
    <row r="654" spans="1:4">
      <c r="A654" s="240"/>
      <c r="B654" s="240"/>
      <c r="C654" s="240"/>
      <c r="D654" s="240"/>
    </row>
    <row r="655" spans="1:4">
      <c r="A655" s="240"/>
      <c r="B655" s="240"/>
      <c r="C655" s="240"/>
      <c r="D655" s="240"/>
    </row>
    <row r="656" spans="1:4">
      <c r="A656" s="240"/>
      <c r="B656" s="240"/>
      <c r="C656" s="240"/>
      <c r="D656" s="240"/>
    </row>
    <row r="657" spans="1:4">
      <c r="A657" s="240"/>
      <c r="B657" s="240"/>
      <c r="C657" s="240"/>
      <c r="D657" s="240"/>
    </row>
    <row r="658" spans="1:4">
      <c r="A658" s="240"/>
      <c r="B658" s="240"/>
      <c r="C658" s="240"/>
      <c r="D658" s="240"/>
    </row>
    <row r="659" spans="1:4">
      <c r="A659" s="240"/>
      <c r="B659" s="240"/>
      <c r="C659" s="240"/>
      <c r="D659" s="240"/>
    </row>
    <row r="660" spans="1:4">
      <c r="A660" s="240"/>
      <c r="B660" s="240"/>
      <c r="C660" s="240"/>
      <c r="D660" s="240"/>
    </row>
    <row r="661" spans="1:4">
      <c r="A661" s="240"/>
      <c r="B661" s="240"/>
      <c r="C661" s="240"/>
      <c r="D661" s="240"/>
    </row>
    <row r="662" spans="1:4">
      <c r="A662" s="240"/>
      <c r="B662" s="240"/>
      <c r="C662" s="240"/>
      <c r="D662" s="240"/>
    </row>
    <row r="663" spans="1:4">
      <c r="A663" s="240"/>
      <c r="B663" s="240"/>
      <c r="C663" s="240"/>
      <c r="D663" s="240"/>
    </row>
    <row r="664" spans="1:4">
      <c r="A664" s="240"/>
      <c r="B664" s="240"/>
      <c r="C664" s="240"/>
      <c r="D664" s="240"/>
    </row>
    <row r="665" spans="1:4">
      <c r="A665" s="240"/>
      <c r="B665" s="240"/>
      <c r="C665" s="240"/>
      <c r="D665" s="240"/>
    </row>
    <row r="666" spans="1:4">
      <c r="A666" s="240"/>
      <c r="B666" s="240"/>
      <c r="C666" s="240"/>
      <c r="D666" s="240"/>
    </row>
    <row r="667" spans="1:4">
      <c r="A667" s="240"/>
      <c r="B667" s="240"/>
      <c r="C667" s="240"/>
      <c r="D667" s="240"/>
    </row>
    <row r="668" spans="1:4">
      <c r="A668" s="240"/>
      <c r="B668" s="240"/>
      <c r="C668" s="240"/>
      <c r="D668" s="240"/>
    </row>
    <row r="669" spans="1:4">
      <c r="A669" s="240"/>
      <c r="B669" s="240"/>
      <c r="C669" s="240"/>
      <c r="D669" s="240"/>
    </row>
    <row r="670" spans="1:4">
      <c r="A670" s="240"/>
      <c r="B670" s="240"/>
      <c r="C670" s="240"/>
      <c r="D670" s="240"/>
    </row>
    <row r="671" spans="1:4">
      <c r="A671" s="240"/>
      <c r="B671" s="240"/>
      <c r="C671" s="240"/>
      <c r="D671" s="240"/>
    </row>
    <row r="672" spans="1:4">
      <c r="A672" s="240"/>
      <c r="B672" s="240"/>
      <c r="C672" s="240"/>
      <c r="D672" s="240"/>
    </row>
    <row r="673" spans="1:4">
      <c r="A673" s="240"/>
      <c r="B673" s="240"/>
      <c r="C673" s="240"/>
      <c r="D673" s="240"/>
    </row>
    <row r="674" spans="1:4">
      <c r="A674" s="240"/>
      <c r="B674" s="240"/>
      <c r="C674" s="240"/>
      <c r="D674" s="240"/>
    </row>
    <row r="675" spans="1:4">
      <c r="A675" s="240"/>
      <c r="B675" s="240"/>
      <c r="C675" s="240"/>
      <c r="D675" s="240"/>
    </row>
    <row r="676" spans="1:4">
      <c r="A676" s="240"/>
      <c r="B676" s="240"/>
      <c r="C676" s="240"/>
      <c r="D676" s="240"/>
    </row>
    <row r="677" spans="1:4">
      <c r="A677" s="240"/>
      <c r="B677" s="240"/>
      <c r="C677" s="240"/>
      <c r="D677" s="240"/>
    </row>
    <row r="678" spans="1:4">
      <c r="A678" s="240"/>
      <c r="B678" s="240"/>
      <c r="C678" s="240"/>
      <c r="D678" s="240"/>
    </row>
    <row r="679" spans="1:4">
      <c r="A679" s="240"/>
      <c r="B679" s="240"/>
      <c r="C679" s="240"/>
      <c r="D679" s="240"/>
    </row>
    <row r="680" spans="1:4">
      <c r="A680" s="240"/>
      <c r="B680" s="240"/>
      <c r="C680" s="240"/>
      <c r="D680" s="240"/>
    </row>
    <row r="681" spans="1:4">
      <c r="A681" s="240"/>
      <c r="B681" s="240"/>
      <c r="C681" s="240"/>
      <c r="D681" s="240"/>
    </row>
    <row r="682" spans="1:4">
      <c r="A682" s="240"/>
      <c r="B682" s="240"/>
      <c r="C682" s="240"/>
      <c r="D682" s="240"/>
    </row>
    <row r="683" spans="1:4">
      <c r="A683" s="240"/>
      <c r="B683" s="240"/>
      <c r="C683" s="240"/>
      <c r="D683" s="240"/>
    </row>
    <row r="684" spans="1:4">
      <c r="A684" s="240"/>
      <c r="B684" s="240"/>
      <c r="C684" s="240"/>
      <c r="D684" s="240"/>
    </row>
    <row r="685" spans="1:4">
      <c r="A685" s="240"/>
      <c r="B685" s="240"/>
      <c r="C685" s="240"/>
      <c r="D685" s="240"/>
    </row>
    <row r="686" spans="1:4">
      <c r="A686" s="240"/>
      <c r="B686" s="240"/>
      <c r="C686" s="240"/>
      <c r="D686" s="240"/>
    </row>
    <row r="687" spans="1:4">
      <c r="A687" s="240"/>
      <c r="B687" s="240"/>
      <c r="C687" s="240"/>
      <c r="D687" s="240"/>
    </row>
    <row r="688" spans="1:4">
      <c r="A688" s="240"/>
      <c r="B688" s="240"/>
      <c r="C688" s="240"/>
      <c r="D688" s="240"/>
    </row>
    <row r="689" spans="1:4">
      <c r="A689" s="240"/>
      <c r="B689" s="240"/>
      <c r="C689" s="240"/>
      <c r="D689" s="240"/>
    </row>
    <row r="690" spans="1:4">
      <c r="A690" s="240"/>
      <c r="B690" s="240"/>
      <c r="C690" s="240"/>
      <c r="D690" s="240"/>
    </row>
    <row r="691" spans="1:4">
      <c r="A691" s="240"/>
      <c r="B691" s="240"/>
      <c r="C691" s="240"/>
      <c r="D691" s="240"/>
    </row>
    <row r="692" spans="1:4">
      <c r="A692" s="240"/>
      <c r="B692" s="240"/>
      <c r="C692" s="240"/>
      <c r="D692" s="240"/>
    </row>
    <row r="693" spans="1:4">
      <c r="A693" s="240"/>
      <c r="B693" s="240"/>
      <c r="C693" s="240"/>
      <c r="D693" s="240"/>
    </row>
    <row r="694" spans="1:4">
      <c r="A694" s="240"/>
      <c r="B694" s="240"/>
      <c r="C694" s="240"/>
      <c r="D694" s="240"/>
    </row>
    <row r="695" spans="1:4">
      <c r="A695" s="240"/>
      <c r="B695" s="240"/>
      <c r="C695" s="240"/>
      <c r="D695" s="240"/>
    </row>
    <row r="696" spans="1:4">
      <c r="A696" s="240"/>
      <c r="B696" s="240"/>
      <c r="C696" s="240"/>
      <c r="D696" s="240"/>
    </row>
    <row r="697" spans="1:4">
      <c r="A697" s="240"/>
      <c r="B697" s="240"/>
      <c r="C697" s="240"/>
      <c r="D697" s="240"/>
    </row>
    <row r="698" spans="1:4">
      <c r="A698" s="240"/>
      <c r="B698" s="240"/>
      <c r="C698" s="240"/>
      <c r="D698" s="240"/>
    </row>
    <row r="699" spans="1:4">
      <c r="A699" s="240"/>
      <c r="B699" s="240"/>
      <c r="C699" s="240"/>
      <c r="D699" s="240"/>
    </row>
    <row r="700" spans="1:4">
      <c r="A700" s="240"/>
      <c r="B700" s="240"/>
      <c r="C700" s="240"/>
      <c r="D700" s="240"/>
    </row>
    <row r="701" spans="1:4">
      <c r="A701" s="240"/>
      <c r="B701" s="240"/>
      <c r="C701" s="240"/>
      <c r="D701" s="240"/>
    </row>
    <row r="702" spans="1:4">
      <c r="A702" s="240"/>
      <c r="B702" s="240"/>
      <c r="C702" s="240"/>
      <c r="D702" s="240"/>
    </row>
    <row r="703" spans="1:4">
      <c r="A703" s="240"/>
      <c r="B703" s="240"/>
      <c r="C703" s="240"/>
      <c r="D703" s="240"/>
    </row>
    <row r="704" spans="1:4">
      <c r="A704" s="240"/>
      <c r="B704" s="240"/>
      <c r="C704" s="240"/>
      <c r="D704" s="240"/>
    </row>
    <row r="705" spans="1:4">
      <c r="A705" s="240"/>
      <c r="B705" s="240"/>
      <c r="C705" s="240"/>
      <c r="D705" s="240"/>
    </row>
    <row r="706" spans="1:4">
      <c r="A706" s="240"/>
      <c r="B706" s="240"/>
      <c r="C706" s="240"/>
      <c r="D706" s="240"/>
    </row>
    <row r="707" spans="1:4">
      <c r="A707" s="240"/>
      <c r="B707" s="240"/>
      <c r="C707" s="240"/>
      <c r="D707" s="240"/>
    </row>
    <row r="708" spans="1:4">
      <c r="A708" s="240"/>
      <c r="B708" s="240"/>
      <c r="C708" s="240"/>
      <c r="D708" s="240"/>
    </row>
    <row r="709" spans="1:4">
      <c r="A709" s="240"/>
      <c r="B709" s="240"/>
      <c r="C709" s="240"/>
      <c r="D709" s="240"/>
    </row>
    <row r="710" spans="1:4">
      <c r="A710" s="240"/>
      <c r="B710" s="240"/>
      <c r="C710" s="240"/>
      <c r="D710" s="240"/>
    </row>
    <row r="711" spans="1:4">
      <c r="A711" s="240"/>
      <c r="B711" s="240"/>
      <c r="C711" s="240"/>
      <c r="D711" s="240"/>
    </row>
    <row r="712" spans="1:4">
      <c r="A712" s="240"/>
      <c r="B712" s="240"/>
      <c r="C712" s="240"/>
      <c r="D712" s="240"/>
    </row>
    <row r="713" spans="1:4">
      <c r="A713" s="240"/>
      <c r="B713" s="240"/>
      <c r="C713" s="240"/>
      <c r="D713" s="240"/>
    </row>
    <row r="714" spans="1:4">
      <c r="A714" s="240"/>
      <c r="B714" s="240"/>
      <c r="C714" s="240"/>
      <c r="D714" s="240"/>
    </row>
    <row r="715" spans="1:4">
      <c r="A715" s="240"/>
      <c r="B715" s="240"/>
      <c r="C715" s="240"/>
      <c r="D715" s="240"/>
    </row>
    <row r="716" spans="1:4">
      <c r="A716" s="240"/>
      <c r="B716" s="240"/>
      <c r="C716" s="240"/>
      <c r="D716" s="240"/>
    </row>
    <row r="717" spans="1:4">
      <c r="A717" s="240"/>
      <c r="B717" s="240"/>
      <c r="C717" s="240"/>
      <c r="D717" s="240"/>
    </row>
    <row r="718" spans="1:4">
      <c r="A718" s="240"/>
      <c r="B718" s="240"/>
      <c r="C718" s="240"/>
      <c r="D718" s="240"/>
    </row>
    <row r="719" spans="1:4">
      <c r="A719" s="240"/>
      <c r="B719" s="240"/>
      <c r="C719" s="240"/>
      <c r="D719" s="240"/>
    </row>
    <row r="720" spans="1:4">
      <c r="A720" s="240"/>
      <c r="B720" s="240"/>
      <c r="C720" s="240"/>
      <c r="D720" s="240"/>
    </row>
    <row r="721" spans="1:4">
      <c r="A721" s="240"/>
      <c r="B721" s="240"/>
      <c r="C721" s="240"/>
      <c r="D721" s="240"/>
    </row>
    <row r="722" spans="1:4">
      <c r="A722" s="240"/>
      <c r="B722" s="240"/>
      <c r="C722" s="240"/>
      <c r="D722" s="240"/>
    </row>
    <row r="723" spans="1:4">
      <c r="A723" s="240"/>
      <c r="B723" s="240"/>
      <c r="C723" s="240"/>
      <c r="D723" s="240"/>
    </row>
    <row r="724" spans="1:4">
      <c r="A724" s="240"/>
      <c r="B724" s="240"/>
      <c r="C724" s="240"/>
      <c r="D724" s="240"/>
    </row>
    <row r="725" spans="1:4">
      <c r="A725" s="240"/>
      <c r="B725" s="240"/>
      <c r="C725" s="240"/>
      <c r="D725" s="240"/>
    </row>
    <row r="726" spans="1:4">
      <c r="A726" s="240"/>
      <c r="B726" s="240"/>
      <c r="C726" s="240"/>
      <c r="D726" s="240"/>
    </row>
    <row r="727" spans="1:4">
      <c r="A727" s="240"/>
      <c r="B727" s="240"/>
      <c r="C727" s="240"/>
      <c r="D727" s="240"/>
    </row>
    <row r="728" spans="1:4">
      <c r="A728" s="240"/>
      <c r="B728" s="240"/>
      <c r="C728" s="240"/>
      <c r="D728" s="240"/>
    </row>
    <row r="729" spans="1:4">
      <c r="A729" s="240"/>
      <c r="B729" s="240"/>
      <c r="C729" s="240"/>
      <c r="D729" s="240"/>
    </row>
    <row r="730" spans="1:4">
      <c r="A730" s="240"/>
      <c r="B730" s="240"/>
      <c r="C730" s="240"/>
      <c r="D730" s="240"/>
    </row>
    <row r="731" spans="1:4">
      <c r="A731" s="240"/>
      <c r="B731" s="240"/>
      <c r="C731" s="240"/>
      <c r="D731" s="240"/>
    </row>
    <row r="732" spans="1:4">
      <c r="A732" s="240"/>
      <c r="B732" s="240"/>
      <c r="C732" s="240"/>
      <c r="D732" s="240"/>
    </row>
    <row r="733" spans="1:4">
      <c r="A733" s="240"/>
      <c r="B733" s="240"/>
      <c r="C733" s="240"/>
      <c r="D733" s="240"/>
    </row>
    <row r="734" spans="1:4">
      <c r="A734" s="240"/>
      <c r="B734" s="240"/>
      <c r="C734" s="240"/>
      <c r="D734" s="240"/>
    </row>
    <row r="735" spans="1:4">
      <c r="A735" s="240"/>
      <c r="B735" s="240"/>
      <c r="C735" s="240"/>
      <c r="D735" s="240"/>
    </row>
    <row r="736" spans="1:4">
      <c r="A736" s="240"/>
      <c r="B736" s="240"/>
      <c r="C736" s="240"/>
      <c r="D736" s="240"/>
    </row>
    <row r="737" spans="1:4">
      <c r="A737" s="240"/>
      <c r="B737" s="240"/>
      <c r="C737" s="240"/>
      <c r="D737" s="240"/>
    </row>
    <row r="738" spans="1:4">
      <c r="A738" s="240"/>
      <c r="B738" s="240"/>
      <c r="C738" s="240"/>
      <c r="D738" s="240"/>
    </row>
    <row r="739" spans="1:4">
      <c r="A739" s="240"/>
      <c r="B739" s="240"/>
      <c r="C739" s="240"/>
      <c r="D739" s="240"/>
    </row>
    <row r="740" spans="1:4">
      <c r="A740" s="240"/>
      <c r="B740" s="240"/>
      <c r="C740" s="240"/>
      <c r="D740" s="240"/>
    </row>
    <row r="741" spans="1:4">
      <c r="A741" s="240"/>
      <c r="B741" s="240"/>
      <c r="C741" s="240"/>
      <c r="D741" s="240"/>
    </row>
    <row r="742" spans="1:4">
      <c r="A742" s="240"/>
      <c r="B742" s="240"/>
      <c r="C742" s="240"/>
      <c r="D742" s="240"/>
    </row>
    <row r="743" spans="1:4">
      <c r="A743" s="240"/>
      <c r="B743" s="240"/>
      <c r="C743" s="240"/>
      <c r="D743" s="240"/>
    </row>
    <row r="744" spans="1:4">
      <c r="A744" s="240"/>
      <c r="B744" s="240"/>
      <c r="C744" s="240"/>
      <c r="D744" s="240"/>
    </row>
    <row r="745" spans="1:4">
      <c r="A745" s="240"/>
      <c r="B745" s="240"/>
      <c r="C745" s="240"/>
      <c r="D745" s="240"/>
    </row>
    <row r="746" spans="1:4">
      <c r="A746" s="240"/>
      <c r="B746" s="240"/>
      <c r="C746" s="240"/>
      <c r="D746" s="240"/>
    </row>
    <row r="747" spans="1:4">
      <c r="A747" s="240"/>
      <c r="B747" s="240"/>
      <c r="C747" s="240"/>
      <c r="D747" s="240"/>
    </row>
    <row r="748" spans="1:4">
      <c r="A748" s="240"/>
      <c r="B748" s="240"/>
      <c r="C748" s="240"/>
      <c r="D748" s="240"/>
    </row>
    <row r="749" spans="1:4">
      <c r="A749" s="240"/>
      <c r="B749" s="240"/>
      <c r="C749" s="240"/>
      <c r="D749" s="240"/>
    </row>
    <row r="750" spans="1:4">
      <c r="A750" s="240"/>
      <c r="B750" s="240"/>
      <c r="C750" s="240"/>
      <c r="D750" s="240"/>
    </row>
    <row r="751" spans="1:4">
      <c r="A751" s="240"/>
      <c r="B751" s="240"/>
      <c r="C751" s="240"/>
      <c r="D751" s="240"/>
    </row>
    <row r="752" spans="1:4">
      <c r="A752" s="240"/>
      <c r="B752" s="240"/>
      <c r="C752" s="240"/>
      <c r="D752" s="240"/>
    </row>
    <row r="753" spans="1:4">
      <c r="A753" s="240"/>
      <c r="B753" s="240"/>
      <c r="C753" s="240"/>
      <c r="D753" s="240"/>
    </row>
    <row r="754" spans="1:4">
      <c r="A754" s="240"/>
      <c r="B754" s="240"/>
      <c r="C754" s="240"/>
      <c r="D754" s="240"/>
    </row>
    <row r="755" spans="1:4">
      <c r="A755" s="240"/>
      <c r="B755" s="240"/>
      <c r="C755" s="240"/>
      <c r="D755" s="240"/>
    </row>
    <row r="756" spans="1:4">
      <c r="A756" s="240"/>
      <c r="B756" s="240"/>
      <c r="C756" s="240"/>
      <c r="D756" s="240"/>
    </row>
    <row r="757" spans="1:4">
      <c r="A757" s="240"/>
      <c r="B757" s="240"/>
      <c r="C757" s="240"/>
      <c r="D757" s="240"/>
    </row>
    <row r="758" spans="1:4">
      <c r="A758" s="240"/>
      <c r="B758" s="240"/>
      <c r="C758" s="240"/>
      <c r="D758" s="240"/>
    </row>
    <row r="759" spans="1:4">
      <c r="A759" s="240"/>
      <c r="B759" s="240"/>
      <c r="C759" s="240"/>
      <c r="D759" s="240"/>
    </row>
    <row r="760" spans="1:4">
      <c r="A760" s="240"/>
      <c r="B760" s="240"/>
      <c r="C760" s="240"/>
      <c r="D760" s="240"/>
    </row>
    <row r="761" spans="1:4">
      <c r="A761" s="240"/>
      <c r="B761" s="240"/>
      <c r="C761" s="240"/>
      <c r="D761" s="240"/>
    </row>
    <row r="762" spans="1:4">
      <c r="A762" s="240"/>
      <c r="B762" s="240"/>
      <c r="C762" s="240"/>
      <c r="D762" s="240"/>
    </row>
    <row r="763" spans="1:4">
      <c r="A763" s="240"/>
      <c r="B763" s="240"/>
      <c r="C763" s="240"/>
      <c r="D763" s="240"/>
    </row>
    <row r="764" spans="1:4">
      <c r="A764" s="240"/>
      <c r="B764" s="240"/>
      <c r="C764" s="240"/>
      <c r="D764" s="240"/>
    </row>
    <row r="765" spans="1:4">
      <c r="A765" s="240"/>
      <c r="B765" s="240"/>
      <c r="C765" s="240"/>
      <c r="D765" s="240"/>
    </row>
    <row r="766" spans="1:4">
      <c r="A766" s="240"/>
      <c r="B766" s="240"/>
      <c r="C766" s="240"/>
      <c r="D766" s="240"/>
    </row>
    <row r="767" spans="1:4">
      <c r="A767" s="240"/>
      <c r="B767" s="240"/>
      <c r="C767" s="240"/>
      <c r="D767" s="240"/>
    </row>
    <row r="768" spans="1:4">
      <c r="A768" s="240"/>
      <c r="B768" s="240"/>
      <c r="C768" s="240"/>
      <c r="D768" s="240"/>
    </row>
    <row r="769" spans="1:4">
      <c r="A769" s="240"/>
      <c r="B769" s="240"/>
      <c r="C769" s="240"/>
      <c r="D769" s="240"/>
    </row>
    <row r="770" spans="1:4">
      <c r="A770" s="240"/>
      <c r="B770" s="240"/>
      <c r="C770" s="240"/>
      <c r="D770" s="240"/>
    </row>
    <row r="771" spans="1:4">
      <c r="A771" s="240"/>
      <c r="B771" s="240"/>
      <c r="C771" s="240"/>
      <c r="D771" s="240"/>
    </row>
    <row r="772" spans="1:4">
      <c r="A772" s="240"/>
      <c r="B772" s="240"/>
      <c r="C772" s="240"/>
      <c r="D772" s="240"/>
    </row>
    <row r="773" spans="1:4">
      <c r="A773" s="240"/>
      <c r="B773" s="240"/>
      <c r="C773" s="240"/>
      <c r="D773" s="240"/>
    </row>
    <row r="774" spans="1:4">
      <c r="A774" s="240"/>
      <c r="B774" s="240"/>
      <c r="C774" s="240"/>
      <c r="D774" s="240"/>
    </row>
    <row r="775" spans="1:4">
      <c r="A775" s="240"/>
      <c r="B775" s="240"/>
      <c r="C775" s="240"/>
      <c r="D775" s="240"/>
    </row>
    <row r="776" spans="1:4">
      <c r="A776" s="240"/>
      <c r="B776" s="240"/>
      <c r="C776" s="240"/>
      <c r="D776" s="240"/>
    </row>
    <row r="777" spans="1:4">
      <c r="A777" s="240"/>
      <c r="B777" s="240"/>
      <c r="C777" s="240"/>
      <c r="D777" s="240"/>
    </row>
    <row r="778" spans="1:4">
      <c r="A778" s="240"/>
      <c r="B778" s="240"/>
      <c r="C778" s="240"/>
      <c r="D778" s="240"/>
    </row>
    <row r="779" spans="1:4">
      <c r="A779" s="240"/>
      <c r="B779" s="240"/>
      <c r="C779" s="240"/>
      <c r="D779" s="240"/>
    </row>
    <row r="780" spans="1:4">
      <c r="A780" s="240"/>
      <c r="B780" s="240"/>
      <c r="C780" s="240"/>
      <c r="D780" s="240"/>
    </row>
    <row r="781" spans="1:4">
      <c r="A781" s="240"/>
      <c r="B781" s="240"/>
      <c r="C781" s="240"/>
      <c r="D781" s="240"/>
    </row>
    <row r="782" spans="1:4">
      <c r="A782" s="240"/>
      <c r="B782" s="240"/>
      <c r="C782" s="240"/>
      <c r="D782" s="240"/>
    </row>
    <row r="783" spans="1:4">
      <c r="A783" s="240"/>
      <c r="B783" s="240"/>
      <c r="C783" s="240"/>
      <c r="D783" s="240"/>
    </row>
    <row r="784" spans="1:4">
      <c r="A784" s="240"/>
      <c r="B784" s="240"/>
      <c r="C784" s="240"/>
      <c r="D784" s="240"/>
    </row>
    <row r="785" spans="1:4">
      <c r="A785" s="240"/>
      <c r="B785" s="240"/>
      <c r="C785" s="240"/>
      <c r="D785" s="240"/>
    </row>
    <row r="786" spans="1:4">
      <c r="A786" s="240"/>
      <c r="B786" s="240"/>
      <c r="C786" s="240"/>
      <c r="D786" s="240"/>
    </row>
    <row r="787" spans="1:4">
      <c r="A787" s="240"/>
      <c r="B787" s="240"/>
      <c r="C787" s="240"/>
      <c r="D787" s="240"/>
    </row>
    <row r="788" spans="1:4">
      <c r="A788" s="240"/>
      <c r="B788" s="240"/>
      <c r="C788" s="240"/>
      <c r="D788" s="240"/>
    </row>
    <row r="789" spans="1:4">
      <c r="A789" s="240"/>
      <c r="B789" s="240"/>
      <c r="C789" s="240"/>
      <c r="D789" s="240"/>
    </row>
    <row r="790" spans="1:4">
      <c r="A790" s="240"/>
      <c r="B790" s="240"/>
      <c r="C790" s="240"/>
      <c r="D790" s="240"/>
    </row>
    <row r="791" spans="1:4">
      <c r="A791" s="240"/>
      <c r="B791" s="240"/>
      <c r="C791" s="240"/>
      <c r="D791" s="240"/>
    </row>
    <row r="792" spans="1:4">
      <c r="A792" s="240"/>
      <c r="B792" s="240"/>
      <c r="C792" s="240"/>
      <c r="D792" s="240"/>
    </row>
    <row r="793" spans="1:4">
      <c r="A793" s="240"/>
      <c r="B793" s="240"/>
      <c r="C793" s="240"/>
      <c r="D793" s="240"/>
    </row>
    <row r="794" spans="1:4">
      <c r="A794" s="240"/>
      <c r="B794" s="240"/>
      <c r="C794" s="240"/>
      <c r="D794" s="240"/>
    </row>
    <row r="795" spans="1:4">
      <c r="A795" s="240"/>
      <c r="B795" s="240"/>
      <c r="C795" s="240"/>
      <c r="D795" s="240"/>
    </row>
    <row r="796" spans="1:4">
      <c r="A796" s="240"/>
      <c r="B796" s="240"/>
      <c r="C796" s="240"/>
      <c r="D796" s="240"/>
    </row>
    <row r="797" spans="1:4">
      <c r="A797" s="240"/>
      <c r="B797" s="240"/>
      <c r="C797" s="240"/>
      <c r="D797" s="240"/>
    </row>
    <row r="798" spans="1:4">
      <c r="A798" s="240"/>
      <c r="B798" s="240"/>
      <c r="C798" s="240"/>
      <c r="D798" s="240"/>
    </row>
    <row r="799" spans="1:4">
      <c r="A799" s="240"/>
      <c r="B799" s="240"/>
      <c r="C799" s="240"/>
      <c r="D799" s="240"/>
    </row>
    <row r="800" spans="1:4">
      <c r="A800" s="240"/>
      <c r="B800" s="240"/>
      <c r="C800" s="240"/>
      <c r="D800" s="240"/>
    </row>
    <row r="801" spans="1:4">
      <c r="A801" s="240"/>
      <c r="B801" s="240"/>
      <c r="C801" s="240"/>
      <c r="D801" s="240"/>
    </row>
    <row r="802" spans="1:4">
      <c r="A802" s="240"/>
      <c r="B802" s="240"/>
      <c r="C802" s="240"/>
      <c r="D802" s="240"/>
    </row>
    <row r="803" spans="1:4">
      <c r="A803" s="240"/>
      <c r="B803" s="240"/>
      <c r="C803" s="240"/>
      <c r="D803" s="240"/>
    </row>
    <row r="804" spans="1:4">
      <c r="A804" s="240"/>
      <c r="B804" s="240"/>
      <c r="C804" s="240"/>
      <c r="D804" s="240"/>
    </row>
    <row r="805" spans="1:4">
      <c r="A805" s="240"/>
      <c r="B805" s="240"/>
      <c r="C805" s="240"/>
      <c r="D805" s="240"/>
    </row>
    <row r="806" spans="1:4">
      <c r="A806" s="240"/>
      <c r="B806" s="240"/>
      <c r="C806" s="240"/>
      <c r="D806" s="240"/>
    </row>
    <row r="807" spans="1:4">
      <c r="A807" s="240"/>
      <c r="B807" s="240"/>
      <c r="C807" s="240"/>
      <c r="D807" s="240"/>
    </row>
    <row r="808" spans="1:4">
      <c r="A808" s="240"/>
      <c r="B808" s="240"/>
      <c r="C808" s="240"/>
      <c r="D808" s="240"/>
    </row>
    <row r="809" spans="1:4">
      <c r="A809" s="240"/>
      <c r="B809" s="240"/>
      <c r="C809" s="240"/>
      <c r="D809" s="240"/>
    </row>
    <row r="810" spans="1:4">
      <c r="A810" s="240"/>
      <c r="B810" s="240"/>
      <c r="C810" s="240"/>
      <c r="D810" s="240"/>
    </row>
    <row r="811" spans="1:4">
      <c r="A811" s="240"/>
      <c r="B811" s="240"/>
      <c r="C811" s="240"/>
      <c r="D811" s="240"/>
    </row>
    <row r="812" spans="1:4">
      <c r="A812" s="240"/>
      <c r="B812" s="240"/>
      <c r="C812" s="240"/>
      <c r="D812" s="240"/>
    </row>
    <row r="813" spans="1:4">
      <c r="A813" s="240"/>
      <c r="B813" s="240"/>
      <c r="C813" s="240"/>
      <c r="D813" s="240"/>
    </row>
    <row r="814" spans="1:4">
      <c r="A814" s="240"/>
      <c r="B814" s="240"/>
      <c r="D814" s="240"/>
    </row>
    <row r="815" spans="1:4">
      <c r="A815" s="240"/>
      <c r="B815" s="240"/>
      <c r="D815" s="240"/>
    </row>
  </sheetData>
  <sortState ref="A11:U46">
    <sortCondition ref="H11:H46"/>
  </sortState>
  <mergeCells count="2">
    <mergeCell ref="B8:D8"/>
    <mergeCell ref="I5:M5"/>
  </mergeCells>
  <hyperlinks>
    <hyperlink ref="P1" location="Index!A1" display="Return to Index"/>
    <hyperlink ref="M1" location="Index!A1" display="Return to Index"/>
  </hyperlinks>
  <pageMargins left="0.7" right="0.7" top="0.75" bottom="0.75" header="0.3" footer="0.3"/>
  <pageSetup orientation="portrait" horizontalDpi="1200" verticalDpi="1200" r:id="rId1"/>
  <ignoredErrors>
    <ignoredError sqref="G10 G47" numberStoredAsText="1"/>
  </ignoredError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UH!$B$1</f>
        <v>University of Houston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Input!$HT$41</f>
        <v>151834098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Input!$HU$41</f>
        <v>-57313323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Input!$HV$41</f>
        <v>11985084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106505859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Input!$HW$41</f>
        <v>-21279918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Input!$HX$41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Input!$HY$41</f>
        <v>-374785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Input!$HZ$41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Input!$ID$41</f>
        <v>Expenditures from TRIP eligible gifts.</v>
      </c>
      <c r="F21" s="1078"/>
      <c r="G21" s="1078"/>
      <c r="H21" s="1078"/>
      <c r="I21" s="1078"/>
      <c r="J21" s="1079"/>
      <c r="K21" s="571">
        <f>Input!$IA$41</f>
        <v>945199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Input!$IE$41</f>
        <v>0</v>
      </c>
      <c r="F22" s="1078"/>
      <c r="G22" s="1078"/>
      <c r="H22" s="1078"/>
      <c r="I22" s="1078"/>
      <c r="J22" s="1079"/>
      <c r="K22" s="571">
        <f>Input!$IB$41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Input!$IF$41</f>
        <v>0</v>
      </c>
      <c r="F23" s="1067"/>
      <c r="G23" s="1067"/>
      <c r="H23" s="1067"/>
      <c r="I23" s="1067"/>
      <c r="J23" s="1068"/>
      <c r="K23" s="584">
        <f>Input!$IC$41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85796355</v>
      </c>
    </row>
    <row r="49" spans="2:11">
      <c r="F49" s="545">
        <f>SUM(F50:F59)</f>
        <v>0</v>
      </c>
      <c r="K49" s="480">
        <f>K7+K8+K9+K12+K14+K17+K18+K21+K22+K23</f>
        <v>85796355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SUM(Input!HT41:IC41)</f>
        <v>85796355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9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220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1275907</v>
      </c>
      <c r="L8" s="23">
        <f>Input!$I$42</f>
        <v>1275907</v>
      </c>
      <c r="N8" s="116"/>
      <c r="O8" s="117"/>
      <c r="P8" s="19"/>
      <c r="Q8" s="19"/>
      <c r="R8" s="19"/>
      <c r="S8" s="19"/>
      <c r="T8" s="19"/>
      <c r="AB8" s="24">
        <f>SUM(C8:L8)</f>
        <v>2551814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Input!$G$42</f>
        <v>190396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190396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1466303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1466303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190396</v>
      </c>
      <c r="L13" s="36">
        <f>Input!$J$42</f>
        <v>190396</v>
      </c>
      <c r="N13" s="37"/>
      <c r="O13" s="120"/>
      <c r="AB13" s="24">
        <f>SUM(C13:L13)</f>
        <v>380792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25065</v>
      </c>
      <c r="L14" s="36">
        <f>Input!$K$42</f>
        <v>25065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50130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1681764</v>
      </c>
      <c r="L17" s="46">
        <f>SUM(L8:L16)</f>
        <v>1491368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Input!$N$42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Input!$O$42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Input!$P$42</f>
        <v>0</v>
      </c>
      <c r="G22" s="56">
        <f>Input!$Q$42</f>
        <v>0</v>
      </c>
      <c r="H22" s="56">
        <f>Input!$R$42</f>
        <v>0</v>
      </c>
      <c r="I22" s="56">
        <f>Input!$S$42</f>
        <v>0</v>
      </c>
      <c r="J22" s="56">
        <f>Input!$T$42</f>
        <v>0</v>
      </c>
      <c r="K22" s="56">
        <f>Input!$U$42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Input!$V$42</f>
        <v>178902</v>
      </c>
      <c r="G23" s="64">
        <f>Input!$W$42</f>
        <v>3341</v>
      </c>
      <c r="H23" s="64">
        <f>Input!$X$42</f>
        <v>0</v>
      </c>
      <c r="I23" s="64">
        <f>Input!$Y$42</f>
        <v>2752</v>
      </c>
      <c r="J23" s="64">
        <f>Input!$Z$42</f>
        <v>27331</v>
      </c>
      <c r="K23" s="64">
        <f>Input!$AA$42</f>
        <v>0</v>
      </c>
      <c r="L23" s="65">
        <f t="shared" ref="L23:L42" si="1">SUM(F23:K23)</f>
        <v>212326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424652</v>
      </c>
    </row>
    <row r="24" spans="1:28" ht="15.75" customHeight="1">
      <c r="B24" s="55" t="s">
        <v>24</v>
      </c>
      <c r="C24" s="21"/>
      <c r="D24" s="21"/>
      <c r="F24" s="64">
        <f>Input!$AB$42</f>
        <v>28015</v>
      </c>
      <c r="G24" s="64">
        <f>Input!$AC$42</f>
        <v>0</v>
      </c>
      <c r="H24" s="64">
        <f>Input!$AD$42</f>
        <v>0</v>
      </c>
      <c r="I24" s="64">
        <f>Input!$AE$42</f>
        <v>50120</v>
      </c>
      <c r="J24" s="64">
        <f>Input!$AF$42</f>
        <v>0</v>
      </c>
      <c r="K24" s="64">
        <f>Input!$AG$42</f>
        <v>4767</v>
      </c>
      <c r="L24" s="65">
        <f t="shared" si="1"/>
        <v>82902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165804</v>
      </c>
    </row>
    <row r="25" spans="1:28" ht="15.75" customHeight="1">
      <c r="B25" s="55" t="s">
        <v>25</v>
      </c>
      <c r="C25" s="21"/>
      <c r="D25" s="21"/>
      <c r="F25" s="64">
        <f>Input!$AH$42</f>
        <v>58268</v>
      </c>
      <c r="G25" s="64">
        <f>Input!$AI$42</f>
        <v>6618</v>
      </c>
      <c r="H25" s="64">
        <f>Input!$AJ$42</f>
        <v>0</v>
      </c>
      <c r="I25" s="64">
        <f>Input!$AK$42</f>
        <v>224</v>
      </c>
      <c r="J25" s="64">
        <f>Input!$AL$42</f>
        <v>0</v>
      </c>
      <c r="K25" s="64">
        <f>Input!$AM$42</f>
        <v>0</v>
      </c>
      <c r="L25" s="65">
        <f t="shared" si="1"/>
        <v>65110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130220</v>
      </c>
    </row>
    <row r="26" spans="1:28" ht="15.75" customHeight="1">
      <c r="B26" s="55" t="s">
        <v>26</v>
      </c>
      <c r="C26" s="21"/>
      <c r="D26" s="21"/>
      <c r="F26" s="64">
        <f>Input!$AN$42</f>
        <v>462154</v>
      </c>
      <c r="G26" s="64">
        <f>Input!$AO$42</f>
        <v>20133</v>
      </c>
      <c r="H26" s="64">
        <f>Input!$AP$42</f>
        <v>143758</v>
      </c>
      <c r="I26" s="64">
        <f>Input!$AQ$42</f>
        <v>0</v>
      </c>
      <c r="J26" s="64">
        <f>Input!$AR$42</f>
        <v>0</v>
      </c>
      <c r="K26" s="64">
        <f>Input!$AS$42</f>
        <v>31482</v>
      </c>
      <c r="L26" s="65">
        <f t="shared" si="1"/>
        <v>657527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1315054</v>
      </c>
    </row>
    <row r="27" spans="1:28" ht="15.75" customHeight="1">
      <c r="B27" s="55" t="s">
        <v>27</v>
      </c>
      <c r="C27" s="21"/>
      <c r="D27" s="21"/>
      <c r="F27" s="64">
        <f>Input!$AT$42</f>
        <v>0</v>
      </c>
      <c r="G27" s="64">
        <f>Input!$AU$42</f>
        <v>0</v>
      </c>
      <c r="H27" s="64">
        <f>Input!$AV$42</f>
        <v>0</v>
      </c>
      <c r="I27" s="64">
        <f>Input!$AW$42</f>
        <v>0</v>
      </c>
      <c r="J27" s="64">
        <f>Input!$AX$42</f>
        <v>0</v>
      </c>
      <c r="K27" s="64">
        <f>Input!$AY$42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Input!$AZ$42</f>
        <v>0</v>
      </c>
      <c r="G28" s="64">
        <f>Input!$BA$42</f>
        <v>0</v>
      </c>
      <c r="H28" s="64">
        <f>Input!$BB$42</f>
        <v>0</v>
      </c>
      <c r="I28" s="64">
        <f>Input!$BC$42</f>
        <v>0</v>
      </c>
      <c r="J28" s="64">
        <f>Input!$BD$42</f>
        <v>0</v>
      </c>
      <c r="K28" s="64">
        <f>Input!$BE$42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Input!$BF$42</f>
        <v>0</v>
      </c>
      <c r="G29" s="64">
        <f>Input!$BG$42</f>
        <v>0</v>
      </c>
      <c r="H29" s="64">
        <f>Input!$BH$42</f>
        <v>0</v>
      </c>
      <c r="I29" s="64">
        <f>Input!$BI$42</f>
        <v>10847</v>
      </c>
      <c r="J29" s="64">
        <f>Input!$BJ$42</f>
        <v>0</v>
      </c>
      <c r="K29" s="64">
        <f>Input!$BK$42</f>
        <v>32100</v>
      </c>
      <c r="L29" s="65">
        <f t="shared" si="1"/>
        <v>42947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Input!$BL$42</f>
        <v>163647</v>
      </c>
      <c r="G30" s="64">
        <f>Input!$BM$42</f>
        <v>0</v>
      </c>
      <c r="H30" s="64">
        <f>Input!$BN$42</f>
        <v>0</v>
      </c>
      <c r="I30" s="64">
        <f>Input!$BO$42</f>
        <v>1854</v>
      </c>
      <c r="J30" s="64">
        <f>Input!$BP$42</f>
        <v>0</v>
      </c>
      <c r="K30" s="64">
        <f>Input!$BQ$42</f>
        <v>3178</v>
      </c>
      <c r="L30" s="65">
        <f t="shared" si="1"/>
        <v>168679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Input!$BR$42</f>
        <v>22732</v>
      </c>
      <c r="G31" s="64">
        <f>Input!$BS$42</f>
        <v>0</v>
      </c>
      <c r="H31" s="64">
        <f>Input!$BT$42</f>
        <v>0</v>
      </c>
      <c r="I31" s="64">
        <f>Input!$BU$42</f>
        <v>0</v>
      </c>
      <c r="J31" s="64">
        <f>Input!$BV$42</f>
        <v>0</v>
      </c>
      <c r="K31" s="64">
        <f>Input!$BW$42</f>
        <v>0</v>
      </c>
      <c r="L31" s="65">
        <f t="shared" si="1"/>
        <v>22732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Input!$BX$42</f>
        <v>0</v>
      </c>
      <c r="G32" s="64">
        <f>Input!$BY$42</f>
        <v>0</v>
      </c>
      <c r="H32" s="64">
        <f>Input!$BZ$42</f>
        <v>0</v>
      </c>
      <c r="I32" s="64">
        <f>Input!$CA$42</f>
        <v>0</v>
      </c>
      <c r="J32" s="64">
        <f>Input!$CB$42</f>
        <v>0</v>
      </c>
      <c r="K32" s="64">
        <f>Input!$CC$42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Input!$CD$42</f>
        <v>0</v>
      </c>
      <c r="G33" s="64">
        <f>Input!$CE$42</f>
        <v>2069</v>
      </c>
      <c r="H33" s="64">
        <f>Input!$CF$42</f>
        <v>0</v>
      </c>
      <c r="I33" s="64">
        <f>Input!$CG$42</f>
        <v>10398</v>
      </c>
      <c r="J33" s="64">
        <f>Input!$CH$42</f>
        <v>0</v>
      </c>
      <c r="K33" s="64">
        <f>Input!$CI$42</f>
        <v>0</v>
      </c>
      <c r="L33" s="65">
        <f t="shared" si="1"/>
        <v>12467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Input!$CJ$42</f>
        <v>0</v>
      </c>
      <c r="G34" s="64">
        <f>Input!$CK$42</f>
        <v>0</v>
      </c>
      <c r="H34" s="64">
        <f>Input!$CL$42</f>
        <v>0</v>
      </c>
      <c r="I34" s="64">
        <f>Input!$CM$42</f>
        <v>2500</v>
      </c>
      <c r="J34" s="64">
        <f>Input!$CN$42</f>
        <v>0</v>
      </c>
      <c r="K34" s="64">
        <f>Input!$CO$42</f>
        <v>0</v>
      </c>
      <c r="L34" s="65">
        <f t="shared" si="1"/>
        <v>2500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Input!$CP$42</f>
        <v>0</v>
      </c>
      <c r="G35" s="64">
        <f>Input!$CQ$42</f>
        <v>5182</v>
      </c>
      <c r="H35" s="64">
        <f>Input!$CR$42</f>
        <v>0</v>
      </c>
      <c r="I35" s="64">
        <f>Input!$CS$42</f>
        <v>3933</v>
      </c>
      <c r="J35" s="64">
        <f>Input!$CT$42</f>
        <v>0</v>
      </c>
      <c r="K35" s="64">
        <f>Input!$CU$42</f>
        <v>0</v>
      </c>
      <c r="L35" s="65">
        <f t="shared" si="1"/>
        <v>9115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Input!$CV$42</f>
        <v>0</v>
      </c>
      <c r="G36" s="64">
        <f>Input!$CW$42</f>
        <v>0</v>
      </c>
      <c r="H36" s="64">
        <f>Input!$CX$42</f>
        <v>0</v>
      </c>
      <c r="I36" s="64">
        <f>Input!$CY$42</f>
        <v>0</v>
      </c>
      <c r="J36" s="64">
        <f>Input!$CZ$42</f>
        <v>0</v>
      </c>
      <c r="K36" s="64">
        <f>Input!$DA$42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Input!$DB$42</f>
        <v>0</v>
      </c>
      <c r="G37" s="64">
        <f>Input!$DC$42</f>
        <v>0</v>
      </c>
      <c r="H37" s="64">
        <f>Input!$DD$42</f>
        <v>0</v>
      </c>
      <c r="I37" s="64">
        <f>Input!$DE$42</f>
        <v>0</v>
      </c>
      <c r="J37" s="64">
        <f>Input!$DF$42</f>
        <v>0</v>
      </c>
      <c r="K37" s="64">
        <f>Input!$DG$42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Input!$DH$42</f>
        <v>0</v>
      </c>
      <c r="G38" s="64">
        <f>Input!$DI$42</f>
        <v>0</v>
      </c>
      <c r="H38" s="64">
        <f>Input!$DJ$42</f>
        <v>0</v>
      </c>
      <c r="I38" s="64">
        <f>Input!$DK$42</f>
        <v>0</v>
      </c>
      <c r="J38" s="64">
        <f>Input!$DL$42</f>
        <v>0</v>
      </c>
      <c r="K38" s="64">
        <f>Input!$DM$42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Input!$DN$42</f>
        <v>0</v>
      </c>
      <c r="G39" s="64">
        <f>Input!$DO$42</f>
        <v>0</v>
      </c>
      <c r="H39" s="64">
        <f>Input!$DP$42</f>
        <v>0</v>
      </c>
      <c r="I39" s="64">
        <f>Input!$DQ$42</f>
        <v>0</v>
      </c>
      <c r="J39" s="64">
        <f>Input!$DR$42</f>
        <v>0</v>
      </c>
      <c r="K39" s="64">
        <f>Input!$DS$42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Input!$DT$42</f>
        <v>0</v>
      </c>
      <c r="G40" s="64">
        <f>Input!$DU$42</f>
        <v>0</v>
      </c>
      <c r="H40" s="64">
        <f>Input!$DV$42</f>
        <v>0</v>
      </c>
      <c r="I40" s="64">
        <f>Input!$DW$42</f>
        <v>0</v>
      </c>
      <c r="J40" s="64">
        <f>Input!$DX$42</f>
        <v>0</v>
      </c>
      <c r="K40" s="64">
        <f>Input!$DY$42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Input!$DZ$42</f>
        <v>0</v>
      </c>
      <c r="G41" s="64">
        <f>Input!$EA$42</f>
        <v>0</v>
      </c>
      <c r="H41" s="64">
        <f>Input!$EB$42</f>
        <v>0</v>
      </c>
      <c r="I41" s="64">
        <f>Input!$EC$42</f>
        <v>0</v>
      </c>
      <c r="J41" s="64">
        <f>Input!$ED$42</f>
        <v>0</v>
      </c>
      <c r="K41" s="64">
        <f>Input!$EE$42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Input!$EF$42</f>
        <v>0</v>
      </c>
      <c r="G42" s="84">
        <f>Input!$EG$42</f>
        <v>318527</v>
      </c>
      <c r="H42" s="84">
        <f>Input!$EH$42</f>
        <v>0</v>
      </c>
      <c r="I42" s="84">
        <f>Input!$EI$42</f>
        <v>-103464</v>
      </c>
      <c r="J42" s="84">
        <f>Input!$EJ$42</f>
        <v>0</v>
      </c>
      <c r="K42" s="84">
        <f>Input!$EK$42</f>
        <v>0</v>
      </c>
      <c r="L42" s="65">
        <f t="shared" si="1"/>
        <v>215063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430126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913718</v>
      </c>
      <c r="G43" s="86">
        <f t="shared" si="2"/>
        <v>355870</v>
      </c>
      <c r="H43" s="86">
        <f t="shared" si="2"/>
        <v>143758</v>
      </c>
      <c r="I43" s="86">
        <f t="shared" si="2"/>
        <v>-20836</v>
      </c>
      <c r="J43" s="86">
        <f t="shared" si="2"/>
        <v>27331</v>
      </c>
      <c r="K43" s="86">
        <f t="shared" si="2"/>
        <v>71527</v>
      </c>
      <c r="L43" s="87">
        <f t="shared" si="2"/>
        <v>1491368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2465856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499628</v>
      </c>
      <c r="I44" s="53"/>
      <c r="J44" s="247" t="s">
        <v>468</v>
      </c>
      <c r="K44" s="248">
        <f>K43+J43</f>
        <v>98858</v>
      </c>
      <c r="L44" s="247" t="s">
        <v>470</v>
      </c>
      <c r="M44" s="249"/>
      <c r="N44" s="251">
        <f>K44+F43</f>
        <v>1012576</v>
      </c>
      <c r="O44" s="294">
        <f>ROUND((N44/P44)*100,2)</f>
        <v>2.74</v>
      </c>
      <c r="P44" s="93">
        <f>Input!$HL$42</f>
        <v>36947639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Input!$EL$42</f>
        <v>0</v>
      </c>
      <c r="G46" s="64">
        <f>Input!$EM$42</f>
        <v>0</v>
      </c>
      <c r="H46" s="64">
        <f>Input!$EN$42</f>
        <v>0</v>
      </c>
      <c r="I46" s="64">
        <f>Input!$EO$42</f>
        <v>0</v>
      </c>
      <c r="J46" s="64">
        <f>Input!$EP$42</f>
        <v>0</v>
      </c>
      <c r="K46" s="64">
        <f>Input!$EQ$42</f>
        <v>0</v>
      </c>
      <c r="L46" s="57">
        <f>SUM(F46:K46)</f>
        <v>0</v>
      </c>
      <c r="N46" s="9"/>
      <c r="O46" s="291">
        <f>ROUND(N44/O48,0)</f>
        <v>4046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Input!$ER$42</f>
        <v>178902</v>
      </c>
      <c r="G47" s="64">
        <f>Input!$ES$42</f>
        <v>3341</v>
      </c>
      <c r="H47" s="64">
        <f>Input!$ET$42</f>
        <v>0</v>
      </c>
      <c r="I47" s="64">
        <f>Input!$EU$42</f>
        <v>2752</v>
      </c>
      <c r="J47" s="64">
        <f>Input!$EV$42</f>
        <v>27331</v>
      </c>
      <c r="K47" s="64">
        <f>Input!$EW$42</f>
        <v>0</v>
      </c>
      <c r="L47" s="65">
        <f t="shared" ref="L47:L58" si="3">SUM(F47:K47)</f>
        <v>212326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Input!$EX$42</f>
        <v>0</v>
      </c>
      <c r="G48" s="64">
        <f>Input!$EY$42</f>
        <v>0</v>
      </c>
      <c r="H48" s="64">
        <f>Input!$EZ$42</f>
        <v>0</v>
      </c>
      <c r="I48" s="64">
        <f>Input!$FA$42</f>
        <v>0</v>
      </c>
      <c r="J48" s="64">
        <f>Input!$FB$42</f>
        <v>0</v>
      </c>
      <c r="K48" s="64">
        <f>Input!$FC$42</f>
        <v>0</v>
      </c>
      <c r="L48" s="65">
        <f t="shared" si="3"/>
        <v>0</v>
      </c>
      <c r="N48" s="97"/>
      <c r="O48" s="293">
        <f>VLOOKUP($B$1,LUTTFTE,16,FALSE)</f>
        <v>250.25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Input!$FD$42</f>
        <v>0</v>
      </c>
      <c r="G49" s="64">
        <f>Input!$FE$42</f>
        <v>0</v>
      </c>
      <c r="H49" s="64">
        <f>Input!$FF$42</f>
        <v>0</v>
      </c>
      <c r="I49" s="64">
        <f>Input!$FG$42</f>
        <v>0</v>
      </c>
      <c r="J49" s="64">
        <f>Input!$FH$42</f>
        <v>0</v>
      </c>
      <c r="K49" s="64">
        <f>Input!$FI$42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Input!$FJ$42</f>
        <v>0</v>
      </c>
      <c r="G50" s="64">
        <f>Input!$FK$42</f>
        <v>0</v>
      </c>
      <c r="H50" s="64">
        <f>Input!$FL$42</f>
        <v>0</v>
      </c>
      <c r="I50" s="64">
        <f>Input!$FM$42</f>
        <v>0</v>
      </c>
      <c r="J50" s="64">
        <f>Input!$FN$42</f>
        <v>0</v>
      </c>
      <c r="K50" s="64">
        <f>Input!$FO$42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Input!$FP$42</f>
        <v>0</v>
      </c>
      <c r="G51" s="64">
        <f>Input!$FQ$42</f>
        <v>0</v>
      </c>
      <c r="H51" s="64">
        <f>Input!$FR$42</f>
        <v>0</v>
      </c>
      <c r="I51" s="64">
        <f>Input!$FS$42</f>
        <v>0</v>
      </c>
      <c r="J51" s="64">
        <f>Input!$FT$42</f>
        <v>0</v>
      </c>
      <c r="K51" s="64">
        <f>Input!$FU$42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Input!$FV$42</f>
        <v>86282</v>
      </c>
      <c r="G52" s="64">
        <f>Input!$FW$42</f>
        <v>6618</v>
      </c>
      <c r="H52" s="64">
        <f>Input!$FX$42</f>
        <v>0</v>
      </c>
      <c r="I52" s="64">
        <f>Input!$FY$42</f>
        <v>751</v>
      </c>
      <c r="J52" s="64">
        <f>Input!$FZ$42</f>
        <v>0</v>
      </c>
      <c r="K52" s="64">
        <f>Input!$GA$42</f>
        <v>4767</v>
      </c>
      <c r="L52" s="65">
        <f t="shared" si="3"/>
        <v>98418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Input!$GB$42</f>
        <v>0</v>
      </c>
      <c r="G53" s="64">
        <f>Input!$GC$42</f>
        <v>0</v>
      </c>
      <c r="H53" s="64">
        <f>Input!$GD$42</f>
        <v>0</v>
      </c>
      <c r="I53" s="64">
        <f>Input!$GE$42</f>
        <v>0</v>
      </c>
      <c r="J53" s="64">
        <f>Input!$GF$42</f>
        <v>0</v>
      </c>
      <c r="K53" s="64">
        <f>Input!$GG$42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Input!$GH$42</f>
        <v>0</v>
      </c>
      <c r="G54" s="64">
        <f>Input!$GI$42</f>
        <v>0</v>
      </c>
      <c r="H54" s="64">
        <f>Input!$GJ$42</f>
        <v>0</v>
      </c>
      <c r="I54" s="64">
        <f>Input!$GK$42</f>
        <v>0</v>
      </c>
      <c r="J54" s="64">
        <f>Input!$GL$42</f>
        <v>0</v>
      </c>
      <c r="K54" s="64">
        <f>Input!$GM$42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Input!$GN$42</f>
        <v>0</v>
      </c>
      <c r="G55" s="64">
        <f>Input!$GO$42</f>
        <v>0</v>
      </c>
      <c r="H55" s="64">
        <f>Input!$GP$42</f>
        <v>0</v>
      </c>
      <c r="I55" s="64">
        <f>Input!$GQ$42</f>
        <v>0</v>
      </c>
      <c r="J55" s="64">
        <f>Input!$GR$42</f>
        <v>0</v>
      </c>
      <c r="K55" s="64">
        <f>Input!$GS$42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Input!$GT$42</f>
        <v>0</v>
      </c>
      <c r="G56" s="64">
        <f>Input!$GU$42</f>
        <v>0</v>
      </c>
      <c r="H56" s="64">
        <f>Input!$GV$42</f>
        <v>0</v>
      </c>
      <c r="I56" s="64">
        <f>Input!$GW$42</f>
        <v>0</v>
      </c>
      <c r="J56" s="64">
        <f>Input!$GX$42</f>
        <v>0</v>
      </c>
      <c r="K56" s="64">
        <f>Input!$GY$42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Input!$GZ$42</f>
        <v>0</v>
      </c>
      <c r="G57" s="64">
        <f>Input!$HA$42</f>
        <v>0</v>
      </c>
      <c r="H57" s="64">
        <f>Input!$HB$42</f>
        <v>0</v>
      </c>
      <c r="I57" s="64">
        <f>Input!$HC$42</f>
        <v>0</v>
      </c>
      <c r="J57" s="64">
        <f>Input!$HD$42</f>
        <v>0</v>
      </c>
      <c r="K57" s="64">
        <f>Input!$HE$42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Input!$HF$42</f>
        <v>0</v>
      </c>
      <c r="G58" s="64">
        <f>Input!$HG$42</f>
        <v>0</v>
      </c>
      <c r="H58" s="64">
        <f>Input!$HH$42</f>
        <v>0</v>
      </c>
      <c r="I58" s="64">
        <f>Input!$HI$42</f>
        <v>0</v>
      </c>
      <c r="J58" s="64">
        <f>Input!$HJ$42</f>
        <v>0</v>
      </c>
      <c r="K58" s="64">
        <f>Input!$HK$42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265184</v>
      </c>
      <c r="G59" s="86">
        <f t="shared" ref="G59:L59" si="4">SUM(G46:G58)</f>
        <v>9959</v>
      </c>
      <c r="H59" s="86">
        <f t="shared" si="4"/>
        <v>0</v>
      </c>
      <c r="I59" s="86">
        <f t="shared" si="4"/>
        <v>3503</v>
      </c>
      <c r="J59" s="86">
        <f t="shared" si="4"/>
        <v>27331</v>
      </c>
      <c r="K59" s="86">
        <f t="shared" si="4"/>
        <v>4767</v>
      </c>
      <c r="L59" s="86">
        <f t="shared" si="4"/>
        <v>310744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1178902</v>
      </c>
      <c r="G66" s="115">
        <f t="shared" ref="G66:L66" si="5">G59+G43</f>
        <v>365829</v>
      </c>
      <c r="H66" s="115">
        <f t="shared" si="5"/>
        <v>143758</v>
      </c>
      <c r="I66" s="115">
        <f t="shared" si="5"/>
        <v>-17333</v>
      </c>
      <c r="J66" s="115">
        <f t="shared" si="5"/>
        <v>54662</v>
      </c>
      <c r="K66" s="115">
        <f t="shared" si="5"/>
        <v>76294</v>
      </c>
      <c r="L66" s="115">
        <f t="shared" si="5"/>
        <v>1802112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1681764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Input!HL42+Input!HM42+Input!HN42+SUM(Input!$HT$42:'Input'!$IC$42)</f>
        <v>149165865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3341</v>
      </c>
      <c r="H69" s="390">
        <f>H28+H23</f>
        <v>0</v>
      </c>
      <c r="I69" s="20"/>
      <c r="J69" s="20"/>
      <c r="K69" s="20"/>
      <c r="L69" s="115">
        <f>SUM(L66:L68)</f>
        <v>152649741</v>
      </c>
      <c r="N69" s="20"/>
    </row>
    <row r="70" spans="1:26" ht="15.75" customHeight="1">
      <c r="H70" s="390">
        <f>H69+G69</f>
        <v>3341</v>
      </c>
      <c r="L70" s="3" t="str">
        <f>IF($L$69&lt;&gt;(Input!$D$42-Input!$E$42),"Error","Balanced")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8" priority="3">
      <formula>$O$28&lt;&gt;0</formula>
    </cfRule>
  </conditionalFormatting>
  <conditionalFormatting sqref="F20:J20">
    <cfRule type="expression" dxfId="117" priority="2">
      <formula>OR($S$17&lt;&gt;0,$S$43&lt;&gt;0,$S$59&lt;&gt;0)</formula>
    </cfRule>
  </conditionalFormatting>
  <conditionalFormatting sqref="H10:J10">
    <cfRule type="expression" dxfId="116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UHCL!$B$1</f>
        <v>University of Houston - Clear Lake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Input!$HT$42</f>
        <v>1466303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Input!$HU$42</f>
        <v>-360099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Input!$HV$42</f>
        <v>25065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1131269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Input!$HW$42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Input!$HX$42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Input!$HY$42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Input!$HZ$42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Input!$ID$42</f>
        <v>0</v>
      </c>
      <c r="F21" s="1078"/>
      <c r="G21" s="1078"/>
      <c r="H21" s="1078"/>
      <c r="I21" s="1078"/>
      <c r="J21" s="1079"/>
      <c r="K21" s="571">
        <f>Input!$IA$42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Input!$IE$42</f>
        <v>0</v>
      </c>
      <c r="F22" s="1078"/>
      <c r="G22" s="1078"/>
      <c r="H22" s="1078"/>
      <c r="I22" s="1078"/>
      <c r="J22" s="1079"/>
      <c r="K22" s="571">
        <f>Input!$IB$42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Input!$IF$42</f>
        <v>0</v>
      </c>
      <c r="F23" s="1067"/>
      <c r="G23" s="1067"/>
      <c r="H23" s="1067"/>
      <c r="I23" s="1067"/>
      <c r="J23" s="1068"/>
      <c r="K23" s="584">
        <f>Input!$IC$42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1131269</v>
      </c>
    </row>
    <row r="49" spans="2:11">
      <c r="F49" s="545">
        <f>SUM(F50:F59)</f>
        <v>0</v>
      </c>
      <c r="K49" s="480">
        <f>K7+K8+K9+K12+K14+K17+K18+K21+K22+K23</f>
        <v>1131269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SUM(Input!HT42:IC42)</f>
        <v>1131269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5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222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2146775</v>
      </c>
      <c r="L8" s="23">
        <f>Input!$I$43</f>
        <v>2146775</v>
      </c>
      <c r="N8" s="116"/>
      <c r="O8" s="117"/>
      <c r="P8" s="19"/>
      <c r="Q8" s="19"/>
      <c r="R8" s="19"/>
      <c r="S8" s="19"/>
      <c r="T8" s="19"/>
      <c r="AB8" s="24">
        <f>SUM(C8:L8)</f>
        <v>4293550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2146775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2146775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425942</v>
      </c>
      <c r="L14" s="36">
        <f>Input!$K$43</f>
        <v>425942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851884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2572717</v>
      </c>
      <c r="L17" s="46">
        <f>SUM(L8:L16)</f>
        <v>2572717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Input!$N$43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Input!$O$43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Input!$P$43</f>
        <v>0</v>
      </c>
      <c r="G22" s="56">
        <f>Input!$Q$43</f>
        <v>0</v>
      </c>
      <c r="H22" s="56">
        <f>Input!$R$43</f>
        <v>0</v>
      </c>
      <c r="I22" s="56">
        <f>Input!$S$43</f>
        <v>0</v>
      </c>
      <c r="J22" s="56">
        <f>Input!$T$43</f>
        <v>0</v>
      </c>
      <c r="K22" s="56">
        <f>Input!$U$43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Input!$V$43</f>
        <v>0</v>
      </c>
      <c r="G23" s="64">
        <f>Input!$W$43</f>
        <v>14307</v>
      </c>
      <c r="H23" s="64">
        <f>Input!$X$43</f>
        <v>21893</v>
      </c>
      <c r="I23" s="64">
        <f>Input!$Y$43</f>
        <v>12196</v>
      </c>
      <c r="J23" s="64">
        <f>Input!$Z$43</f>
        <v>22850</v>
      </c>
      <c r="K23" s="64">
        <f>Input!$AA$43</f>
        <v>0</v>
      </c>
      <c r="L23" s="65">
        <f t="shared" ref="L23:L42" si="1">SUM(F23:K23)</f>
        <v>71246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142492</v>
      </c>
    </row>
    <row r="24" spans="1:28" ht="15.75" customHeight="1">
      <c r="B24" s="55" t="s">
        <v>24</v>
      </c>
      <c r="C24" s="21"/>
      <c r="D24" s="21"/>
      <c r="F24" s="64">
        <f>Input!$AB$43</f>
        <v>550136</v>
      </c>
      <c r="G24" s="64">
        <f>Input!$AC$43</f>
        <v>0</v>
      </c>
      <c r="H24" s="64">
        <f>Input!$AD$43</f>
        <v>0</v>
      </c>
      <c r="I24" s="64">
        <f>Input!$AE$43</f>
        <v>676</v>
      </c>
      <c r="J24" s="64">
        <f>Input!$AF$43</f>
        <v>0</v>
      </c>
      <c r="K24" s="64">
        <f>Input!$AG$43</f>
        <v>0</v>
      </c>
      <c r="L24" s="65">
        <f t="shared" si="1"/>
        <v>550812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1101624</v>
      </c>
    </row>
    <row r="25" spans="1:28" ht="15.75" customHeight="1">
      <c r="B25" s="55" t="s">
        <v>25</v>
      </c>
      <c r="C25" s="21"/>
      <c r="D25" s="21"/>
      <c r="F25" s="64">
        <f>Input!$AH$43</f>
        <v>0</v>
      </c>
      <c r="G25" s="64">
        <f>Input!$AI$43</f>
        <v>0</v>
      </c>
      <c r="H25" s="64">
        <f>Input!$AJ$43</f>
        <v>0</v>
      </c>
      <c r="I25" s="64">
        <f>Input!$AK$43</f>
        <v>6970</v>
      </c>
      <c r="J25" s="64">
        <f>Input!$AL$43</f>
        <v>0</v>
      </c>
      <c r="K25" s="64">
        <f>Input!$AM$43</f>
        <v>0</v>
      </c>
      <c r="L25" s="65">
        <f t="shared" si="1"/>
        <v>6970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13940</v>
      </c>
    </row>
    <row r="26" spans="1:28" ht="15.75" customHeight="1">
      <c r="B26" s="55" t="s">
        <v>26</v>
      </c>
      <c r="C26" s="21"/>
      <c r="D26" s="21"/>
      <c r="F26" s="64">
        <f>Input!$AN$43</f>
        <v>0</v>
      </c>
      <c r="G26" s="64">
        <f>Input!$AO$43</f>
        <v>0</v>
      </c>
      <c r="H26" s="64">
        <f>Input!$AP$43</f>
        <v>0</v>
      </c>
      <c r="I26" s="64">
        <f>Input!$AQ$43</f>
        <v>932</v>
      </c>
      <c r="J26" s="64">
        <f>Input!$AR$43</f>
        <v>0</v>
      </c>
      <c r="K26" s="64">
        <f>Input!$AS$43</f>
        <v>0</v>
      </c>
      <c r="L26" s="65">
        <f t="shared" si="1"/>
        <v>932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1864</v>
      </c>
    </row>
    <row r="27" spans="1:28" ht="15.75" customHeight="1">
      <c r="B27" s="55" t="s">
        <v>27</v>
      </c>
      <c r="C27" s="21"/>
      <c r="D27" s="21"/>
      <c r="F27" s="64">
        <f>Input!$AT$43</f>
        <v>111332</v>
      </c>
      <c r="G27" s="64">
        <f>Input!$AU$43</f>
        <v>0</v>
      </c>
      <c r="H27" s="64">
        <f>Input!$AV$43</f>
        <v>0</v>
      </c>
      <c r="I27" s="64">
        <f>Input!$AW$43</f>
        <v>7621</v>
      </c>
      <c r="J27" s="64">
        <f>Input!$AX$43</f>
        <v>0</v>
      </c>
      <c r="K27" s="64">
        <f>Input!$AY$43</f>
        <v>0</v>
      </c>
      <c r="L27" s="65">
        <f t="shared" si="1"/>
        <v>118953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237906</v>
      </c>
    </row>
    <row r="28" spans="1:28" ht="15.75" customHeight="1">
      <c r="B28" s="55" t="s">
        <v>28</v>
      </c>
      <c r="C28" s="21"/>
      <c r="D28" s="21"/>
      <c r="F28" s="64">
        <f>Input!$AZ$43</f>
        <v>0</v>
      </c>
      <c r="G28" s="64">
        <f>Input!$BA$43</f>
        <v>0</v>
      </c>
      <c r="H28" s="64">
        <f>Input!$BB$43</f>
        <v>4000</v>
      </c>
      <c r="I28" s="64">
        <f>Input!$BC$43</f>
        <v>0</v>
      </c>
      <c r="J28" s="64">
        <f>Input!$BD$43</f>
        <v>0</v>
      </c>
      <c r="K28" s="64">
        <f>Input!$BE$43</f>
        <v>0</v>
      </c>
      <c r="L28" s="65">
        <f t="shared" si="1"/>
        <v>4000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Input!$BF$43</f>
        <v>616</v>
      </c>
      <c r="G29" s="64">
        <f>Input!$BG$43</f>
        <v>0</v>
      </c>
      <c r="H29" s="64">
        <f>Input!$BH$43</f>
        <v>0</v>
      </c>
      <c r="I29" s="64">
        <f>Input!$BI$43</f>
        <v>18346</v>
      </c>
      <c r="J29" s="64">
        <f>Input!$BJ$43</f>
        <v>63072</v>
      </c>
      <c r="K29" s="64">
        <f>Input!$BK$43</f>
        <v>0</v>
      </c>
      <c r="L29" s="65">
        <f t="shared" si="1"/>
        <v>82034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Input!$BL$43</f>
        <v>0</v>
      </c>
      <c r="G30" s="64">
        <f>Input!$BM$43</f>
        <v>0</v>
      </c>
      <c r="H30" s="64">
        <f>Input!$BN$43</f>
        <v>0</v>
      </c>
      <c r="I30" s="64">
        <f>Input!$BO$43</f>
        <v>0</v>
      </c>
      <c r="J30" s="64">
        <f>Input!$BP$43</f>
        <v>0</v>
      </c>
      <c r="K30" s="64">
        <f>Input!$BQ$43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Input!$BR$43</f>
        <v>0</v>
      </c>
      <c r="G31" s="64">
        <f>Input!$BS$43</f>
        <v>0</v>
      </c>
      <c r="H31" s="64">
        <f>Input!$BT$43</f>
        <v>0</v>
      </c>
      <c r="I31" s="64">
        <f>Input!$BU$43</f>
        <v>288</v>
      </c>
      <c r="J31" s="64">
        <f>Input!$BV$43</f>
        <v>51209</v>
      </c>
      <c r="K31" s="64">
        <f>Input!$BW$43</f>
        <v>0</v>
      </c>
      <c r="L31" s="65">
        <f t="shared" si="1"/>
        <v>51497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Input!$BX$43</f>
        <v>41835</v>
      </c>
      <c r="G32" s="64">
        <f>Input!$BY$43</f>
        <v>0</v>
      </c>
      <c r="H32" s="64">
        <f>Input!$BZ$43</f>
        <v>20946</v>
      </c>
      <c r="I32" s="64">
        <f>Input!$CA$43</f>
        <v>6366</v>
      </c>
      <c r="J32" s="64">
        <f>Input!$CB$43</f>
        <v>0</v>
      </c>
      <c r="K32" s="64">
        <f>Input!$CC$43</f>
        <v>0</v>
      </c>
      <c r="L32" s="65">
        <f t="shared" si="1"/>
        <v>69147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Input!$CD$43</f>
        <v>0</v>
      </c>
      <c r="G33" s="64">
        <f>Input!$CE$43</f>
        <v>0</v>
      </c>
      <c r="H33" s="64">
        <f>Input!$CF$43</f>
        <v>0</v>
      </c>
      <c r="I33" s="64">
        <f>Input!$CG$43</f>
        <v>1963</v>
      </c>
      <c r="J33" s="64">
        <f>Input!$CH$43</f>
        <v>3570</v>
      </c>
      <c r="K33" s="64">
        <f>Input!$CI$43</f>
        <v>0</v>
      </c>
      <c r="L33" s="65">
        <f t="shared" si="1"/>
        <v>5533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Input!$CJ$43</f>
        <v>96764</v>
      </c>
      <c r="G34" s="64">
        <f>Input!$CK$43</f>
        <v>0</v>
      </c>
      <c r="H34" s="64">
        <f>Input!$CL$43</f>
        <v>0</v>
      </c>
      <c r="I34" s="64">
        <f>Input!$CM$43</f>
        <v>8052</v>
      </c>
      <c r="J34" s="64">
        <f>Input!$CN$43</f>
        <v>0</v>
      </c>
      <c r="K34" s="64">
        <f>Input!$CO$43</f>
        <v>0</v>
      </c>
      <c r="L34" s="65">
        <f t="shared" si="1"/>
        <v>104816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Input!$CP$43</f>
        <v>1035904</v>
      </c>
      <c r="G35" s="64">
        <f>Input!$CQ$43</f>
        <v>0</v>
      </c>
      <c r="H35" s="64">
        <f>Input!$CR$43</f>
        <v>0</v>
      </c>
      <c r="I35" s="64">
        <f>Input!$CS$43</f>
        <v>62573</v>
      </c>
      <c r="J35" s="64">
        <f>Input!$CT$43</f>
        <v>0</v>
      </c>
      <c r="K35" s="64">
        <f>Input!$CU$43</f>
        <v>9713</v>
      </c>
      <c r="L35" s="65">
        <f t="shared" si="1"/>
        <v>1108190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Input!$CV$43</f>
        <v>0</v>
      </c>
      <c r="G36" s="64">
        <f>Input!$CW$43</f>
        <v>0</v>
      </c>
      <c r="H36" s="64">
        <f>Input!$CX$43</f>
        <v>0</v>
      </c>
      <c r="I36" s="64">
        <f>Input!$CY$43</f>
        <v>0</v>
      </c>
      <c r="J36" s="64">
        <f>Input!$CZ$43</f>
        <v>0</v>
      </c>
      <c r="K36" s="64">
        <f>Input!$DA$43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Input!$DB$43</f>
        <v>0</v>
      </c>
      <c r="G37" s="64">
        <f>Input!$DC$43</f>
        <v>0</v>
      </c>
      <c r="H37" s="64">
        <f>Input!$DD$43</f>
        <v>0</v>
      </c>
      <c r="I37" s="64">
        <f>Input!$DE$43</f>
        <v>0</v>
      </c>
      <c r="J37" s="64">
        <f>Input!$DF$43</f>
        <v>0</v>
      </c>
      <c r="K37" s="64">
        <f>Input!$DG$43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Input!$DH$43</f>
        <v>0</v>
      </c>
      <c r="G38" s="64">
        <f>Input!$DI$43</f>
        <v>0</v>
      </c>
      <c r="H38" s="64">
        <f>Input!$DJ$43</f>
        <v>0</v>
      </c>
      <c r="I38" s="64">
        <f>Input!$DK$43</f>
        <v>0</v>
      </c>
      <c r="J38" s="64">
        <f>Input!$DL$43</f>
        <v>0</v>
      </c>
      <c r="K38" s="64">
        <f>Input!$DM$43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Input!$DN$43</f>
        <v>0</v>
      </c>
      <c r="G39" s="64">
        <f>Input!$DO$43</f>
        <v>0</v>
      </c>
      <c r="H39" s="64">
        <f>Input!$DP$43</f>
        <v>0</v>
      </c>
      <c r="I39" s="64">
        <f>Input!$DQ$43</f>
        <v>0</v>
      </c>
      <c r="J39" s="64">
        <f>Input!$DR$43</f>
        <v>0</v>
      </c>
      <c r="K39" s="64">
        <f>Input!$DS$43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Input!$DT$43</f>
        <v>0</v>
      </c>
      <c r="G40" s="64">
        <f>Input!$DU$43</f>
        <v>0</v>
      </c>
      <c r="H40" s="64">
        <f>Input!$DV$43</f>
        <v>0</v>
      </c>
      <c r="I40" s="64">
        <f>Input!$DW$43</f>
        <v>0</v>
      </c>
      <c r="J40" s="64">
        <f>Input!$DX$43</f>
        <v>0</v>
      </c>
      <c r="K40" s="64">
        <f>Input!$DY$43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Input!$DZ$43</f>
        <v>0</v>
      </c>
      <c r="G41" s="64">
        <f>Input!$EA$43</f>
        <v>0</v>
      </c>
      <c r="H41" s="64">
        <f>Input!$EB$43</f>
        <v>0</v>
      </c>
      <c r="I41" s="64">
        <f>Input!$EC$43</f>
        <v>0</v>
      </c>
      <c r="J41" s="64">
        <f>Input!$ED$43</f>
        <v>0</v>
      </c>
      <c r="K41" s="64">
        <f>Input!$EE$43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Input!$EF$43</f>
        <v>55243</v>
      </c>
      <c r="G42" s="84">
        <f>Input!$EG$43</f>
        <v>201696</v>
      </c>
      <c r="H42" s="84">
        <f>Input!$EH$43</f>
        <v>0</v>
      </c>
      <c r="I42" s="84">
        <f>Input!$EI$43</f>
        <v>141648</v>
      </c>
      <c r="J42" s="84">
        <f>Input!$EJ$43</f>
        <v>0</v>
      </c>
      <c r="K42" s="84">
        <f>Input!$EK$43</f>
        <v>0</v>
      </c>
      <c r="L42" s="65">
        <f t="shared" si="1"/>
        <v>398587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797174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1891830</v>
      </c>
      <c r="G43" s="86">
        <f t="shared" si="2"/>
        <v>216003</v>
      </c>
      <c r="H43" s="86">
        <f t="shared" si="2"/>
        <v>46839</v>
      </c>
      <c r="I43" s="86">
        <f t="shared" si="2"/>
        <v>267631</v>
      </c>
      <c r="J43" s="86">
        <f t="shared" si="2"/>
        <v>140701</v>
      </c>
      <c r="K43" s="86">
        <f t="shared" si="2"/>
        <v>9713</v>
      </c>
      <c r="L43" s="87">
        <f t="shared" si="2"/>
        <v>2572717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2295000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262842</v>
      </c>
      <c r="I44" s="53"/>
      <c r="J44" s="247" t="s">
        <v>468</v>
      </c>
      <c r="K44" s="248">
        <f>K43+J43</f>
        <v>150414</v>
      </c>
      <c r="L44" s="247" t="s">
        <v>470</v>
      </c>
      <c r="M44" s="249"/>
      <c r="N44" s="251">
        <f>K44+F43</f>
        <v>2042244</v>
      </c>
      <c r="O44" s="294">
        <f>ROUND((N44/P44)*100,2)</f>
        <v>5.39</v>
      </c>
      <c r="P44" s="93">
        <f>Input!$HL$43</f>
        <v>37870902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Input!$EL$43</f>
        <v>0</v>
      </c>
      <c r="G46" s="64">
        <f>Input!$EM$43</f>
        <v>0</v>
      </c>
      <c r="H46" s="64">
        <f>Input!$EN$43</f>
        <v>0</v>
      </c>
      <c r="I46" s="64">
        <f>Input!$EO$43</f>
        <v>0</v>
      </c>
      <c r="J46" s="64">
        <f>Input!$EP$43</f>
        <v>0</v>
      </c>
      <c r="K46" s="64">
        <f>Input!$EQ$43</f>
        <v>0</v>
      </c>
      <c r="L46" s="57">
        <f>SUM(F46:K46)</f>
        <v>0</v>
      </c>
      <c r="N46" s="9"/>
      <c r="O46" s="291">
        <f>ROUND(N44/O48,0)</f>
        <v>8900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Input!$ER$43</f>
        <v>0</v>
      </c>
      <c r="G47" s="64">
        <f>Input!$ES$43</f>
        <v>0</v>
      </c>
      <c r="H47" s="64">
        <f>Input!$ET$43</f>
        <v>0</v>
      </c>
      <c r="I47" s="64">
        <f>Input!$EU$43</f>
        <v>0</v>
      </c>
      <c r="J47" s="64">
        <f>Input!$EV$43</f>
        <v>0</v>
      </c>
      <c r="K47" s="64">
        <f>Input!$EW$43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Input!$EX$43</f>
        <v>0</v>
      </c>
      <c r="G48" s="64">
        <f>Input!$EY$43</f>
        <v>0</v>
      </c>
      <c r="H48" s="64">
        <f>Input!$EZ$43</f>
        <v>0</v>
      </c>
      <c r="I48" s="64">
        <f>Input!$FA$43</f>
        <v>0</v>
      </c>
      <c r="J48" s="64">
        <f>Input!$FB$43</f>
        <v>0</v>
      </c>
      <c r="K48" s="64">
        <f>Input!$FC$43</f>
        <v>0</v>
      </c>
      <c r="L48" s="65">
        <f t="shared" si="3"/>
        <v>0</v>
      </c>
      <c r="N48" s="97"/>
      <c r="O48" s="293">
        <f>VLOOKUP($B$1,LUTTFTE,16,FALSE)</f>
        <v>229.47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Input!$FD$43</f>
        <v>0</v>
      </c>
      <c r="G49" s="64">
        <f>Input!$FE$43</f>
        <v>0</v>
      </c>
      <c r="H49" s="64">
        <f>Input!$FF$43</f>
        <v>0</v>
      </c>
      <c r="I49" s="64">
        <f>Input!$FG$43</f>
        <v>0</v>
      </c>
      <c r="J49" s="64">
        <f>Input!$FH$43</f>
        <v>0</v>
      </c>
      <c r="K49" s="64">
        <f>Input!$FI$43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Input!$FJ$43</f>
        <v>0</v>
      </c>
      <c r="G50" s="64">
        <f>Input!$FK$43</f>
        <v>0</v>
      </c>
      <c r="H50" s="64">
        <f>Input!$FL$43</f>
        <v>0</v>
      </c>
      <c r="I50" s="64">
        <f>Input!$FM$43</f>
        <v>0</v>
      </c>
      <c r="J50" s="64">
        <f>Input!$FN$43</f>
        <v>0</v>
      </c>
      <c r="K50" s="64">
        <f>Input!$FO$43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Input!$FP$43</f>
        <v>0</v>
      </c>
      <c r="G51" s="64">
        <f>Input!$FQ$43</f>
        <v>0</v>
      </c>
      <c r="H51" s="64">
        <f>Input!$FR$43</f>
        <v>0</v>
      </c>
      <c r="I51" s="64">
        <f>Input!$FS$43</f>
        <v>0</v>
      </c>
      <c r="J51" s="64">
        <f>Input!$FT$43</f>
        <v>0</v>
      </c>
      <c r="K51" s="64">
        <f>Input!$FU$43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Input!$FV$43</f>
        <v>0</v>
      </c>
      <c r="G52" s="64">
        <f>Input!$FW$43</f>
        <v>0</v>
      </c>
      <c r="H52" s="64">
        <f>Input!$FX$43</f>
        <v>0</v>
      </c>
      <c r="I52" s="64">
        <f>Input!$FY$43</f>
        <v>0</v>
      </c>
      <c r="J52" s="64">
        <f>Input!$FZ$43</f>
        <v>0</v>
      </c>
      <c r="K52" s="64">
        <f>Input!$GA$43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Input!$GB$43</f>
        <v>0</v>
      </c>
      <c r="G53" s="64">
        <f>Input!$GC$43</f>
        <v>0</v>
      </c>
      <c r="H53" s="64">
        <f>Input!$GD$43</f>
        <v>0</v>
      </c>
      <c r="I53" s="64">
        <f>Input!$GE$43</f>
        <v>0</v>
      </c>
      <c r="J53" s="64">
        <f>Input!$GF$43</f>
        <v>0</v>
      </c>
      <c r="K53" s="64">
        <f>Input!$GG$43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Input!$GH$43</f>
        <v>0</v>
      </c>
      <c r="G54" s="64">
        <f>Input!$GI$43</f>
        <v>0</v>
      </c>
      <c r="H54" s="64">
        <f>Input!$GJ$43</f>
        <v>0</v>
      </c>
      <c r="I54" s="64">
        <f>Input!$GK$43</f>
        <v>0</v>
      </c>
      <c r="J54" s="64">
        <f>Input!$GL$43</f>
        <v>0</v>
      </c>
      <c r="K54" s="64">
        <f>Input!$GM$43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Input!$GN$43</f>
        <v>0</v>
      </c>
      <c r="G55" s="64">
        <f>Input!$GO$43</f>
        <v>0</v>
      </c>
      <c r="H55" s="64">
        <f>Input!$GP$43</f>
        <v>0</v>
      </c>
      <c r="I55" s="64">
        <f>Input!$GQ$43</f>
        <v>0</v>
      </c>
      <c r="J55" s="64">
        <f>Input!$GR$43</f>
        <v>0</v>
      </c>
      <c r="K55" s="64">
        <f>Input!$GS$43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Input!$GT$43</f>
        <v>0</v>
      </c>
      <c r="G56" s="64">
        <f>Input!$GU$43</f>
        <v>0</v>
      </c>
      <c r="H56" s="64">
        <f>Input!$GV$43</f>
        <v>0</v>
      </c>
      <c r="I56" s="64">
        <f>Input!$GW$43</f>
        <v>0</v>
      </c>
      <c r="J56" s="64">
        <f>Input!$GX$43</f>
        <v>0</v>
      </c>
      <c r="K56" s="64">
        <f>Input!$GY$43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Input!$GZ$43</f>
        <v>0</v>
      </c>
      <c r="G57" s="64">
        <f>Input!$HA$43</f>
        <v>0</v>
      </c>
      <c r="H57" s="64">
        <f>Input!$HB$43</f>
        <v>0</v>
      </c>
      <c r="I57" s="64">
        <f>Input!$HC$43</f>
        <v>0</v>
      </c>
      <c r="J57" s="64">
        <f>Input!$HD$43</f>
        <v>0</v>
      </c>
      <c r="K57" s="64">
        <f>Input!$HE$43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Input!$HF$43</f>
        <v>0</v>
      </c>
      <c r="G58" s="64">
        <f>Input!$HG$43</f>
        <v>0</v>
      </c>
      <c r="H58" s="64">
        <f>Input!$HH$43</f>
        <v>0</v>
      </c>
      <c r="I58" s="64">
        <f>Input!$HI$43</f>
        <v>0</v>
      </c>
      <c r="J58" s="64">
        <f>Input!$HJ$43</f>
        <v>0</v>
      </c>
      <c r="K58" s="64">
        <f>Input!$HK$43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1891830</v>
      </c>
      <c r="G66" s="115">
        <f t="shared" ref="G66:L66" si="5">G59+G43</f>
        <v>216003</v>
      </c>
      <c r="H66" s="115">
        <f t="shared" si="5"/>
        <v>46839</v>
      </c>
      <c r="I66" s="115">
        <f t="shared" si="5"/>
        <v>267631</v>
      </c>
      <c r="J66" s="115">
        <f t="shared" si="5"/>
        <v>140701</v>
      </c>
      <c r="K66" s="115">
        <f t="shared" si="5"/>
        <v>9713</v>
      </c>
      <c r="L66" s="115">
        <f t="shared" si="5"/>
        <v>2572717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2572717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Input!HL43+Input!HM43+Input!HN43+SUM(Input!$HT$43:'Input'!$IC$43)</f>
        <v>194840671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14307</v>
      </c>
      <c r="H69" s="390">
        <f>H28+H23</f>
        <v>25893</v>
      </c>
      <c r="I69" s="20"/>
      <c r="J69" s="20"/>
      <c r="K69" s="20"/>
      <c r="L69" s="115">
        <f>SUM(L66:L68)</f>
        <v>199986105</v>
      </c>
      <c r="N69" s="20"/>
    </row>
    <row r="70" spans="1:26" ht="15.75" customHeight="1">
      <c r="H70" s="390">
        <f>H69+G69</f>
        <v>40200</v>
      </c>
      <c r="L70" s="3" t="str">
        <f>IF($L$69&lt;&gt;(Input!$D$43-Input!$E$43),"Error","Balanced")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4" priority="3">
      <formula>$O$28&lt;&gt;0</formula>
    </cfRule>
  </conditionalFormatting>
  <conditionalFormatting sqref="F20:J20">
    <cfRule type="expression" dxfId="113" priority="2">
      <formula>OR($S$17&lt;&gt;0,$S$43&lt;&gt;0,$S$59&lt;&gt;0)</formula>
    </cfRule>
  </conditionalFormatting>
  <conditionalFormatting sqref="H10:J10">
    <cfRule type="expression" dxfId="112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UHD!$B$1</f>
        <v>University of Houston - Downtown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Input!$HT$43</f>
        <v>2146775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Input!$HU$43</f>
        <v>-618101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Input!$HV$43</f>
        <v>425942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1954616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Input!$HW$43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Input!$HX$43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Input!$HY$43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Input!$HZ$43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Input!$ID$43</f>
        <v>0</v>
      </c>
      <c r="F21" s="1078"/>
      <c r="G21" s="1078"/>
      <c r="H21" s="1078"/>
      <c r="I21" s="1078"/>
      <c r="J21" s="1079"/>
      <c r="K21" s="571">
        <f>Input!$IA$43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Input!$IE$43</f>
        <v>0</v>
      </c>
      <c r="F22" s="1078"/>
      <c r="G22" s="1078"/>
      <c r="H22" s="1078"/>
      <c r="I22" s="1078"/>
      <c r="J22" s="1079"/>
      <c r="K22" s="571">
        <f>Input!$IB$43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Input!$IF$43</f>
        <v>0</v>
      </c>
      <c r="F23" s="1067"/>
      <c r="G23" s="1067"/>
      <c r="H23" s="1067"/>
      <c r="I23" s="1067"/>
      <c r="J23" s="1068"/>
      <c r="K23" s="584">
        <f>Input!$IC$43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1954616</v>
      </c>
    </row>
    <row r="49" spans="2:11">
      <c r="F49" s="545">
        <f>SUM(F50:F59)</f>
        <v>0</v>
      </c>
      <c r="K49" s="480">
        <f>K7+K8+K9+K12+K14+K17+K18+K21+K22+K23</f>
        <v>1954616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SUM(Input!HT43:IC43)</f>
        <v>1954616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1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224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163560</v>
      </c>
      <c r="L8" s="23">
        <f>Input!$I$44</f>
        <v>163560</v>
      </c>
      <c r="N8" s="116"/>
      <c r="O8" s="117"/>
      <c r="P8" s="19"/>
      <c r="Q8" s="19"/>
      <c r="R8" s="19"/>
      <c r="S8" s="19"/>
      <c r="T8" s="19"/>
      <c r="AB8" s="24">
        <f>SUM(C8:L8)</f>
        <v>327120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Input!$G$44</f>
        <v>301330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301330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464890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464890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Input!$J$44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Input!$K$44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464890</v>
      </c>
      <c r="L17" s="46">
        <f>SUM(L8:L16)</f>
        <v>163560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Input!$N$44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Input!$O$44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Input!$P$44</f>
        <v>0</v>
      </c>
      <c r="G22" s="56">
        <f>Input!$Q$44</f>
        <v>0</v>
      </c>
      <c r="H22" s="56">
        <f>Input!$R$44</f>
        <v>0</v>
      </c>
      <c r="I22" s="56">
        <f>Input!$S$44</f>
        <v>0</v>
      </c>
      <c r="J22" s="56">
        <f>Input!$T$44</f>
        <v>0</v>
      </c>
      <c r="K22" s="56">
        <f>Input!$U$44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Input!$V$44</f>
        <v>57611</v>
      </c>
      <c r="G23" s="64">
        <f>Input!$W$44</f>
        <v>0</v>
      </c>
      <c r="H23" s="64">
        <f>Input!$X$44</f>
        <v>0</v>
      </c>
      <c r="I23" s="64">
        <f>Input!$Y$44</f>
        <v>0</v>
      </c>
      <c r="J23" s="64">
        <f>Input!$Z$44</f>
        <v>0</v>
      </c>
      <c r="K23" s="64">
        <f>Input!$AA$44</f>
        <v>7586</v>
      </c>
      <c r="L23" s="65">
        <f t="shared" ref="L23:L42" si="1">SUM(F23:K23)</f>
        <v>65197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130394</v>
      </c>
    </row>
    <row r="24" spans="1:28" ht="15.75" customHeight="1">
      <c r="B24" s="55" t="s">
        <v>24</v>
      </c>
      <c r="C24" s="21"/>
      <c r="D24" s="21"/>
      <c r="F24" s="64">
        <f>Input!$AB$44</f>
        <v>98363</v>
      </c>
      <c r="G24" s="64">
        <f>Input!$AC$44</f>
        <v>0</v>
      </c>
      <c r="H24" s="64">
        <f>Input!$AD$44</f>
        <v>0</v>
      </c>
      <c r="I24" s="64">
        <f>Input!$AE$44</f>
        <v>0</v>
      </c>
      <c r="J24" s="64">
        <f>Input!$AF$44</f>
        <v>0</v>
      </c>
      <c r="K24" s="64">
        <f>Input!$AG$44</f>
        <v>0</v>
      </c>
      <c r="L24" s="65">
        <f t="shared" si="1"/>
        <v>98363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196726</v>
      </c>
    </row>
    <row r="25" spans="1:28" ht="15.75" customHeight="1">
      <c r="B25" s="55" t="s">
        <v>25</v>
      </c>
      <c r="C25" s="21"/>
      <c r="D25" s="21"/>
      <c r="F25" s="64">
        <f>Input!$AH$44</f>
        <v>0</v>
      </c>
      <c r="G25" s="64">
        <f>Input!$AI$44</f>
        <v>0</v>
      </c>
      <c r="H25" s="64">
        <f>Input!$AJ$44</f>
        <v>0</v>
      </c>
      <c r="I25" s="64">
        <f>Input!$AK$44</f>
        <v>0</v>
      </c>
      <c r="J25" s="64">
        <f>Input!$AL$44</f>
        <v>0</v>
      </c>
      <c r="K25" s="64">
        <f>Input!$AM$44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Input!$AN$44</f>
        <v>0</v>
      </c>
      <c r="G26" s="64">
        <f>Input!$AO$44</f>
        <v>0</v>
      </c>
      <c r="H26" s="64">
        <f>Input!$AP$44</f>
        <v>0</v>
      </c>
      <c r="I26" s="64">
        <f>Input!$AQ$44</f>
        <v>0</v>
      </c>
      <c r="J26" s="64">
        <f>Input!$AR$44</f>
        <v>0</v>
      </c>
      <c r="K26" s="64">
        <f>Input!$AS$44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Input!$AT$44</f>
        <v>0</v>
      </c>
      <c r="G27" s="64">
        <f>Input!$AU$44</f>
        <v>0</v>
      </c>
      <c r="H27" s="64">
        <f>Input!$AV$44</f>
        <v>0</v>
      </c>
      <c r="I27" s="64">
        <f>Input!$AW$44</f>
        <v>0</v>
      </c>
      <c r="J27" s="64">
        <f>Input!$AX$44</f>
        <v>0</v>
      </c>
      <c r="K27" s="64">
        <f>Input!$AY$44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Input!$AZ$44</f>
        <v>0</v>
      </c>
      <c r="G28" s="64">
        <f>Input!$BA$44</f>
        <v>0</v>
      </c>
      <c r="H28" s="64">
        <f>Input!$BB$44</f>
        <v>0</v>
      </c>
      <c r="I28" s="64">
        <f>Input!$BC$44</f>
        <v>0</v>
      </c>
      <c r="J28" s="64">
        <f>Input!$BD$44</f>
        <v>0</v>
      </c>
      <c r="K28" s="64">
        <f>Input!$BE$44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Input!$BF$44</f>
        <v>0</v>
      </c>
      <c r="G29" s="64">
        <f>Input!$BG$44</f>
        <v>0</v>
      </c>
      <c r="H29" s="64">
        <f>Input!$BH$44</f>
        <v>0</v>
      </c>
      <c r="I29" s="64">
        <f>Input!$BI$44</f>
        <v>0</v>
      </c>
      <c r="J29" s="64">
        <f>Input!$BJ$44</f>
        <v>0</v>
      </c>
      <c r="K29" s="64">
        <f>Input!$BK$44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Input!$BL$44</f>
        <v>0</v>
      </c>
      <c r="G30" s="64">
        <f>Input!$BM$44</f>
        <v>0</v>
      </c>
      <c r="H30" s="64">
        <f>Input!$BN$44</f>
        <v>0</v>
      </c>
      <c r="I30" s="64">
        <f>Input!$BO$44</f>
        <v>0</v>
      </c>
      <c r="J30" s="64">
        <f>Input!$BP$44</f>
        <v>0</v>
      </c>
      <c r="K30" s="64">
        <f>Input!$BQ$44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Input!$BR$44</f>
        <v>0</v>
      </c>
      <c r="G31" s="64">
        <f>Input!$BS$44</f>
        <v>0</v>
      </c>
      <c r="H31" s="64">
        <f>Input!$BT$44</f>
        <v>0</v>
      </c>
      <c r="I31" s="64">
        <f>Input!$BU$44</f>
        <v>0</v>
      </c>
      <c r="J31" s="64">
        <f>Input!$BV$44</f>
        <v>0</v>
      </c>
      <c r="K31" s="64">
        <f>Input!$BW$44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Input!$BX$44</f>
        <v>0</v>
      </c>
      <c r="G32" s="64">
        <f>Input!$BY$44</f>
        <v>0</v>
      </c>
      <c r="H32" s="64">
        <f>Input!$BZ$44</f>
        <v>0</v>
      </c>
      <c r="I32" s="64">
        <f>Input!$CA$44</f>
        <v>0</v>
      </c>
      <c r="J32" s="64">
        <f>Input!$CB$44</f>
        <v>0</v>
      </c>
      <c r="K32" s="64">
        <f>Input!$CC$44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Input!$CD$44</f>
        <v>0</v>
      </c>
      <c r="G33" s="64">
        <f>Input!$CE$44</f>
        <v>0</v>
      </c>
      <c r="H33" s="64">
        <f>Input!$CF$44</f>
        <v>0</v>
      </c>
      <c r="I33" s="64">
        <f>Input!$CG$44</f>
        <v>0</v>
      </c>
      <c r="J33" s="64">
        <f>Input!$CH$44</f>
        <v>0</v>
      </c>
      <c r="K33" s="64">
        <f>Input!$CI$44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Input!$CJ$44</f>
        <v>0</v>
      </c>
      <c r="G34" s="64">
        <f>Input!$CK$44</f>
        <v>0</v>
      </c>
      <c r="H34" s="64">
        <f>Input!$CL$44</f>
        <v>0</v>
      </c>
      <c r="I34" s="64">
        <f>Input!$CM$44</f>
        <v>0</v>
      </c>
      <c r="J34" s="64">
        <f>Input!$CN$44</f>
        <v>0</v>
      </c>
      <c r="K34" s="64">
        <f>Input!$CO$44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Input!$CP$44</f>
        <v>0</v>
      </c>
      <c r="G35" s="64">
        <f>Input!$CQ$44</f>
        <v>0</v>
      </c>
      <c r="H35" s="64">
        <f>Input!$CR$44</f>
        <v>0</v>
      </c>
      <c r="I35" s="64">
        <f>Input!$CS$44</f>
        <v>0</v>
      </c>
      <c r="J35" s="64">
        <f>Input!$CT$44</f>
        <v>0</v>
      </c>
      <c r="K35" s="64">
        <f>Input!$CU$44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Input!$CV$44</f>
        <v>0</v>
      </c>
      <c r="G36" s="64">
        <f>Input!$CW$44</f>
        <v>0</v>
      </c>
      <c r="H36" s="64">
        <f>Input!$CX$44</f>
        <v>0</v>
      </c>
      <c r="I36" s="64">
        <f>Input!$CY$44</f>
        <v>0</v>
      </c>
      <c r="J36" s="64">
        <f>Input!$CZ$44</f>
        <v>0</v>
      </c>
      <c r="K36" s="64">
        <f>Input!$DA$44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Input!$DB$44</f>
        <v>0</v>
      </c>
      <c r="G37" s="64">
        <f>Input!$DC$44</f>
        <v>0</v>
      </c>
      <c r="H37" s="64">
        <f>Input!$DD$44</f>
        <v>0</v>
      </c>
      <c r="I37" s="64">
        <f>Input!$DE$44</f>
        <v>0</v>
      </c>
      <c r="J37" s="64">
        <f>Input!$DF$44</f>
        <v>0</v>
      </c>
      <c r="K37" s="64">
        <f>Input!$DG$44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Input!$DH$44</f>
        <v>0</v>
      </c>
      <c r="G38" s="64">
        <f>Input!$DI$44</f>
        <v>0</v>
      </c>
      <c r="H38" s="64">
        <f>Input!$DJ$44</f>
        <v>0</v>
      </c>
      <c r="I38" s="64">
        <f>Input!$DK$44</f>
        <v>0</v>
      </c>
      <c r="J38" s="64">
        <f>Input!$DL$44</f>
        <v>0</v>
      </c>
      <c r="K38" s="64">
        <f>Input!$DM$44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Input!$DN$44</f>
        <v>0</v>
      </c>
      <c r="G39" s="64">
        <f>Input!$DO$44</f>
        <v>0</v>
      </c>
      <c r="H39" s="64">
        <f>Input!$DP$44</f>
        <v>0</v>
      </c>
      <c r="I39" s="64">
        <f>Input!$DQ$44</f>
        <v>0</v>
      </c>
      <c r="J39" s="64">
        <f>Input!$DR$44</f>
        <v>0</v>
      </c>
      <c r="K39" s="64">
        <f>Input!$DS$44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Input!$DT$44</f>
        <v>0</v>
      </c>
      <c r="G40" s="64">
        <f>Input!$DU$44</f>
        <v>0</v>
      </c>
      <c r="H40" s="64">
        <f>Input!$DV$44</f>
        <v>0</v>
      </c>
      <c r="I40" s="64">
        <f>Input!$DW$44</f>
        <v>0</v>
      </c>
      <c r="J40" s="64">
        <f>Input!$DX$44</f>
        <v>0</v>
      </c>
      <c r="K40" s="64">
        <f>Input!$DY$44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Input!$DZ$44</f>
        <v>0</v>
      </c>
      <c r="G41" s="64">
        <f>Input!$EA$44</f>
        <v>0</v>
      </c>
      <c r="H41" s="64">
        <f>Input!$EB$44</f>
        <v>0</v>
      </c>
      <c r="I41" s="64">
        <f>Input!$EC$44</f>
        <v>0</v>
      </c>
      <c r="J41" s="64">
        <f>Input!$ED$44</f>
        <v>0</v>
      </c>
      <c r="K41" s="64">
        <f>Input!$EE$44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Input!$EF$44</f>
        <v>0</v>
      </c>
      <c r="G42" s="84">
        <f>Input!$EG$44</f>
        <v>0</v>
      </c>
      <c r="H42" s="84">
        <f>Input!$EH$44</f>
        <v>0</v>
      </c>
      <c r="I42" s="84">
        <f>Input!$EI$44</f>
        <v>0</v>
      </c>
      <c r="J42" s="84">
        <f>Input!$EJ$44</f>
        <v>0</v>
      </c>
      <c r="K42" s="84">
        <f>Input!$EK$44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155974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7586</v>
      </c>
      <c r="L43" s="87">
        <f t="shared" si="2"/>
        <v>163560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327120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7586</v>
      </c>
      <c r="L44" s="247" t="s">
        <v>470</v>
      </c>
      <c r="M44" s="249"/>
      <c r="N44" s="251">
        <f>K44+F43</f>
        <v>163560</v>
      </c>
      <c r="O44" s="294">
        <f>ROUND((N44/P44)*100,2)</f>
        <v>0.81</v>
      </c>
      <c r="P44" s="93">
        <f>Input!$HL$44</f>
        <v>20168236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Input!$EL$44</f>
        <v>0</v>
      </c>
      <c r="G46" s="64">
        <f>Input!$EM$44</f>
        <v>0</v>
      </c>
      <c r="H46" s="64">
        <f>Input!$EN$44</f>
        <v>0</v>
      </c>
      <c r="I46" s="64">
        <f>Input!$EO$44</f>
        <v>0</v>
      </c>
      <c r="J46" s="64">
        <f>Input!$EP$44</f>
        <v>0</v>
      </c>
      <c r="K46" s="64">
        <f>Input!$EQ$44</f>
        <v>0</v>
      </c>
      <c r="L46" s="57">
        <f>SUM(F46:K46)</f>
        <v>0</v>
      </c>
      <c r="N46" s="9"/>
      <c r="O46" s="291">
        <f>ROUND(N44/O48,0)</f>
        <v>1490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Input!$ER$44</f>
        <v>0</v>
      </c>
      <c r="G47" s="64">
        <f>Input!$ES$44</f>
        <v>0</v>
      </c>
      <c r="H47" s="64">
        <f>Input!$ET$44</f>
        <v>0</v>
      </c>
      <c r="I47" s="64">
        <f>Input!$EU$44</f>
        <v>0</v>
      </c>
      <c r="J47" s="64">
        <f>Input!$EV$44</f>
        <v>0</v>
      </c>
      <c r="K47" s="64">
        <f>Input!$EW$44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Input!$EX$44</f>
        <v>0</v>
      </c>
      <c r="G48" s="64">
        <f>Input!$EY$44</f>
        <v>0</v>
      </c>
      <c r="H48" s="64">
        <f>Input!$EZ$44</f>
        <v>0</v>
      </c>
      <c r="I48" s="64">
        <f>Input!$FA$44</f>
        <v>0</v>
      </c>
      <c r="J48" s="64">
        <f>Input!$FB$44</f>
        <v>0</v>
      </c>
      <c r="K48" s="64">
        <f>Input!$FC$44</f>
        <v>0</v>
      </c>
      <c r="L48" s="65">
        <f t="shared" si="3"/>
        <v>0</v>
      </c>
      <c r="N48" s="97"/>
      <c r="O48" s="293">
        <f>VLOOKUP($B$1,LUTTFTE,16,FALSE)</f>
        <v>109.78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Input!$FD$44</f>
        <v>0</v>
      </c>
      <c r="G49" s="64">
        <f>Input!$FE$44</f>
        <v>0</v>
      </c>
      <c r="H49" s="64">
        <f>Input!$FF$44</f>
        <v>0</v>
      </c>
      <c r="I49" s="64">
        <f>Input!$FG$44</f>
        <v>0</v>
      </c>
      <c r="J49" s="64">
        <f>Input!$FH$44</f>
        <v>0</v>
      </c>
      <c r="K49" s="64">
        <f>Input!$FI$44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Input!$FJ$44</f>
        <v>0</v>
      </c>
      <c r="G50" s="64">
        <f>Input!$FK$44</f>
        <v>0</v>
      </c>
      <c r="H50" s="64">
        <f>Input!$FL$44</f>
        <v>0</v>
      </c>
      <c r="I50" s="64">
        <f>Input!$FM$44</f>
        <v>0</v>
      </c>
      <c r="J50" s="64">
        <f>Input!$FN$44</f>
        <v>0</v>
      </c>
      <c r="K50" s="64">
        <f>Input!$FO$44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Input!$FP$44</f>
        <v>0</v>
      </c>
      <c r="G51" s="64">
        <f>Input!$FQ$44</f>
        <v>0</v>
      </c>
      <c r="H51" s="64">
        <f>Input!$FR$44</f>
        <v>0</v>
      </c>
      <c r="I51" s="64">
        <f>Input!$FS$44</f>
        <v>0</v>
      </c>
      <c r="J51" s="64">
        <f>Input!$FT$44</f>
        <v>0</v>
      </c>
      <c r="K51" s="64">
        <f>Input!$FU$44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Input!$FV$44</f>
        <v>0</v>
      </c>
      <c r="G52" s="64">
        <f>Input!$FW$44</f>
        <v>0</v>
      </c>
      <c r="H52" s="64">
        <f>Input!$FX$44</f>
        <v>0</v>
      </c>
      <c r="I52" s="64">
        <f>Input!$FY$44</f>
        <v>0</v>
      </c>
      <c r="J52" s="64">
        <f>Input!$FZ$44</f>
        <v>0</v>
      </c>
      <c r="K52" s="64">
        <f>Input!$GA$44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Input!$GB$44</f>
        <v>0</v>
      </c>
      <c r="G53" s="64">
        <f>Input!$GC$44</f>
        <v>0</v>
      </c>
      <c r="H53" s="64">
        <f>Input!$GD$44</f>
        <v>0</v>
      </c>
      <c r="I53" s="64">
        <f>Input!$GE$44</f>
        <v>0</v>
      </c>
      <c r="J53" s="64">
        <f>Input!$GF$44</f>
        <v>0</v>
      </c>
      <c r="K53" s="64">
        <f>Input!$GG$44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Input!$GH$44</f>
        <v>0</v>
      </c>
      <c r="G54" s="64">
        <f>Input!$GI$44</f>
        <v>0</v>
      </c>
      <c r="H54" s="64">
        <f>Input!$GJ$44</f>
        <v>0</v>
      </c>
      <c r="I54" s="64">
        <f>Input!$GK$44</f>
        <v>0</v>
      </c>
      <c r="J54" s="64">
        <f>Input!$GL$44</f>
        <v>0</v>
      </c>
      <c r="K54" s="64">
        <f>Input!$GM$44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Input!$GN$44</f>
        <v>0</v>
      </c>
      <c r="G55" s="64">
        <f>Input!$GO$44</f>
        <v>0</v>
      </c>
      <c r="H55" s="64">
        <f>Input!$GP$44</f>
        <v>0</v>
      </c>
      <c r="I55" s="64">
        <f>Input!$GQ$44</f>
        <v>0</v>
      </c>
      <c r="J55" s="64">
        <f>Input!$GR$44</f>
        <v>0</v>
      </c>
      <c r="K55" s="64">
        <f>Input!$GS$44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Input!$GT$44</f>
        <v>0</v>
      </c>
      <c r="G56" s="64">
        <f>Input!$GU$44</f>
        <v>0</v>
      </c>
      <c r="H56" s="64">
        <f>Input!$GV$44</f>
        <v>0</v>
      </c>
      <c r="I56" s="64">
        <f>Input!$GW$44</f>
        <v>0</v>
      </c>
      <c r="J56" s="64">
        <f>Input!$GX$44</f>
        <v>0</v>
      </c>
      <c r="K56" s="64">
        <f>Input!$GY$44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Input!$GZ$44</f>
        <v>0</v>
      </c>
      <c r="G57" s="64">
        <f>Input!$HA$44</f>
        <v>0</v>
      </c>
      <c r="H57" s="64">
        <f>Input!$HB$44</f>
        <v>0</v>
      </c>
      <c r="I57" s="64">
        <f>Input!$HC$44</f>
        <v>0</v>
      </c>
      <c r="J57" s="64">
        <f>Input!$HD$44</f>
        <v>0</v>
      </c>
      <c r="K57" s="64">
        <f>Input!$HE$44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Input!$HF$44</f>
        <v>0</v>
      </c>
      <c r="G58" s="64">
        <f>Input!$HG$44</f>
        <v>0</v>
      </c>
      <c r="H58" s="64">
        <f>Input!$HH$44</f>
        <v>0</v>
      </c>
      <c r="I58" s="64">
        <f>Input!$HI$44</f>
        <v>0</v>
      </c>
      <c r="J58" s="64">
        <f>Input!$HJ$44</f>
        <v>0</v>
      </c>
      <c r="K58" s="64">
        <f>Input!$HK$44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155974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7586</v>
      </c>
      <c r="L66" s="115">
        <f t="shared" si="5"/>
        <v>163560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464890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Input!HL44+Input!HM44+Input!HN44+SUM(Input!$HT$44:'Input'!$IC$44)</f>
        <v>73481607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74110057</v>
      </c>
      <c r="N69" s="20"/>
    </row>
    <row r="70" spans="1:26" ht="15.75" customHeight="1">
      <c r="H70" s="390">
        <f>H69+G69</f>
        <v>0</v>
      </c>
      <c r="L70" s="3" t="str">
        <f>IF($L$69&lt;&gt;(Input!$D$44-Input!$E$44),"Error","Balanced")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0" priority="3">
      <formula>$O$28&lt;&gt;0</formula>
    </cfRule>
  </conditionalFormatting>
  <conditionalFormatting sqref="F20:J20">
    <cfRule type="expression" dxfId="109" priority="2">
      <formula>OR($S$17&lt;&gt;0,$S$43&lt;&gt;0,$S$59&lt;&gt;0)</formula>
    </cfRule>
  </conditionalFormatting>
  <conditionalFormatting sqref="H10:J10">
    <cfRule type="expression" dxfId="108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UHV!$B$1</f>
        <v>University of Houston - Victoria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Input!$HT$44</f>
        <v>464890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Input!$HU$44</f>
        <v>-287853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Input!$HV$44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177037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Input!$HW$44</f>
        <v>-13477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Input!$HX$44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Input!$HY$44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Input!$HZ$44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Input!$ID$44</f>
        <v>0</v>
      </c>
      <c r="F21" s="1078"/>
      <c r="G21" s="1078"/>
      <c r="H21" s="1078"/>
      <c r="I21" s="1078"/>
      <c r="J21" s="1079"/>
      <c r="K21" s="571">
        <f>Input!$IA$44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Input!$IE$44</f>
        <v>0</v>
      </c>
      <c r="F22" s="1078"/>
      <c r="G22" s="1078"/>
      <c r="H22" s="1078"/>
      <c r="I22" s="1078"/>
      <c r="J22" s="1079"/>
      <c r="K22" s="571">
        <f>Input!$IB$44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Input!$IF$44</f>
        <v>0</v>
      </c>
      <c r="F23" s="1067"/>
      <c r="G23" s="1067"/>
      <c r="H23" s="1067"/>
      <c r="I23" s="1067"/>
      <c r="J23" s="1068"/>
      <c r="K23" s="584">
        <f>Input!$IC$44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163560</v>
      </c>
    </row>
    <row r="49" spans="2:11">
      <c r="F49" s="545">
        <f>SUM(F50:F59)</f>
        <v>0</v>
      </c>
      <c r="K49" s="480">
        <f>K7+K8+K9+K12+K14+K17+K18+K21+K22+K23</f>
        <v>163560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SUM(Input!HT44:IC44)</f>
        <v>163560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7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226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1711827</v>
      </c>
      <c r="L8" s="23">
        <f>Input!$I$45</f>
        <v>1711827</v>
      </c>
      <c r="N8" s="116"/>
      <c r="O8" s="117"/>
      <c r="P8" s="19"/>
      <c r="Q8" s="19"/>
      <c r="R8" s="19"/>
      <c r="S8" s="19"/>
      <c r="T8" s="19"/>
      <c r="AB8" s="24">
        <f>SUM(C8:L8)</f>
        <v>3423654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Input!$G$45</f>
        <v>1108351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1108351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2820178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2820178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149501</v>
      </c>
      <c r="L13" s="36">
        <f>Input!$J$45</f>
        <v>149501</v>
      </c>
      <c r="N13" s="37"/>
      <c r="O13" s="120"/>
      <c r="AB13" s="24">
        <f>SUM(C13:L13)</f>
        <v>299002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587860</v>
      </c>
      <c r="L14" s="36">
        <f>Input!$K$45</f>
        <v>587860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1175720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3557539</v>
      </c>
      <c r="L17" s="46">
        <f>SUM(L8:L16)</f>
        <v>2449188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Input!$N$45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Input!$O$45</f>
        <v>19443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Input!$P$45</f>
        <v>0</v>
      </c>
      <c r="G22" s="56">
        <f>Input!$Q$45</f>
        <v>0</v>
      </c>
      <c r="H22" s="56">
        <f>Input!$R$45</f>
        <v>0</v>
      </c>
      <c r="I22" s="56">
        <f>Input!$S$45</f>
        <v>0</v>
      </c>
      <c r="J22" s="56">
        <f>Input!$T$45</f>
        <v>0</v>
      </c>
      <c r="K22" s="56">
        <f>Input!$U$45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Input!$V$45</f>
        <v>93187</v>
      </c>
      <c r="G23" s="64">
        <f>Input!$W$45</f>
        <v>8124</v>
      </c>
      <c r="H23" s="64">
        <f>Input!$X$45</f>
        <v>3885</v>
      </c>
      <c r="I23" s="64">
        <f>Input!$Y$45</f>
        <v>6218</v>
      </c>
      <c r="J23" s="64">
        <f>Input!$Z$45</f>
        <v>0</v>
      </c>
      <c r="K23" s="64">
        <f>Input!$AA$45</f>
        <v>0</v>
      </c>
      <c r="L23" s="65">
        <f t="shared" ref="L23:L42" si="1">SUM(F23:K23)</f>
        <v>111414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222828</v>
      </c>
    </row>
    <row r="24" spans="1:28" ht="15.75" customHeight="1">
      <c r="B24" s="55" t="s">
        <v>24</v>
      </c>
      <c r="C24" s="21"/>
      <c r="D24" s="21"/>
      <c r="F24" s="64">
        <f>Input!$AB$45</f>
        <v>183043</v>
      </c>
      <c r="G24" s="64">
        <f>Input!$AC$45</f>
        <v>0</v>
      </c>
      <c r="H24" s="64">
        <f>Input!$AD$45</f>
        <v>0</v>
      </c>
      <c r="I24" s="64">
        <f>Input!$AE$45</f>
        <v>0</v>
      </c>
      <c r="J24" s="64">
        <f>Input!$AF$45</f>
        <v>0</v>
      </c>
      <c r="K24" s="64">
        <f>Input!$AG$45</f>
        <v>0</v>
      </c>
      <c r="L24" s="65">
        <f t="shared" si="1"/>
        <v>183043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366086</v>
      </c>
    </row>
    <row r="25" spans="1:28" ht="15.75" customHeight="1">
      <c r="B25" s="55" t="s">
        <v>25</v>
      </c>
      <c r="C25" s="21"/>
      <c r="D25" s="21"/>
      <c r="F25" s="64">
        <f>Input!$AH$45</f>
        <v>1233185</v>
      </c>
      <c r="G25" s="64">
        <f>Input!$AI$45</f>
        <v>0</v>
      </c>
      <c r="H25" s="64">
        <f>Input!$AJ$45</f>
        <v>58202</v>
      </c>
      <c r="I25" s="64">
        <f>Input!$AK$45</f>
        <v>38790</v>
      </c>
      <c r="J25" s="64">
        <f>Input!$AL$45</f>
        <v>412582</v>
      </c>
      <c r="K25" s="64">
        <f>Input!$AM$45</f>
        <v>55264</v>
      </c>
      <c r="L25" s="65">
        <f t="shared" si="1"/>
        <v>1798023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3596046</v>
      </c>
    </row>
    <row r="26" spans="1:28" ht="15.75" customHeight="1">
      <c r="B26" s="55" t="s">
        <v>26</v>
      </c>
      <c r="C26" s="21"/>
      <c r="D26" s="21"/>
      <c r="F26" s="64">
        <f>Input!$AN$45</f>
        <v>0</v>
      </c>
      <c r="G26" s="64">
        <f>Input!$AO$45</f>
        <v>0</v>
      </c>
      <c r="H26" s="64">
        <f>Input!$AP$45</f>
        <v>0</v>
      </c>
      <c r="I26" s="64">
        <f>Input!$AQ$45</f>
        <v>0</v>
      </c>
      <c r="J26" s="64">
        <f>Input!$AR$45</f>
        <v>0</v>
      </c>
      <c r="K26" s="64">
        <f>Input!$AS$45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Input!$AT$45</f>
        <v>2606</v>
      </c>
      <c r="G27" s="64">
        <f>Input!$AU$45</f>
        <v>0</v>
      </c>
      <c r="H27" s="64">
        <f>Input!$AV$45</f>
        <v>0</v>
      </c>
      <c r="I27" s="64">
        <f>Input!$AW$45</f>
        <v>0</v>
      </c>
      <c r="J27" s="64">
        <f>Input!$AX$45</f>
        <v>0</v>
      </c>
      <c r="K27" s="64">
        <f>Input!$AY$45</f>
        <v>2197</v>
      </c>
      <c r="L27" s="65">
        <f t="shared" si="1"/>
        <v>4803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9606</v>
      </c>
    </row>
    <row r="28" spans="1:28" ht="15.75" customHeight="1">
      <c r="B28" s="55" t="s">
        <v>28</v>
      </c>
      <c r="C28" s="21"/>
      <c r="D28" s="21"/>
      <c r="F28" s="64">
        <f>Input!$AZ$45</f>
        <v>0</v>
      </c>
      <c r="G28" s="64">
        <f>Input!$BA$45</f>
        <v>0</v>
      </c>
      <c r="H28" s="64">
        <f>Input!$BB$45</f>
        <v>0</v>
      </c>
      <c r="I28" s="64">
        <f>Input!$BC$45</f>
        <v>32437</v>
      </c>
      <c r="J28" s="64">
        <f>Input!$BD$45</f>
        <v>0</v>
      </c>
      <c r="K28" s="64">
        <f>Input!$BE$45</f>
        <v>0</v>
      </c>
      <c r="L28" s="65">
        <f t="shared" si="1"/>
        <v>32437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Input!$BF$45</f>
        <v>100902</v>
      </c>
      <c r="G29" s="64">
        <f>Input!$BG$45</f>
        <v>0</v>
      </c>
      <c r="H29" s="64">
        <f>Input!$BH$45</f>
        <v>0</v>
      </c>
      <c r="I29" s="64">
        <f>Input!$BI$45</f>
        <v>20283</v>
      </c>
      <c r="J29" s="64">
        <f>Input!$BJ$45</f>
        <v>0</v>
      </c>
      <c r="K29" s="64">
        <f>Input!$BK$45</f>
        <v>49004</v>
      </c>
      <c r="L29" s="65">
        <f t="shared" si="1"/>
        <v>170189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Input!$BL$45</f>
        <v>0</v>
      </c>
      <c r="G30" s="64">
        <f>Input!$BM$45</f>
        <v>0</v>
      </c>
      <c r="H30" s="64">
        <f>Input!$BN$45</f>
        <v>0</v>
      </c>
      <c r="I30" s="64">
        <f>Input!$BO$45</f>
        <v>0</v>
      </c>
      <c r="J30" s="64">
        <f>Input!$BP$45</f>
        <v>0</v>
      </c>
      <c r="K30" s="64">
        <f>Input!$BQ$45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Input!$BR$45</f>
        <v>0</v>
      </c>
      <c r="G31" s="64">
        <f>Input!$BS$45</f>
        <v>0</v>
      </c>
      <c r="H31" s="64">
        <f>Input!$BT$45</f>
        <v>0</v>
      </c>
      <c r="I31" s="64">
        <f>Input!$BU$45</f>
        <v>0</v>
      </c>
      <c r="J31" s="64">
        <f>Input!$BV$45</f>
        <v>0</v>
      </c>
      <c r="K31" s="64">
        <f>Input!$BW$45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Input!$BX$45</f>
        <v>117498</v>
      </c>
      <c r="G32" s="64">
        <f>Input!$BY$45</f>
        <v>0</v>
      </c>
      <c r="H32" s="64">
        <f>Input!$BZ$45</f>
        <v>0</v>
      </c>
      <c r="I32" s="64">
        <f>Input!$CA$45</f>
        <v>28910</v>
      </c>
      <c r="J32" s="64">
        <f>Input!$CB$45</f>
        <v>0</v>
      </c>
      <c r="K32" s="64">
        <f>Input!$CC$45</f>
        <v>2871</v>
      </c>
      <c r="L32" s="65">
        <f t="shared" si="1"/>
        <v>149279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Input!$CD$45</f>
        <v>0</v>
      </c>
      <c r="G33" s="64">
        <f>Input!$CE$45</f>
        <v>0</v>
      </c>
      <c r="H33" s="64">
        <f>Input!$CF$45</f>
        <v>0</v>
      </c>
      <c r="I33" s="64">
        <f>Input!$CG$45</f>
        <v>0</v>
      </c>
      <c r="J33" s="64">
        <f>Input!$CH$45</f>
        <v>0</v>
      </c>
      <c r="K33" s="64">
        <f>Input!$CI$45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Input!$CJ$45</f>
        <v>0</v>
      </c>
      <c r="G34" s="64">
        <f>Input!$CK$45</f>
        <v>0</v>
      </c>
      <c r="H34" s="64">
        <f>Input!$CL$45</f>
        <v>0</v>
      </c>
      <c r="I34" s="64">
        <f>Input!$CM$45</f>
        <v>0</v>
      </c>
      <c r="J34" s="64">
        <f>Input!$CN$45</f>
        <v>0</v>
      </c>
      <c r="K34" s="64">
        <f>Input!$CO$45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Input!$CP$45</f>
        <v>0</v>
      </c>
      <c r="G35" s="64">
        <f>Input!$CQ$45</f>
        <v>0</v>
      </c>
      <c r="H35" s="64">
        <f>Input!$CR$45</f>
        <v>0</v>
      </c>
      <c r="I35" s="64">
        <f>Input!$CS$45</f>
        <v>0</v>
      </c>
      <c r="J35" s="64">
        <f>Input!$CT$45</f>
        <v>0</v>
      </c>
      <c r="K35" s="64">
        <f>Input!$CU$45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Input!$CV$45</f>
        <v>0</v>
      </c>
      <c r="G36" s="64">
        <f>Input!$CW$45</f>
        <v>0</v>
      </c>
      <c r="H36" s="64">
        <f>Input!$CX$45</f>
        <v>0</v>
      </c>
      <c r="I36" s="64">
        <f>Input!$CY$45</f>
        <v>0</v>
      </c>
      <c r="J36" s="64">
        <f>Input!$CZ$45</f>
        <v>0</v>
      </c>
      <c r="K36" s="64">
        <f>Input!$DA$45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Input!$DB$45</f>
        <v>0</v>
      </c>
      <c r="G37" s="64">
        <f>Input!$DC$45</f>
        <v>0</v>
      </c>
      <c r="H37" s="64">
        <f>Input!$DD$45</f>
        <v>0</v>
      </c>
      <c r="I37" s="64">
        <f>Input!$DE$45</f>
        <v>0</v>
      </c>
      <c r="J37" s="64">
        <f>Input!$DF$45</f>
        <v>0</v>
      </c>
      <c r="K37" s="64">
        <f>Input!$DG$45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Input!$DH$45</f>
        <v>0</v>
      </c>
      <c r="G38" s="64">
        <f>Input!$DI$45</f>
        <v>0</v>
      </c>
      <c r="H38" s="64">
        <f>Input!$DJ$45</f>
        <v>0</v>
      </c>
      <c r="I38" s="64">
        <f>Input!$DK$45</f>
        <v>0</v>
      </c>
      <c r="J38" s="64">
        <f>Input!$DL$45</f>
        <v>0</v>
      </c>
      <c r="K38" s="64">
        <f>Input!$DM$45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Input!$DN$45</f>
        <v>0</v>
      </c>
      <c r="G39" s="64">
        <f>Input!$DO$45</f>
        <v>0</v>
      </c>
      <c r="H39" s="64">
        <f>Input!$DP$45</f>
        <v>0</v>
      </c>
      <c r="I39" s="64">
        <f>Input!$DQ$45</f>
        <v>0</v>
      </c>
      <c r="J39" s="64">
        <f>Input!$DR$45</f>
        <v>0</v>
      </c>
      <c r="K39" s="64">
        <f>Input!$DS$45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Input!$DT$45</f>
        <v>0</v>
      </c>
      <c r="G40" s="64">
        <f>Input!$DU$45</f>
        <v>0</v>
      </c>
      <c r="H40" s="64">
        <f>Input!$DV$45</f>
        <v>0</v>
      </c>
      <c r="I40" s="64">
        <f>Input!$DW$45</f>
        <v>0</v>
      </c>
      <c r="J40" s="64">
        <f>Input!$DX$45</f>
        <v>0</v>
      </c>
      <c r="K40" s="64">
        <f>Input!$DY$45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Input!$DZ$45</f>
        <v>0</v>
      </c>
      <c r="G41" s="64">
        <f>Input!$EA$45</f>
        <v>0</v>
      </c>
      <c r="H41" s="64">
        <f>Input!$EB$45</f>
        <v>0</v>
      </c>
      <c r="I41" s="64">
        <f>Input!$EC$45</f>
        <v>0</v>
      </c>
      <c r="J41" s="64">
        <f>Input!$ED$45</f>
        <v>0</v>
      </c>
      <c r="K41" s="64">
        <f>Input!$EE$45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Input!$EF$45</f>
        <v>0</v>
      </c>
      <c r="G42" s="84">
        <f>Input!$EG$45</f>
        <v>0</v>
      </c>
      <c r="H42" s="84">
        <f>Input!$EH$45</f>
        <v>0</v>
      </c>
      <c r="I42" s="84">
        <f>Input!$EI$45</f>
        <v>0</v>
      </c>
      <c r="J42" s="84">
        <f>Input!$EJ$45</f>
        <v>0</v>
      </c>
      <c r="K42" s="84">
        <f>Input!$EK$45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1730421</v>
      </c>
      <c r="G43" s="86">
        <f t="shared" si="2"/>
        <v>8124</v>
      </c>
      <c r="H43" s="86">
        <f t="shared" si="2"/>
        <v>62087</v>
      </c>
      <c r="I43" s="86">
        <f t="shared" si="2"/>
        <v>126638</v>
      </c>
      <c r="J43" s="86">
        <f t="shared" si="2"/>
        <v>412582</v>
      </c>
      <c r="K43" s="86">
        <f t="shared" si="2"/>
        <v>109336</v>
      </c>
      <c r="L43" s="87">
        <f t="shared" si="2"/>
        <v>2449188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4194566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70211</v>
      </c>
      <c r="I44" s="53"/>
      <c r="J44" s="247" t="s">
        <v>468</v>
      </c>
      <c r="K44" s="248">
        <f>K43+J43</f>
        <v>521918</v>
      </c>
      <c r="L44" s="247" t="s">
        <v>470</v>
      </c>
      <c r="M44" s="249"/>
      <c r="N44" s="251">
        <f>K44+F43</f>
        <v>2252339</v>
      </c>
      <c r="O44" s="294">
        <f>ROUND((N44/P44)*100,2)</f>
        <v>3.22</v>
      </c>
      <c r="P44" s="93">
        <f>Input!$HL$45</f>
        <v>69937662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Input!$EL$45</f>
        <v>0</v>
      </c>
      <c r="G46" s="64">
        <f>Input!$EM$45</f>
        <v>0</v>
      </c>
      <c r="H46" s="64">
        <f>Input!$EN$45</f>
        <v>0</v>
      </c>
      <c r="I46" s="64">
        <f>Input!$EO$45</f>
        <v>0</v>
      </c>
      <c r="J46" s="64">
        <f>Input!$EP$45</f>
        <v>0</v>
      </c>
      <c r="K46" s="64">
        <f>Input!$EQ$45</f>
        <v>0</v>
      </c>
      <c r="L46" s="57">
        <f>SUM(F46:K46)</f>
        <v>0</v>
      </c>
      <c r="N46" s="9"/>
      <c r="O46" s="291">
        <f>ROUND(N44/O48,0)</f>
        <v>7477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Input!$ER$45</f>
        <v>0</v>
      </c>
      <c r="G47" s="64">
        <f>Input!$ES$45</f>
        <v>0</v>
      </c>
      <c r="H47" s="64">
        <f>Input!$ET$45</f>
        <v>0</v>
      </c>
      <c r="I47" s="64">
        <f>Input!$EU$45</f>
        <v>0</v>
      </c>
      <c r="J47" s="64">
        <f>Input!$EV$45</f>
        <v>0</v>
      </c>
      <c r="K47" s="64">
        <f>Input!$EW$45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Input!$EX$45</f>
        <v>0</v>
      </c>
      <c r="G48" s="64">
        <f>Input!$EY$45</f>
        <v>0</v>
      </c>
      <c r="H48" s="64">
        <f>Input!$EZ$45</f>
        <v>0</v>
      </c>
      <c r="I48" s="64">
        <f>Input!$FA$45</f>
        <v>0</v>
      </c>
      <c r="J48" s="64">
        <f>Input!$FB$45</f>
        <v>0</v>
      </c>
      <c r="K48" s="64">
        <f>Input!$FC$45</f>
        <v>0</v>
      </c>
      <c r="L48" s="65">
        <f t="shared" si="3"/>
        <v>0</v>
      </c>
      <c r="N48" s="97"/>
      <c r="O48" s="293">
        <f>VLOOKUP($B$1,LUTTFTE,16,FALSE)</f>
        <v>301.25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Input!$FD$45</f>
        <v>0</v>
      </c>
      <c r="G49" s="64">
        <f>Input!$FE$45</f>
        <v>0</v>
      </c>
      <c r="H49" s="64">
        <f>Input!$FF$45</f>
        <v>0</v>
      </c>
      <c r="I49" s="64">
        <f>Input!$FG$45</f>
        <v>0</v>
      </c>
      <c r="J49" s="64">
        <f>Input!$FH$45</f>
        <v>0</v>
      </c>
      <c r="K49" s="64">
        <f>Input!$FI$45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Input!$FJ$45</f>
        <v>0</v>
      </c>
      <c r="G50" s="64">
        <f>Input!$FK$45</f>
        <v>0</v>
      </c>
      <c r="H50" s="64">
        <f>Input!$FL$45</f>
        <v>0</v>
      </c>
      <c r="I50" s="64">
        <f>Input!$FM$45</f>
        <v>0</v>
      </c>
      <c r="J50" s="64">
        <f>Input!$FN$45</f>
        <v>0</v>
      </c>
      <c r="K50" s="64">
        <f>Input!$FO$45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Input!$FP$45</f>
        <v>0</v>
      </c>
      <c r="G51" s="64">
        <f>Input!$FQ$45</f>
        <v>0</v>
      </c>
      <c r="H51" s="64">
        <f>Input!$FR$45</f>
        <v>0</v>
      </c>
      <c r="I51" s="64">
        <f>Input!$FS$45</f>
        <v>0</v>
      </c>
      <c r="J51" s="64">
        <f>Input!$FT$45</f>
        <v>0</v>
      </c>
      <c r="K51" s="64">
        <f>Input!$FU$45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Input!$FV$45</f>
        <v>0</v>
      </c>
      <c r="G52" s="64">
        <f>Input!$FW$45</f>
        <v>0</v>
      </c>
      <c r="H52" s="64">
        <f>Input!$FX$45</f>
        <v>0</v>
      </c>
      <c r="I52" s="64">
        <f>Input!$FY$45</f>
        <v>0</v>
      </c>
      <c r="J52" s="64">
        <f>Input!$FZ$45</f>
        <v>0</v>
      </c>
      <c r="K52" s="64">
        <f>Input!$GA$45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Input!$GB$45</f>
        <v>0</v>
      </c>
      <c r="G53" s="64">
        <f>Input!$GC$45</f>
        <v>0</v>
      </c>
      <c r="H53" s="64">
        <f>Input!$GD$45</f>
        <v>0</v>
      </c>
      <c r="I53" s="64">
        <f>Input!$GE$45</f>
        <v>0</v>
      </c>
      <c r="J53" s="64">
        <f>Input!$GF$45</f>
        <v>0</v>
      </c>
      <c r="K53" s="64">
        <f>Input!$GG$45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Input!$GH$45</f>
        <v>0</v>
      </c>
      <c r="G54" s="64">
        <f>Input!$GI$45</f>
        <v>0</v>
      </c>
      <c r="H54" s="64">
        <f>Input!$GJ$45</f>
        <v>0</v>
      </c>
      <c r="I54" s="64">
        <f>Input!$GK$45</f>
        <v>0</v>
      </c>
      <c r="J54" s="64">
        <f>Input!$GL$45</f>
        <v>0</v>
      </c>
      <c r="K54" s="64">
        <f>Input!$GM$45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Input!$GN$45</f>
        <v>0</v>
      </c>
      <c r="G55" s="64">
        <f>Input!$GO$45</f>
        <v>0</v>
      </c>
      <c r="H55" s="64">
        <f>Input!$GP$45</f>
        <v>0</v>
      </c>
      <c r="I55" s="64">
        <f>Input!$GQ$45</f>
        <v>0</v>
      </c>
      <c r="J55" s="64">
        <f>Input!$GR$45</f>
        <v>0</v>
      </c>
      <c r="K55" s="64">
        <f>Input!$GS$45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Input!$GT$45</f>
        <v>0</v>
      </c>
      <c r="G56" s="64">
        <f>Input!$GU$45</f>
        <v>0</v>
      </c>
      <c r="H56" s="64">
        <f>Input!$GV$45</f>
        <v>0</v>
      </c>
      <c r="I56" s="64">
        <f>Input!$GW$45</f>
        <v>0</v>
      </c>
      <c r="J56" s="64">
        <f>Input!$GX$45</f>
        <v>0</v>
      </c>
      <c r="K56" s="64">
        <f>Input!$GY$45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Input!$GZ$45</f>
        <v>0</v>
      </c>
      <c r="G57" s="64">
        <f>Input!$HA$45</f>
        <v>0</v>
      </c>
      <c r="H57" s="64">
        <f>Input!$HB$45</f>
        <v>0</v>
      </c>
      <c r="I57" s="64">
        <f>Input!$HC$45</f>
        <v>0</v>
      </c>
      <c r="J57" s="64">
        <f>Input!$HD$45</f>
        <v>0</v>
      </c>
      <c r="K57" s="64">
        <f>Input!$HE$45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Input!$HF$45</f>
        <v>0</v>
      </c>
      <c r="G58" s="64">
        <f>Input!$HG$45</f>
        <v>0</v>
      </c>
      <c r="H58" s="64">
        <f>Input!$HH$45</f>
        <v>0</v>
      </c>
      <c r="I58" s="64">
        <f>Input!$HI$45</f>
        <v>0</v>
      </c>
      <c r="J58" s="64">
        <f>Input!$HJ$45</f>
        <v>0</v>
      </c>
      <c r="K58" s="64">
        <f>Input!$HK$45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1730421</v>
      </c>
      <c r="G66" s="115">
        <f t="shared" ref="G66:L66" si="5">G59+G43</f>
        <v>8124</v>
      </c>
      <c r="H66" s="115">
        <f t="shared" si="5"/>
        <v>62087</v>
      </c>
      <c r="I66" s="115">
        <f t="shared" si="5"/>
        <v>126638</v>
      </c>
      <c r="J66" s="115">
        <f t="shared" si="5"/>
        <v>412582</v>
      </c>
      <c r="K66" s="115">
        <f t="shared" si="5"/>
        <v>109336</v>
      </c>
      <c r="L66" s="115">
        <f t="shared" si="5"/>
        <v>2449188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3576982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Input!HL45+Input!HM45+Input!HN45+SUM(Input!$HT$45:'Input'!$IC$45)</f>
        <v>255289702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8124</v>
      </c>
      <c r="H69" s="390">
        <f>H28+H23</f>
        <v>3885</v>
      </c>
      <c r="I69" s="20"/>
      <c r="J69" s="20"/>
      <c r="K69" s="20"/>
      <c r="L69" s="115">
        <f>SUM(L66:L68)</f>
        <v>261315872</v>
      </c>
      <c r="N69" s="20"/>
    </row>
    <row r="70" spans="1:26" ht="15.75" customHeight="1">
      <c r="H70" s="390">
        <f>H69+G69</f>
        <v>12009</v>
      </c>
      <c r="L70" s="3" t="str">
        <f>IF($L$69&lt;&gt;(Input!$D$45-Input!$E$45),"Error","Balanced")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6" priority="3">
      <formula>$O$28&lt;&gt;0</formula>
    </cfRule>
  </conditionalFormatting>
  <conditionalFormatting sqref="F20:J20">
    <cfRule type="expression" dxfId="105" priority="2">
      <formula>OR($S$17&lt;&gt;0,$S$43&lt;&gt;0,$S$59&lt;&gt;0)</formula>
    </cfRule>
  </conditionalFormatting>
  <conditionalFormatting sqref="H10:J10">
    <cfRule type="expression" dxfId="10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LU!$B$1</f>
        <v xml:space="preserve">Lamar University 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Input!$HT$45</f>
        <v>2820178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Input!$HU$45</f>
        <v>-1373062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Input!$HV$45</f>
        <v>433655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1880771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Input!$HW$45</f>
        <v>-149501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Input!$HX$45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Input!$HY$45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Input!$HZ$45</f>
        <v>-19443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Input!$ID$45</f>
        <v>0</v>
      </c>
      <c r="F21" s="1078"/>
      <c r="G21" s="1078"/>
      <c r="H21" s="1078"/>
      <c r="I21" s="1078"/>
      <c r="J21" s="1079"/>
      <c r="K21" s="571">
        <f>Input!$IA$45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Input!$IE$45</f>
        <v>0</v>
      </c>
      <c r="F22" s="1078"/>
      <c r="G22" s="1078"/>
      <c r="H22" s="1078"/>
      <c r="I22" s="1078"/>
      <c r="J22" s="1079"/>
      <c r="K22" s="571">
        <f>Input!$IB$45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Input!$IF$45</f>
        <v>0</v>
      </c>
      <c r="F23" s="1067"/>
      <c r="G23" s="1067"/>
      <c r="H23" s="1067"/>
      <c r="I23" s="1067"/>
      <c r="J23" s="1068"/>
      <c r="K23" s="584">
        <f>Input!$IC$45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1711827</v>
      </c>
    </row>
    <row r="49" spans="2:11">
      <c r="F49" s="545">
        <f>SUM(F50:F59)</f>
        <v>0</v>
      </c>
      <c r="K49" s="480">
        <f>K7+K8+K9+K12+K14+K17+K18+K21+K22+K23</f>
        <v>1711827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SUM(Input!HT45:IC45)</f>
        <v>1711827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3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228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6289882</v>
      </c>
      <c r="L8" s="23">
        <f>Input!$I$46</f>
        <v>6289882</v>
      </c>
      <c r="N8" s="116"/>
      <c r="O8" s="117"/>
      <c r="P8" s="19"/>
      <c r="Q8" s="19"/>
      <c r="R8" s="19"/>
      <c r="S8" s="19"/>
      <c r="T8" s="19"/>
      <c r="AB8" s="24">
        <f>SUM(C8:L8)</f>
        <v>12579764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Input!$G$46</f>
        <v>484505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484505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6774387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6774387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463827</v>
      </c>
      <c r="L13" s="36">
        <f>Input!$J$46</f>
        <v>463827</v>
      </c>
      <c r="N13" s="37"/>
      <c r="O13" s="120"/>
      <c r="AB13" s="24">
        <f>SUM(C13:L13)</f>
        <v>927654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269649</v>
      </c>
      <c r="L14" s="36">
        <f>Input!$K$46</f>
        <v>269649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539298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7507863</v>
      </c>
      <c r="L17" s="46">
        <f>SUM(L8:L16)</f>
        <v>7023358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Input!$N$46</f>
        <v>602659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Input!$O$46</f>
        <v>458877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Input!$P$46</f>
        <v>78063</v>
      </c>
      <c r="G22" s="56">
        <f>Input!$Q$46</f>
        <v>0</v>
      </c>
      <c r="H22" s="56">
        <f>Input!$R$46</f>
        <v>0</v>
      </c>
      <c r="I22" s="56">
        <f>Input!$S$46</f>
        <v>7720</v>
      </c>
      <c r="J22" s="56">
        <f>Input!$T$46</f>
        <v>0</v>
      </c>
      <c r="K22" s="56">
        <f>Input!$U$46</f>
        <v>0</v>
      </c>
      <c r="L22" s="57">
        <f>SUM(F22:K22)</f>
        <v>85783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171566</v>
      </c>
    </row>
    <row r="23" spans="1:28" ht="15.75" customHeight="1">
      <c r="B23" s="63" t="s">
        <v>23</v>
      </c>
      <c r="C23" s="21"/>
      <c r="D23" s="21"/>
      <c r="F23" s="64">
        <f>Input!$V$46</f>
        <v>114827</v>
      </c>
      <c r="G23" s="64">
        <f>Input!$W$46</f>
        <v>0</v>
      </c>
      <c r="H23" s="64">
        <f>Input!$X$46</f>
        <v>83321</v>
      </c>
      <c r="I23" s="64">
        <f>Input!$Y$46</f>
        <v>727</v>
      </c>
      <c r="J23" s="64">
        <f>Input!$Z$46</f>
        <v>30568</v>
      </c>
      <c r="K23" s="64">
        <f>Input!$AA$46</f>
        <v>43145</v>
      </c>
      <c r="L23" s="65">
        <f t="shared" ref="L23:L42" si="1">SUM(F23:K23)</f>
        <v>272588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545176</v>
      </c>
    </row>
    <row r="24" spans="1:28" ht="15.75" customHeight="1">
      <c r="B24" s="55" t="s">
        <v>24</v>
      </c>
      <c r="C24" s="21"/>
      <c r="D24" s="21"/>
      <c r="F24" s="64">
        <f>Input!$AB$46</f>
        <v>84167</v>
      </c>
      <c r="G24" s="64">
        <f>Input!$AC$46</f>
        <v>0</v>
      </c>
      <c r="H24" s="64">
        <f>Input!$AD$46</f>
        <v>0</v>
      </c>
      <c r="I24" s="64">
        <f>Input!$AE$46</f>
        <v>0</v>
      </c>
      <c r="J24" s="64">
        <f>Input!$AF$46</f>
        <v>0</v>
      </c>
      <c r="K24" s="64">
        <f>Input!$AG$46</f>
        <v>0</v>
      </c>
      <c r="L24" s="65">
        <f t="shared" si="1"/>
        <v>84167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168334</v>
      </c>
    </row>
    <row r="25" spans="1:28" ht="15.75" customHeight="1">
      <c r="B25" s="55" t="s">
        <v>25</v>
      </c>
      <c r="C25" s="21"/>
      <c r="D25" s="21"/>
      <c r="F25" s="64">
        <f>Input!$AH$46</f>
        <v>0</v>
      </c>
      <c r="G25" s="64">
        <f>Input!$AI$46</f>
        <v>0</v>
      </c>
      <c r="H25" s="64">
        <f>Input!$AJ$46</f>
        <v>0</v>
      </c>
      <c r="I25" s="64">
        <f>Input!$AK$46</f>
        <v>174</v>
      </c>
      <c r="J25" s="64">
        <f>Input!$AL$46</f>
        <v>0</v>
      </c>
      <c r="K25" s="64">
        <f>Input!$AM$46</f>
        <v>0</v>
      </c>
      <c r="L25" s="65">
        <f t="shared" si="1"/>
        <v>174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348</v>
      </c>
    </row>
    <row r="26" spans="1:28" ht="15.75" customHeight="1">
      <c r="B26" s="55" t="s">
        <v>26</v>
      </c>
      <c r="C26" s="21"/>
      <c r="D26" s="21"/>
      <c r="F26" s="64">
        <f>Input!$AN$46</f>
        <v>0</v>
      </c>
      <c r="G26" s="64">
        <f>Input!$AO$46</f>
        <v>0</v>
      </c>
      <c r="H26" s="64">
        <f>Input!$AP$46</f>
        <v>0</v>
      </c>
      <c r="I26" s="64">
        <f>Input!$AQ$46</f>
        <v>0</v>
      </c>
      <c r="J26" s="64">
        <f>Input!$AR$46</f>
        <v>0</v>
      </c>
      <c r="K26" s="64">
        <f>Input!$AS$46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Input!$AT$46</f>
        <v>229593</v>
      </c>
      <c r="G27" s="64">
        <f>Input!$AU$46</f>
        <v>0</v>
      </c>
      <c r="H27" s="64">
        <f>Input!$AV$46</f>
        <v>0</v>
      </c>
      <c r="I27" s="64">
        <f>Input!$AW$46</f>
        <v>7127</v>
      </c>
      <c r="J27" s="64">
        <f>Input!$AX$46</f>
        <v>17480</v>
      </c>
      <c r="K27" s="64">
        <f>Input!$AY$46</f>
        <v>0</v>
      </c>
      <c r="L27" s="65">
        <f t="shared" si="1"/>
        <v>254200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508400</v>
      </c>
    </row>
    <row r="28" spans="1:28" ht="15.75" customHeight="1">
      <c r="B28" s="55" t="s">
        <v>28</v>
      </c>
      <c r="C28" s="21"/>
      <c r="D28" s="21"/>
      <c r="F28" s="64">
        <f>Input!$AZ$46</f>
        <v>0</v>
      </c>
      <c r="G28" s="64">
        <f>Input!$BA$46</f>
        <v>0</v>
      </c>
      <c r="H28" s="64">
        <f>Input!$BB$46</f>
        <v>189530</v>
      </c>
      <c r="I28" s="64">
        <f>Input!$BC$46</f>
        <v>3753</v>
      </c>
      <c r="J28" s="64">
        <f>Input!$BD$46</f>
        <v>0</v>
      </c>
      <c r="K28" s="64">
        <f>Input!$BE$46</f>
        <v>0</v>
      </c>
      <c r="L28" s="65">
        <f t="shared" si="1"/>
        <v>193283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Input!$BF$46</f>
        <v>263829</v>
      </c>
      <c r="G29" s="64">
        <f>Input!$BG$46</f>
        <v>0</v>
      </c>
      <c r="H29" s="64">
        <f>Input!$BH$46</f>
        <v>0</v>
      </c>
      <c r="I29" s="64">
        <f>Input!$BI$46</f>
        <v>28440</v>
      </c>
      <c r="J29" s="64">
        <f>Input!$BJ$46</f>
        <v>520</v>
      </c>
      <c r="K29" s="64">
        <f>Input!$BK$46</f>
        <v>62258</v>
      </c>
      <c r="L29" s="65">
        <f t="shared" si="1"/>
        <v>355047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Input!$BL$46</f>
        <v>32264</v>
      </c>
      <c r="G30" s="64">
        <f>Input!$BM$46</f>
        <v>0</v>
      </c>
      <c r="H30" s="64">
        <f>Input!$BN$46</f>
        <v>0</v>
      </c>
      <c r="I30" s="64">
        <f>Input!$BO$46</f>
        <v>218135</v>
      </c>
      <c r="J30" s="64">
        <f>Input!$BP$46</f>
        <v>0</v>
      </c>
      <c r="K30" s="64">
        <f>Input!$BQ$46</f>
        <v>0</v>
      </c>
      <c r="L30" s="65">
        <f t="shared" si="1"/>
        <v>250399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Input!$BR$46</f>
        <v>42828</v>
      </c>
      <c r="G31" s="64">
        <f>Input!$BS$46</f>
        <v>0</v>
      </c>
      <c r="H31" s="64">
        <f>Input!$BT$46</f>
        <v>0</v>
      </c>
      <c r="I31" s="64">
        <f>Input!$BU$46</f>
        <v>1425</v>
      </c>
      <c r="J31" s="64">
        <f>Input!$BV$46</f>
        <v>0</v>
      </c>
      <c r="K31" s="64">
        <f>Input!$BW$46</f>
        <v>8102</v>
      </c>
      <c r="L31" s="65">
        <f t="shared" si="1"/>
        <v>52355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Input!$BX$46</f>
        <v>2393</v>
      </c>
      <c r="G32" s="64">
        <f>Input!$BY$46</f>
        <v>0</v>
      </c>
      <c r="H32" s="64">
        <f>Input!$BZ$46</f>
        <v>0</v>
      </c>
      <c r="I32" s="64">
        <f>Input!$CA$46</f>
        <v>23202</v>
      </c>
      <c r="J32" s="64">
        <f>Input!$CB$46</f>
        <v>0</v>
      </c>
      <c r="K32" s="64">
        <f>Input!$CC$46</f>
        <v>0</v>
      </c>
      <c r="L32" s="65">
        <f t="shared" si="1"/>
        <v>25595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Input!$CD$46</f>
        <v>0</v>
      </c>
      <c r="G33" s="64">
        <f>Input!$CE$46</f>
        <v>0</v>
      </c>
      <c r="H33" s="64">
        <f>Input!$CF$46</f>
        <v>0</v>
      </c>
      <c r="I33" s="64">
        <f>Input!$CG$46</f>
        <v>87380</v>
      </c>
      <c r="J33" s="64">
        <f>Input!$CH$46</f>
        <v>21218</v>
      </c>
      <c r="K33" s="64">
        <f>Input!$CI$46</f>
        <v>0</v>
      </c>
      <c r="L33" s="65">
        <f t="shared" si="1"/>
        <v>108598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Input!$CJ$46</f>
        <v>0</v>
      </c>
      <c r="G34" s="64">
        <f>Input!$CK$46</f>
        <v>0</v>
      </c>
      <c r="H34" s="64">
        <f>Input!$CL$46</f>
        <v>0</v>
      </c>
      <c r="I34" s="64">
        <f>Input!$CM$46</f>
        <v>164999</v>
      </c>
      <c r="J34" s="64">
        <f>Input!$CN$46</f>
        <v>0</v>
      </c>
      <c r="K34" s="64">
        <f>Input!$CO$46</f>
        <v>0</v>
      </c>
      <c r="L34" s="65">
        <f t="shared" si="1"/>
        <v>164999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Input!$CP$46</f>
        <v>0</v>
      </c>
      <c r="G35" s="64">
        <f>Input!$CQ$46</f>
        <v>0</v>
      </c>
      <c r="H35" s="64">
        <f>Input!$CR$46</f>
        <v>0</v>
      </c>
      <c r="I35" s="64">
        <f>Input!$CS$46</f>
        <v>99685</v>
      </c>
      <c r="J35" s="64">
        <f>Input!$CT$46</f>
        <v>0</v>
      </c>
      <c r="K35" s="64">
        <f>Input!$CU$46</f>
        <v>17887</v>
      </c>
      <c r="L35" s="65">
        <f t="shared" si="1"/>
        <v>117572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Input!$CV$46</f>
        <v>1288640</v>
      </c>
      <c r="G36" s="64">
        <f>Input!$CW$46</f>
        <v>0</v>
      </c>
      <c r="H36" s="64">
        <f>Input!$CX$46</f>
        <v>144929</v>
      </c>
      <c r="I36" s="64">
        <f>Input!$CY$46</f>
        <v>1071165</v>
      </c>
      <c r="J36" s="64">
        <f>Input!$CZ$46</f>
        <v>17684</v>
      </c>
      <c r="K36" s="64">
        <f>Input!$DA$46</f>
        <v>40857</v>
      </c>
      <c r="L36" s="65">
        <f t="shared" si="1"/>
        <v>2563275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Input!$DB$46</f>
        <v>0</v>
      </c>
      <c r="G37" s="64">
        <f>Input!$DC$46</f>
        <v>0</v>
      </c>
      <c r="H37" s="64">
        <f>Input!$DD$46</f>
        <v>0</v>
      </c>
      <c r="I37" s="64">
        <f>Input!$DE$46</f>
        <v>0</v>
      </c>
      <c r="J37" s="64">
        <f>Input!$DF$46</f>
        <v>0</v>
      </c>
      <c r="K37" s="64">
        <f>Input!$DG$46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Input!$DH$46</f>
        <v>0</v>
      </c>
      <c r="G38" s="64">
        <f>Input!$DI$46</f>
        <v>0</v>
      </c>
      <c r="H38" s="64">
        <f>Input!$DJ$46</f>
        <v>0</v>
      </c>
      <c r="I38" s="64">
        <f>Input!$DK$46</f>
        <v>0</v>
      </c>
      <c r="J38" s="64">
        <f>Input!$DL$46</f>
        <v>0</v>
      </c>
      <c r="K38" s="64">
        <f>Input!$DM$46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Input!$DN$46</f>
        <v>0</v>
      </c>
      <c r="G39" s="64">
        <f>Input!$DO$46</f>
        <v>0</v>
      </c>
      <c r="H39" s="64">
        <f>Input!$DP$46</f>
        <v>0</v>
      </c>
      <c r="I39" s="64">
        <f>Input!$DQ$46</f>
        <v>0</v>
      </c>
      <c r="J39" s="64">
        <f>Input!$DR$46</f>
        <v>0</v>
      </c>
      <c r="K39" s="64">
        <f>Input!$DS$46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Input!$DT$46</f>
        <v>0</v>
      </c>
      <c r="G40" s="64">
        <f>Input!$DU$46</f>
        <v>0</v>
      </c>
      <c r="H40" s="64">
        <f>Input!$DV$46</f>
        <v>0</v>
      </c>
      <c r="I40" s="64">
        <f>Input!$DW$46</f>
        <v>0</v>
      </c>
      <c r="J40" s="64">
        <f>Input!$DX$46</f>
        <v>0</v>
      </c>
      <c r="K40" s="64">
        <f>Input!$DY$46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Input!$DZ$46</f>
        <v>0</v>
      </c>
      <c r="G41" s="64">
        <f>Input!$EA$46</f>
        <v>0</v>
      </c>
      <c r="H41" s="64">
        <f>Input!$EB$46</f>
        <v>0</v>
      </c>
      <c r="I41" s="64">
        <f>Input!$EC$46</f>
        <v>0</v>
      </c>
      <c r="J41" s="64">
        <f>Input!$ED$46</f>
        <v>0</v>
      </c>
      <c r="K41" s="64">
        <f>Input!$EE$46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Input!$EF$46</f>
        <v>57761</v>
      </c>
      <c r="G42" s="84">
        <f>Input!$EG$46</f>
        <v>0</v>
      </c>
      <c r="H42" s="84">
        <f>Input!$EH$46</f>
        <v>79099</v>
      </c>
      <c r="I42" s="84">
        <f>Input!$EI$46</f>
        <v>2358463</v>
      </c>
      <c r="J42" s="84">
        <f>Input!$EJ$46</f>
        <v>0</v>
      </c>
      <c r="K42" s="84">
        <f>Input!$EK$46</f>
        <v>0</v>
      </c>
      <c r="L42" s="65">
        <f t="shared" si="1"/>
        <v>2495323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4990646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2194365</v>
      </c>
      <c r="G43" s="86">
        <f t="shared" si="2"/>
        <v>0</v>
      </c>
      <c r="H43" s="86">
        <f t="shared" si="2"/>
        <v>496879</v>
      </c>
      <c r="I43" s="86">
        <f t="shared" si="2"/>
        <v>4072395</v>
      </c>
      <c r="J43" s="86">
        <f t="shared" si="2"/>
        <v>87470</v>
      </c>
      <c r="K43" s="86">
        <f t="shared" si="2"/>
        <v>172249</v>
      </c>
      <c r="L43" s="87">
        <f t="shared" si="2"/>
        <v>7023358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6384470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496879</v>
      </c>
      <c r="I44" s="53"/>
      <c r="J44" s="247" t="s">
        <v>468</v>
      </c>
      <c r="K44" s="248">
        <f>K43+J43</f>
        <v>259719</v>
      </c>
      <c r="L44" s="247" t="s">
        <v>470</v>
      </c>
      <c r="M44" s="249"/>
      <c r="N44" s="251">
        <f>K44+F43</f>
        <v>2454084</v>
      </c>
      <c r="O44" s="294">
        <f>ROUND((N44/P44)*100,2)</f>
        <v>2.78</v>
      </c>
      <c r="P44" s="93">
        <f>Input!$HL$46</f>
        <v>88219964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Input!$EL$46</f>
        <v>0</v>
      </c>
      <c r="G46" s="64">
        <f>Input!$EM$46</f>
        <v>0</v>
      </c>
      <c r="H46" s="64">
        <f>Input!$EN$46</f>
        <v>0</v>
      </c>
      <c r="I46" s="64">
        <f>Input!$EO$46</f>
        <v>0</v>
      </c>
      <c r="J46" s="64">
        <f>Input!$EP$46</f>
        <v>0</v>
      </c>
      <c r="K46" s="64">
        <f>Input!$EQ$46</f>
        <v>0</v>
      </c>
      <c r="L46" s="57">
        <f>SUM(F46:K46)</f>
        <v>0</v>
      </c>
      <c r="N46" s="9"/>
      <c r="O46" s="291">
        <f>ROUND(N44/O48,0)</f>
        <v>5841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Input!$ER$46</f>
        <v>0</v>
      </c>
      <c r="G47" s="64">
        <f>Input!$ES$46</f>
        <v>0</v>
      </c>
      <c r="H47" s="64">
        <f>Input!$ET$46</f>
        <v>0</v>
      </c>
      <c r="I47" s="64">
        <f>Input!$EU$46</f>
        <v>0</v>
      </c>
      <c r="J47" s="64">
        <f>Input!$EV$46</f>
        <v>0</v>
      </c>
      <c r="K47" s="64">
        <f>Input!$EW$46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Input!$EX$46</f>
        <v>0</v>
      </c>
      <c r="G48" s="64">
        <f>Input!$EY$46</f>
        <v>0</v>
      </c>
      <c r="H48" s="64">
        <f>Input!$EZ$46</f>
        <v>0</v>
      </c>
      <c r="I48" s="64">
        <f>Input!$FA$46</f>
        <v>0</v>
      </c>
      <c r="J48" s="64">
        <f>Input!$FB$46</f>
        <v>0</v>
      </c>
      <c r="K48" s="64">
        <f>Input!$FC$46</f>
        <v>0</v>
      </c>
      <c r="L48" s="65">
        <f t="shared" si="3"/>
        <v>0</v>
      </c>
      <c r="N48" s="97"/>
      <c r="O48" s="293">
        <f>VLOOKUP($B$1,LUTTFTE,16,FALSE)</f>
        <v>420.13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Input!$FD$46</f>
        <v>0</v>
      </c>
      <c r="G49" s="64">
        <f>Input!$FE$46</f>
        <v>0</v>
      </c>
      <c r="H49" s="64">
        <f>Input!$FF$46</f>
        <v>0</v>
      </c>
      <c r="I49" s="64">
        <f>Input!$FG$46</f>
        <v>0</v>
      </c>
      <c r="J49" s="64">
        <f>Input!$FH$46</f>
        <v>0</v>
      </c>
      <c r="K49" s="64">
        <f>Input!$FI$46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Input!$FJ$46</f>
        <v>0</v>
      </c>
      <c r="G50" s="64">
        <f>Input!$FK$46</f>
        <v>0</v>
      </c>
      <c r="H50" s="64">
        <f>Input!$FL$46</f>
        <v>0</v>
      </c>
      <c r="I50" s="64">
        <f>Input!$FM$46</f>
        <v>0</v>
      </c>
      <c r="J50" s="64">
        <f>Input!$FN$46</f>
        <v>0</v>
      </c>
      <c r="K50" s="64">
        <f>Input!$FO$46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Input!$FP$46</f>
        <v>0</v>
      </c>
      <c r="G51" s="64">
        <f>Input!$FQ$46</f>
        <v>0</v>
      </c>
      <c r="H51" s="64">
        <f>Input!$FR$46</f>
        <v>0</v>
      </c>
      <c r="I51" s="64">
        <f>Input!$FS$46</f>
        <v>0</v>
      </c>
      <c r="J51" s="64">
        <f>Input!$FT$46</f>
        <v>0</v>
      </c>
      <c r="K51" s="64">
        <f>Input!$FU$46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Input!$FV$46</f>
        <v>0</v>
      </c>
      <c r="G52" s="64">
        <f>Input!$FW$46</f>
        <v>0</v>
      </c>
      <c r="H52" s="64">
        <f>Input!$FX$46</f>
        <v>0</v>
      </c>
      <c r="I52" s="64">
        <f>Input!$FY$46</f>
        <v>0</v>
      </c>
      <c r="J52" s="64">
        <f>Input!$FZ$46</f>
        <v>0</v>
      </c>
      <c r="K52" s="64">
        <f>Input!$GA$46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Input!$GB$46</f>
        <v>0</v>
      </c>
      <c r="G53" s="64">
        <f>Input!$GC$46</f>
        <v>0</v>
      </c>
      <c r="H53" s="64">
        <f>Input!$GD$46</f>
        <v>0</v>
      </c>
      <c r="I53" s="64">
        <f>Input!$GE$46</f>
        <v>0</v>
      </c>
      <c r="J53" s="64">
        <f>Input!$GF$46</f>
        <v>0</v>
      </c>
      <c r="K53" s="64">
        <f>Input!$GG$46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Input!$GH$46</f>
        <v>0</v>
      </c>
      <c r="G54" s="64">
        <f>Input!$GI$46</f>
        <v>0</v>
      </c>
      <c r="H54" s="64">
        <f>Input!$GJ$46</f>
        <v>0</v>
      </c>
      <c r="I54" s="64">
        <f>Input!$GK$46</f>
        <v>0</v>
      </c>
      <c r="J54" s="64">
        <f>Input!$GL$46</f>
        <v>0</v>
      </c>
      <c r="K54" s="64">
        <f>Input!$GM$46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Input!$GN$46</f>
        <v>0</v>
      </c>
      <c r="G55" s="64">
        <f>Input!$GO$46</f>
        <v>0</v>
      </c>
      <c r="H55" s="64">
        <f>Input!$GP$46</f>
        <v>0</v>
      </c>
      <c r="I55" s="64">
        <f>Input!$GQ$46</f>
        <v>0</v>
      </c>
      <c r="J55" s="64">
        <f>Input!$GR$46</f>
        <v>0</v>
      </c>
      <c r="K55" s="64">
        <f>Input!$GS$46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Input!$GT$46</f>
        <v>0</v>
      </c>
      <c r="G56" s="64">
        <f>Input!$GU$46</f>
        <v>0</v>
      </c>
      <c r="H56" s="64">
        <f>Input!$GV$46</f>
        <v>0</v>
      </c>
      <c r="I56" s="64">
        <f>Input!$GW$46</f>
        <v>0</v>
      </c>
      <c r="J56" s="64">
        <f>Input!$GX$46</f>
        <v>0</v>
      </c>
      <c r="K56" s="64">
        <f>Input!$GY$46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Input!$GZ$46</f>
        <v>0</v>
      </c>
      <c r="G57" s="64">
        <f>Input!$HA$46</f>
        <v>0</v>
      </c>
      <c r="H57" s="64">
        <f>Input!$HB$46</f>
        <v>0</v>
      </c>
      <c r="I57" s="64">
        <f>Input!$HC$46</f>
        <v>0</v>
      </c>
      <c r="J57" s="64">
        <f>Input!$HD$46</f>
        <v>0</v>
      </c>
      <c r="K57" s="64">
        <f>Input!$HE$46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Input!$HF$46</f>
        <v>0</v>
      </c>
      <c r="G58" s="64">
        <f>Input!$HG$46</f>
        <v>0</v>
      </c>
      <c r="H58" s="64">
        <f>Input!$HH$46</f>
        <v>0</v>
      </c>
      <c r="I58" s="64">
        <f>Input!$HI$46</f>
        <v>0</v>
      </c>
      <c r="J58" s="64">
        <f>Input!$HJ$46</f>
        <v>0</v>
      </c>
      <c r="K58" s="64">
        <f>Input!$HK$46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2194365</v>
      </c>
      <c r="G66" s="115">
        <f t="shared" ref="G66:L66" si="5">G59+G43</f>
        <v>0</v>
      </c>
      <c r="H66" s="115">
        <f t="shared" si="5"/>
        <v>496879</v>
      </c>
      <c r="I66" s="115">
        <f t="shared" si="5"/>
        <v>4072395</v>
      </c>
      <c r="J66" s="115">
        <f t="shared" si="5"/>
        <v>87470</v>
      </c>
      <c r="K66" s="115">
        <f t="shared" si="5"/>
        <v>172249</v>
      </c>
      <c r="L66" s="115">
        <f t="shared" si="5"/>
        <v>7023358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8569399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Input!HL46+Input!HM46+Input!HN46+SUM(Input!$HT$46:'Input'!$IC$46)</f>
        <v>359726036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272851</v>
      </c>
      <c r="I69" s="20"/>
      <c r="J69" s="20"/>
      <c r="K69" s="20"/>
      <c r="L69" s="115">
        <f>SUM(L66:L68)</f>
        <v>375318793</v>
      </c>
      <c r="N69" s="20"/>
    </row>
    <row r="70" spans="1:26" ht="15.75" customHeight="1">
      <c r="H70" s="390">
        <f>H69+G69</f>
        <v>272851</v>
      </c>
      <c r="L70" s="3" t="str">
        <f>IF($L$69&lt;&gt;(Input!$D$46-Input!$E$46),"Error","Balanced")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2" priority="3">
      <formula>$O$28&lt;&gt;0</formula>
    </cfRule>
  </conditionalFormatting>
  <conditionalFormatting sqref="F20:J20">
    <cfRule type="expression" dxfId="101" priority="2">
      <formula>OR($S$17&lt;&gt;0,$S$43&lt;&gt;0,$S$59&lt;&gt;0)</formula>
    </cfRule>
  </conditionalFormatting>
  <conditionalFormatting sqref="H10:J10">
    <cfRule type="expression" dxfId="10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76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D11" sqref="D11"/>
    </sheetView>
  </sheetViews>
  <sheetFormatPr defaultRowHeight="12.75"/>
  <cols>
    <col min="1" max="1" width="9.140625" style="339"/>
    <col min="2" max="2" width="7.28515625" style="350" customWidth="1"/>
    <col min="3" max="3" width="50.42578125" style="339" customWidth="1"/>
    <col min="4" max="4" width="20.140625" style="339" customWidth="1"/>
    <col min="5" max="5" width="16.85546875" style="339" customWidth="1"/>
    <col min="6" max="6" width="19.42578125" style="339" customWidth="1"/>
    <col min="7" max="7" width="20.5703125" style="339" customWidth="1"/>
    <col min="8" max="8" width="19.7109375" style="339" customWidth="1"/>
    <col min="9" max="9" width="9.140625" style="339"/>
    <col min="10" max="10" width="13.42578125" style="339" customWidth="1"/>
    <col min="11" max="11" width="3.5703125" style="339" customWidth="1"/>
    <col min="12" max="16384" width="9.140625" style="339"/>
  </cols>
  <sheetData>
    <row r="1" spans="1:10" ht="13.5" thickBot="1">
      <c r="E1" s="354" t="s">
        <v>410</v>
      </c>
      <c r="J1" s="369" t="s">
        <v>441</v>
      </c>
    </row>
    <row r="2" spans="1:10">
      <c r="E2" s="354" t="s">
        <v>1513</v>
      </c>
    </row>
    <row r="3" spans="1:10">
      <c r="E3" s="354" t="s">
        <v>1685</v>
      </c>
      <c r="J3" s="339" t="s">
        <v>1687</v>
      </c>
    </row>
    <row r="4" spans="1:10">
      <c r="E4" s="354"/>
    </row>
    <row r="5" spans="1:10">
      <c r="D5" s="1039" t="s">
        <v>16</v>
      </c>
      <c r="E5" s="1040"/>
      <c r="F5" s="1041" t="s">
        <v>17</v>
      </c>
      <c r="G5" s="1042"/>
      <c r="H5" s="880"/>
    </row>
    <row r="6" spans="1:10" s="477" customFormat="1" ht="25.5">
      <c r="A6" s="475" t="s">
        <v>581</v>
      </c>
      <c r="B6" s="475"/>
      <c r="C6" s="475" t="s">
        <v>582</v>
      </c>
      <c r="D6" s="881" t="s">
        <v>23</v>
      </c>
      <c r="E6" s="882" t="s">
        <v>28</v>
      </c>
      <c r="F6" s="881" t="s">
        <v>23</v>
      </c>
      <c r="G6" s="882" t="s">
        <v>28</v>
      </c>
      <c r="H6" s="883" t="s">
        <v>21</v>
      </c>
    </row>
    <row r="7" spans="1:10" ht="14.25">
      <c r="A7" s="393">
        <v>3656</v>
      </c>
      <c r="B7" s="195" t="str">
        <f>ARL!$B$1</f>
        <v>The University of Texas at Arlington</v>
      </c>
      <c r="C7" s="479"/>
      <c r="D7" s="884">
        <f>ARL!$G$23</f>
        <v>1026282</v>
      </c>
      <c r="E7" s="884">
        <f>ARL!$G$28</f>
        <v>61688</v>
      </c>
      <c r="F7" s="884">
        <f>ARL!$H$23</f>
        <v>172922</v>
      </c>
      <c r="G7" s="884">
        <f>ARL!$H$28</f>
        <v>54513</v>
      </c>
      <c r="H7" s="480">
        <f>SUM(D7:G7)</f>
        <v>1315405</v>
      </c>
      <c r="J7" s="885" t="str">
        <f>IF($H7&lt;&gt;ARL!$H$70,"Error","")</f>
        <v/>
      </c>
    </row>
    <row r="8" spans="1:10" s="477" customFormat="1" ht="14.25">
      <c r="A8" s="662">
        <v>3658</v>
      </c>
      <c r="B8" s="1052" t="str">
        <f>'AUS1'!$B$1</f>
        <v>The University of Texas at Austin - Academic &amp; Health (A+H)</v>
      </c>
      <c r="C8" s="1052"/>
      <c r="D8" s="899">
        <f>'AUS1'!$G$23</f>
        <v>0</v>
      </c>
      <c r="E8" s="899">
        <f>'AUS1'!$G$28</f>
        <v>-1422</v>
      </c>
      <c r="F8" s="900">
        <f>'AUS1'!$H$23</f>
        <v>3094054</v>
      </c>
      <c r="G8" s="900">
        <f>'AUS1'!$H$28</f>
        <v>2234511</v>
      </c>
      <c r="H8" s="900">
        <f t="shared" ref="H8:H43" si="0">SUM(D8:G8)</f>
        <v>5327143</v>
      </c>
      <c r="J8" s="901" t="str">
        <f>IF($H8&lt;&gt;'AUS1'!$H$70,"Error","")</f>
        <v/>
      </c>
    </row>
    <row r="9" spans="1:10" ht="14.25">
      <c r="A9" s="393">
        <v>9741</v>
      </c>
      <c r="B9" s="195" t="str">
        <f>DAL!$B$1</f>
        <v>The University of Texas at Dallas</v>
      </c>
      <c r="C9" s="479"/>
      <c r="D9" s="886">
        <f>DAL!$G$23</f>
        <v>323483</v>
      </c>
      <c r="E9" s="886">
        <f>DAL!$G$28</f>
        <v>3730656</v>
      </c>
      <c r="F9" s="887">
        <f>DAL!$H$23</f>
        <v>343167</v>
      </c>
      <c r="G9" s="887">
        <f>DAL!$H$28</f>
        <v>396480</v>
      </c>
      <c r="H9" s="887">
        <f t="shared" si="0"/>
        <v>4793786</v>
      </c>
      <c r="J9" s="885" t="str">
        <f>IF($H9&lt;&gt;DAL!$H$70,"Error","")</f>
        <v/>
      </c>
    </row>
    <row r="10" spans="1:10" ht="14.25">
      <c r="A10" s="393">
        <v>3661</v>
      </c>
      <c r="B10" s="195" t="str">
        <f>'E-P'!$B$1</f>
        <v>The University of Texas at El Paso</v>
      </c>
      <c r="C10" s="479"/>
      <c r="D10" s="886">
        <f>'E-P'!$G$23</f>
        <v>2500229</v>
      </c>
      <c r="E10" s="886">
        <f>'E-P'!$G$28</f>
        <v>1080165</v>
      </c>
      <c r="F10" s="887">
        <f>'E-P'!$H$23</f>
        <v>1213593</v>
      </c>
      <c r="G10" s="887">
        <f>'E-P'!$H$28</f>
        <v>100018</v>
      </c>
      <c r="H10" s="887">
        <f t="shared" si="0"/>
        <v>4894005</v>
      </c>
      <c r="J10" s="885" t="str">
        <f>IF($H10&lt;&gt;'E-P'!$H$70,"Error","")</f>
        <v/>
      </c>
    </row>
    <row r="11" spans="1:10" s="477" customFormat="1" ht="14.25">
      <c r="A11" s="662">
        <v>3599</v>
      </c>
      <c r="B11" s="1053" t="s">
        <v>689</v>
      </c>
      <c r="C11" s="1053"/>
      <c r="D11" s="899">
        <f>'RGV1'!$G$23</f>
        <v>525734</v>
      </c>
      <c r="E11" s="899">
        <f>'RGV1'!$G$28</f>
        <v>0</v>
      </c>
      <c r="F11" s="900">
        <f>'RGV1'!$H$23</f>
        <v>12158</v>
      </c>
      <c r="G11" s="900">
        <f>'RGV1'!$H$28</f>
        <v>0</v>
      </c>
      <c r="H11" s="900">
        <f t="shared" si="0"/>
        <v>537892</v>
      </c>
      <c r="J11" s="901" t="str">
        <f>IF($H11&lt;&gt;'RGV1'!$H$70,"Error","")</f>
        <v/>
      </c>
    </row>
    <row r="12" spans="1:10" ht="14.25">
      <c r="A12" s="393">
        <v>30646</v>
      </c>
      <c r="B12" s="195" t="s">
        <v>1489</v>
      </c>
      <c r="C12" s="479"/>
      <c r="D12" s="918" t="s">
        <v>518</v>
      </c>
      <c r="E12" s="918" t="s">
        <v>518</v>
      </c>
      <c r="F12" s="918" t="s">
        <v>518</v>
      </c>
      <c r="G12" s="918" t="s">
        <v>518</v>
      </c>
      <c r="H12" s="918" t="s">
        <v>518</v>
      </c>
      <c r="J12" s="885"/>
    </row>
    <row r="13" spans="1:10" ht="14.25">
      <c r="A13" s="393">
        <v>9930</v>
      </c>
      <c r="B13" s="195" t="str">
        <f>'P-B'!$B$1</f>
        <v>The University of Texas of the Permian Basin</v>
      </c>
      <c r="C13" s="479"/>
      <c r="D13" s="886">
        <f>'P-B'!$G$23</f>
        <v>0</v>
      </c>
      <c r="E13" s="886">
        <f>'P-B'!$G$28</f>
        <v>0</v>
      </c>
      <c r="F13" s="887">
        <f>'P-B'!$H$23</f>
        <v>0</v>
      </c>
      <c r="G13" s="887">
        <f>'P-B'!$H$28</f>
        <v>0</v>
      </c>
      <c r="H13" s="887">
        <f t="shared" si="0"/>
        <v>0</v>
      </c>
      <c r="J13" s="885" t="str">
        <f>IF($H13&lt;&gt;'P-B'!$H$70,"Error","")</f>
        <v/>
      </c>
    </row>
    <row r="14" spans="1:10" ht="14.25">
      <c r="A14" s="393">
        <v>10115</v>
      </c>
      <c r="B14" s="195" t="str">
        <f>'S-A'!$B$1</f>
        <v>The University of Texas at San Antonio</v>
      </c>
      <c r="C14" s="479"/>
      <c r="D14" s="886">
        <f>'S-A'!$G$23</f>
        <v>3377061</v>
      </c>
      <c r="E14" s="886">
        <f>'S-A'!$G$28</f>
        <v>0</v>
      </c>
      <c r="F14" s="887">
        <f>'S-A'!$H$23</f>
        <v>188493</v>
      </c>
      <c r="G14" s="887">
        <f>'S-A'!$H$28</f>
        <v>0</v>
      </c>
      <c r="H14" s="887">
        <f t="shared" si="0"/>
        <v>3565554</v>
      </c>
      <c r="J14" s="885" t="str">
        <f>IF($H14&lt;&gt;'S-A'!$H$70,"Error","")</f>
        <v/>
      </c>
    </row>
    <row r="15" spans="1:10" ht="14.25">
      <c r="A15" s="393">
        <v>11163</v>
      </c>
      <c r="B15" s="195" t="str">
        <f>TYL!$B$1</f>
        <v>The University of Texas at Tyler</v>
      </c>
      <c r="C15" s="479"/>
      <c r="D15" s="886">
        <f>TYL!$G$23</f>
        <v>7976</v>
      </c>
      <c r="E15" s="886">
        <f>TYL!$G$28</f>
        <v>4749</v>
      </c>
      <c r="F15" s="887">
        <f>TYL!$H$23</f>
        <v>93185</v>
      </c>
      <c r="G15" s="887">
        <f>TYL!$H$28</f>
        <v>12335</v>
      </c>
      <c r="H15" s="887">
        <f t="shared" si="0"/>
        <v>118245</v>
      </c>
      <c r="J15" s="885" t="str">
        <f>IF($H15&lt;&gt;TYL!$H$70,"Error","")</f>
        <v/>
      </c>
    </row>
    <row r="16" spans="1:10" ht="14.25">
      <c r="A16" s="393">
        <v>3632</v>
      </c>
      <c r="B16" s="195" t="str">
        <f>TAMU!$B$1</f>
        <v>Texas A&amp;M University</v>
      </c>
      <c r="C16" s="479"/>
      <c r="D16" s="886">
        <f>TAMU!$G$23</f>
        <v>1128936</v>
      </c>
      <c r="E16" s="886">
        <f>TAMU!$G$28</f>
        <v>1782609</v>
      </c>
      <c r="F16" s="887">
        <f>TAMU!$H$23</f>
        <v>187410</v>
      </c>
      <c r="G16" s="887">
        <f>TAMU!$H$28</f>
        <v>641631</v>
      </c>
      <c r="H16" s="887">
        <f t="shared" si="0"/>
        <v>3740586</v>
      </c>
      <c r="J16" s="885" t="str">
        <f>IF($H16&lt;&gt;TAMU!$H$70,"Error","")</f>
        <v/>
      </c>
    </row>
    <row r="17" spans="1:10" ht="14.25">
      <c r="A17" s="393">
        <v>10298</v>
      </c>
      <c r="B17" s="195" t="str">
        <f>TAMUG!$B$1</f>
        <v>Texas A&amp;M University at Galveston</v>
      </c>
      <c r="C17" s="479"/>
      <c r="D17" s="886">
        <f>TAMUG!$G$23</f>
        <v>145079</v>
      </c>
      <c r="E17" s="886">
        <f>TAMUG!$G$28</f>
        <v>0</v>
      </c>
      <c r="F17" s="887">
        <f>TAMUG!$H$23</f>
        <v>806631</v>
      </c>
      <c r="G17" s="887">
        <f>TAMUG!$H$28</f>
        <v>0</v>
      </c>
      <c r="H17" s="887">
        <f t="shared" si="0"/>
        <v>951710</v>
      </c>
      <c r="J17" s="885" t="str">
        <f>IF($H17&lt;&gt;TAMUG!$H$70,"Error","")</f>
        <v/>
      </c>
    </row>
    <row r="18" spans="1:10" ht="14.25">
      <c r="A18" s="393">
        <v>3630</v>
      </c>
      <c r="B18" s="195" t="str">
        <f>PVAMU!$B$1</f>
        <v>Prairie View A &amp; M University</v>
      </c>
      <c r="C18" s="479"/>
      <c r="D18" s="886">
        <f>PVAMU!$G$23</f>
        <v>6155</v>
      </c>
      <c r="E18" s="886">
        <f>PVAMU!$G$28</f>
        <v>650</v>
      </c>
      <c r="F18" s="887">
        <f>PVAMU!$H$23</f>
        <v>0</v>
      </c>
      <c r="G18" s="887">
        <f>PVAMU!$H$28</f>
        <v>0</v>
      </c>
      <c r="H18" s="887">
        <f t="shared" si="0"/>
        <v>6805</v>
      </c>
      <c r="J18" s="885" t="str">
        <f>IF($H18&lt;&gt;PVAMU!$H$70,"Error","")</f>
        <v/>
      </c>
    </row>
    <row r="19" spans="1:10" ht="14.25">
      <c r="A19" s="393">
        <v>3631</v>
      </c>
      <c r="B19" s="195" t="str">
        <f>TARLST!$B$1</f>
        <v>Tarleton State University</v>
      </c>
      <c r="C19" s="479"/>
      <c r="D19" s="886">
        <f>TARLST!$G$23</f>
        <v>0</v>
      </c>
      <c r="E19" s="886">
        <f>TARLST!$G$28</f>
        <v>0</v>
      </c>
      <c r="F19" s="887">
        <f>TARLST!$H$23</f>
        <v>53843</v>
      </c>
      <c r="G19" s="887">
        <f>TARLST!$H$28</f>
        <v>0</v>
      </c>
      <c r="H19" s="887">
        <f t="shared" si="0"/>
        <v>53843</v>
      </c>
      <c r="J19" s="885" t="str">
        <f>IF($H19&lt;&gt;TARLST!$H$70,"Error","")</f>
        <v/>
      </c>
    </row>
    <row r="20" spans="1:10" ht="14.25">
      <c r="A20" s="393">
        <v>11161</v>
      </c>
      <c r="B20" s="195" t="str">
        <f>TAMUCC!$B$1</f>
        <v>Texas A&amp;M University - Corpus Christi</v>
      </c>
      <c r="C20" s="479"/>
      <c r="D20" s="886">
        <f>TAMUCC!$G$23</f>
        <v>173834</v>
      </c>
      <c r="E20" s="886">
        <f>TAMUCC!$G$28</f>
        <v>0</v>
      </c>
      <c r="F20" s="887">
        <f>TAMUCC!$H$23</f>
        <v>44158</v>
      </c>
      <c r="G20" s="887">
        <f>TAMUCC!$H$28</f>
        <v>19455</v>
      </c>
      <c r="H20" s="887">
        <f t="shared" si="0"/>
        <v>237447</v>
      </c>
      <c r="J20" s="885" t="str">
        <f>IF($H20&lt;&gt;TAMUCC!$H$70,"Error","")</f>
        <v/>
      </c>
    </row>
    <row r="21" spans="1:10" ht="14.25">
      <c r="A21" s="393">
        <v>3639</v>
      </c>
      <c r="B21" s="195" t="str">
        <f>TAMUK!$B$1</f>
        <v>Texas A&amp;M University - Kingsville</v>
      </c>
      <c r="C21" s="479"/>
      <c r="D21" s="886">
        <f>TAMUK!$G$23</f>
        <v>157647</v>
      </c>
      <c r="E21" s="886">
        <f>TAMUK!$G$28</f>
        <v>0</v>
      </c>
      <c r="F21" s="887">
        <f>TAMUK!$H$23</f>
        <v>25030</v>
      </c>
      <c r="G21" s="887">
        <f>TAMUK!$H$28</f>
        <v>0</v>
      </c>
      <c r="H21" s="887">
        <f t="shared" si="0"/>
        <v>182677</v>
      </c>
      <c r="J21" s="885" t="str">
        <f>IF($H21&lt;&gt;TAMUK!$H$70,"Error","")</f>
        <v/>
      </c>
    </row>
    <row r="22" spans="1:10" ht="14.25">
      <c r="A22" s="393">
        <v>9651</v>
      </c>
      <c r="B22" s="195" t="str">
        <f>TAMIU!$B$1</f>
        <v>Texas A&amp;M International University</v>
      </c>
      <c r="C22" s="479"/>
      <c r="D22" s="886">
        <f>TAMIU!$G$23</f>
        <v>44779</v>
      </c>
      <c r="E22" s="886">
        <f>TAMIU!$G$28</f>
        <v>88206</v>
      </c>
      <c r="F22" s="887">
        <f>TAMIU!$H$23</f>
        <v>0</v>
      </c>
      <c r="G22" s="887">
        <f>TAMIU!$H$28</f>
        <v>0</v>
      </c>
      <c r="H22" s="887">
        <f t="shared" si="0"/>
        <v>132985</v>
      </c>
      <c r="J22" s="885" t="str">
        <f>IF($H22&lt;&gt;TAMIU!$H$70,"Error","")</f>
        <v/>
      </c>
    </row>
    <row r="23" spans="1:10" ht="14.25">
      <c r="A23" s="393">
        <v>3665</v>
      </c>
      <c r="B23" s="195" t="str">
        <f>WTAMU!$B$1</f>
        <v>West Texas A&amp;M University</v>
      </c>
      <c r="C23" s="479"/>
      <c r="D23" s="886">
        <f>WTAMU!$G$23</f>
        <v>0</v>
      </c>
      <c r="E23" s="886">
        <f>WTAMU!$G$28</f>
        <v>0</v>
      </c>
      <c r="F23" s="887">
        <f>WTAMU!$H$23</f>
        <v>0</v>
      </c>
      <c r="G23" s="887">
        <f>WTAMU!$H$28</f>
        <v>0</v>
      </c>
      <c r="H23" s="887">
        <f t="shared" si="0"/>
        <v>0</v>
      </c>
      <c r="J23" s="885" t="str">
        <f>IF($H23&lt;&gt;WTAMU!$H$70,"Error","")</f>
        <v/>
      </c>
    </row>
    <row r="24" spans="1:10" ht="14.25">
      <c r="A24" s="393">
        <v>3565</v>
      </c>
      <c r="B24" s="195" t="str">
        <f>TAMUC!$B$1</f>
        <v>Texas A&amp;M University - Commerce</v>
      </c>
      <c r="C24" s="479"/>
      <c r="D24" s="886">
        <f>TAMUC!$G$23</f>
        <v>30667</v>
      </c>
      <c r="E24" s="886">
        <f>TAMUC!$G$28</f>
        <v>0</v>
      </c>
      <c r="F24" s="887">
        <f>TAMUC!$H$23</f>
        <v>29246</v>
      </c>
      <c r="G24" s="887">
        <f>TAMUC!$H$28</f>
        <v>0</v>
      </c>
      <c r="H24" s="887">
        <f t="shared" si="0"/>
        <v>59913</v>
      </c>
      <c r="J24" s="885" t="str">
        <f>IF($H24&lt;&gt;TAMUC!$H$70,"Error","")</f>
        <v/>
      </c>
    </row>
    <row r="25" spans="1:10" ht="14.25">
      <c r="A25" s="393">
        <v>29269</v>
      </c>
      <c r="B25" s="195" t="str">
        <f>TAMUT!$B$1</f>
        <v>Texas A&amp;M University - Texarkana</v>
      </c>
      <c r="C25" s="479"/>
      <c r="D25" s="886">
        <f>TAMUT!$G$23</f>
        <v>0</v>
      </c>
      <c r="E25" s="886">
        <f>TAMUT!$G$28</f>
        <v>0</v>
      </c>
      <c r="F25" s="887">
        <f>TAMUT!$H$23</f>
        <v>0</v>
      </c>
      <c r="G25" s="887">
        <f>TAMUT!$H$28</f>
        <v>0</v>
      </c>
      <c r="H25" s="887">
        <f t="shared" si="0"/>
        <v>0</v>
      </c>
      <c r="J25" s="885" t="str">
        <f>IF($H25&lt;&gt;TAMUT!$H$70,"Error","")</f>
        <v/>
      </c>
    </row>
    <row r="26" spans="1:10" ht="14.25">
      <c r="A26" s="393">
        <v>42295</v>
      </c>
      <c r="B26" s="195" t="str">
        <f>TAMUCT!$B$1</f>
        <v>Texas A&amp;M University - Central Texas</v>
      </c>
      <c r="C26" s="479"/>
      <c r="D26" s="886">
        <f>TAMUCT!$G$23</f>
        <v>0</v>
      </c>
      <c r="E26" s="886">
        <f>TAMUCT!$G$28</f>
        <v>0</v>
      </c>
      <c r="F26" s="887">
        <f>TAMUCT!$H$23</f>
        <v>0</v>
      </c>
      <c r="G26" s="887">
        <f>TAMUCT!$H$28</f>
        <v>0</v>
      </c>
      <c r="H26" s="887">
        <f t="shared" si="0"/>
        <v>0</v>
      </c>
      <c r="J26" s="885" t="str">
        <f>IF($H26&lt;&gt;TAMUCT!$H$70,"Error","")</f>
        <v/>
      </c>
    </row>
    <row r="27" spans="1:10" ht="14.25">
      <c r="A27" s="393">
        <v>103639</v>
      </c>
      <c r="B27" s="195" t="str">
        <f>TAMUSA!$B$1</f>
        <v>Texas A&amp;M University - San Antonio</v>
      </c>
      <c r="C27" s="479"/>
      <c r="D27" s="886">
        <f>TAMUSA!$G$23</f>
        <v>0</v>
      </c>
      <c r="E27" s="886">
        <f>TAMUSA!$G$28</f>
        <v>0</v>
      </c>
      <c r="F27" s="887">
        <f>TAMUSA!$H$23</f>
        <v>0</v>
      </c>
      <c r="G27" s="887">
        <f>TAMUSA!$H$28</f>
        <v>0</v>
      </c>
      <c r="H27" s="887">
        <f t="shared" si="0"/>
        <v>0</v>
      </c>
      <c r="J27" s="885" t="str">
        <f>IF($H27&lt;&gt;TAMUSA!$H$70,"Error","")</f>
        <v/>
      </c>
    </row>
    <row r="28" spans="1:10" ht="14.25">
      <c r="A28" s="393">
        <v>3652</v>
      </c>
      <c r="B28" s="195" t="str">
        <f>UH!$B$1</f>
        <v>University of Houston</v>
      </c>
      <c r="C28" s="479"/>
      <c r="D28" s="886">
        <f>UH!$G$23</f>
        <v>1194133</v>
      </c>
      <c r="E28" s="886">
        <f>UH!$G$28</f>
        <v>547421</v>
      </c>
      <c r="F28" s="887">
        <f>UH!$H$23</f>
        <v>290385</v>
      </c>
      <c r="G28" s="887">
        <f>UH!$H$28</f>
        <v>4053653</v>
      </c>
      <c r="H28" s="887">
        <f t="shared" si="0"/>
        <v>6085592</v>
      </c>
      <c r="J28" s="885" t="str">
        <f>IF($H28&lt;&gt;UH!$H$70,"Error","")</f>
        <v/>
      </c>
    </row>
    <row r="29" spans="1:10" ht="14.25">
      <c r="A29" s="393">
        <v>11711</v>
      </c>
      <c r="B29" s="195" t="str">
        <f>UHCL!$B$1</f>
        <v>University of Houston - Clear Lake</v>
      </c>
      <c r="C29" s="479"/>
      <c r="D29" s="886">
        <f>UHCL!$G$23</f>
        <v>3341</v>
      </c>
      <c r="E29" s="886">
        <f>UHCL!$G$28</f>
        <v>0</v>
      </c>
      <c r="F29" s="887">
        <f>UHCL!$H$23</f>
        <v>0</v>
      </c>
      <c r="G29" s="887">
        <f>UHCL!$H$28</f>
        <v>0</v>
      </c>
      <c r="H29" s="887">
        <f t="shared" si="0"/>
        <v>3341</v>
      </c>
      <c r="J29" s="885" t="str">
        <f>IF($H29&lt;&gt;UHCL!$H$70,"Error","")</f>
        <v/>
      </c>
    </row>
    <row r="30" spans="1:10" ht="14.25">
      <c r="A30" s="393">
        <v>12826</v>
      </c>
      <c r="B30" s="195" t="str">
        <f>UHD!$B$1</f>
        <v>University of Houston - Downtown</v>
      </c>
      <c r="C30" s="479"/>
      <c r="D30" s="886">
        <f>UHD!$G$23</f>
        <v>14307</v>
      </c>
      <c r="E30" s="886">
        <f>UHD!$G$28</f>
        <v>0</v>
      </c>
      <c r="F30" s="887">
        <f>UHD!$H$23</f>
        <v>21893</v>
      </c>
      <c r="G30" s="887">
        <f>UHD!$H$28</f>
        <v>4000</v>
      </c>
      <c r="H30" s="887">
        <f t="shared" si="0"/>
        <v>40200</v>
      </c>
      <c r="J30" s="885" t="str">
        <f>IF($H30&lt;&gt;UHD!$H$70,"Error","")</f>
        <v/>
      </c>
    </row>
    <row r="31" spans="1:10" ht="14.25">
      <c r="A31" s="393">
        <v>13231</v>
      </c>
      <c r="B31" s="195" t="str">
        <f>UHV!$B$1</f>
        <v>University of Houston - Victoria</v>
      </c>
      <c r="C31" s="479"/>
      <c r="D31" s="886">
        <f>UHV!$G$23</f>
        <v>0</v>
      </c>
      <c r="E31" s="886">
        <f>UHV!$G$28</f>
        <v>0</v>
      </c>
      <c r="F31" s="887">
        <f>UHV!$H$23</f>
        <v>0</v>
      </c>
      <c r="G31" s="887">
        <f>UHV!$H$28</f>
        <v>0</v>
      </c>
      <c r="H31" s="887">
        <f t="shared" si="0"/>
        <v>0</v>
      </c>
      <c r="J31" s="885" t="str">
        <f>IF($H31&lt;&gt;UHV!$H$70,"Error","")</f>
        <v/>
      </c>
    </row>
    <row r="32" spans="1:10" ht="14.25">
      <c r="A32" s="393">
        <v>3581</v>
      </c>
      <c r="B32" s="195" t="str">
        <f>LU!$B$1</f>
        <v xml:space="preserve">Lamar University </v>
      </c>
      <c r="C32" s="479"/>
      <c r="D32" s="886">
        <f>LU!$G$23</f>
        <v>8124</v>
      </c>
      <c r="E32" s="886">
        <f>LU!$G$28</f>
        <v>0</v>
      </c>
      <c r="F32" s="887">
        <f>LU!$H$23</f>
        <v>3885</v>
      </c>
      <c r="G32" s="887">
        <f>LU!$H$28</f>
        <v>0</v>
      </c>
      <c r="H32" s="887">
        <f t="shared" si="0"/>
        <v>12009</v>
      </c>
      <c r="J32" s="885" t="str">
        <f>IF($H32&lt;&gt;LU!$H$70,"Error","")</f>
        <v/>
      </c>
    </row>
    <row r="33" spans="1:10" ht="14.25">
      <c r="A33" s="393">
        <v>3606</v>
      </c>
      <c r="B33" s="195" t="str">
        <f>SHSU!$B$1</f>
        <v>Sam Houston State University</v>
      </c>
      <c r="C33" s="479"/>
      <c r="D33" s="886">
        <f>SHSU!$G$23</f>
        <v>0</v>
      </c>
      <c r="E33" s="886">
        <f>SHSU!$G$28</f>
        <v>0</v>
      </c>
      <c r="F33" s="887">
        <f>SHSU!$H$23</f>
        <v>83321</v>
      </c>
      <c r="G33" s="887">
        <f>SHSU!$H$28</f>
        <v>189530</v>
      </c>
      <c r="H33" s="887">
        <f t="shared" si="0"/>
        <v>272851</v>
      </c>
      <c r="J33" s="885" t="str">
        <f>IF($H33&lt;&gt;SHSU!$H$70,"Error","")</f>
        <v/>
      </c>
    </row>
    <row r="34" spans="1:10" ht="14.25">
      <c r="A34" s="393">
        <v>3615</v>
      </c>
      <c r="B34" s="195" t="str">
        <f>TXST!$B$1</f>
        <v>Texas State University</v>
      </c>
      <c r="C34" s="479"/>
      <c r="D34" s="886">
        <f>TXST!$G$23</f>
        <v>1470508</v>
      </c>
      <c r="E34" s="886">
        <f>TXST!$G$28</f>
        <v>403377</v>
      </c>
      <c r="F34" s="887">
        <f>TXST!$H$23</f>
        <v>2022017</v>
      </c>
      <c r="G34" s="887">
        <f>TXST!$H$28</f>
        <v>217</v>
      </c>
      <c r="H34" s="887">
        <f t="shared" si="0"/>
        <v>3896119</v>
      </c>
      <c r="J34" s="885" t="str">
        <f>IF($H34&lt;&gt;TXST!$H$70,"Error","")</f>
        <v/>
      </c>
    </row>
    <row r="35" spans="1:10" ht="14.25">
      <c r="A35" s="393">
        <v>3625</v>
      </c>
      <c r="B35" s="195" t="str">
        <f>SRSU!$B$1</f>
        <v>Sul Ross State University</v>
      </c>
      <c r="C35" s="479"/>
      <c r="D35" s="886">
        <f>SRSU!$G$23</f>
        <v>32195</v>
      </c>
      <c r="E35" s="886">
        <f>SRSU!$G$28</f>
        <v>0</v>
      </c>
      <c r="F35" s="887">
        <f>SRSU!$H$23</f>
        <v>38468</v>
      </c>
      <c r="G35" s="887">
        <f>SRSU!$H$28</f>
        <v>0</v>
      </c>
      <c r="H35" s="887">
        <f t="shared" si="0"/>
        <v>70663</v>
      </c>
      <c r="J35" s="885" t="str">
        <f>IF($H35&lt;&gt;SRSU!$H$70,"Error","")</f>
        <v/>
      </c>
    </row>
    <row r="36" spans="1:10" ht="14.25">
      <c r="A36" s="393">
        <v>3644</v>
      </c>
      <c r="B36" s="195" t="str">
        <f>TTU!$B$1</f>
        <v>Texas Tech University</v>
      </c>
      <c r="C36" s="479"/>
      <c r="D36" s="886">
        <f>TTU!$G$23</f>
        <v>8622599</v>
      </c>
      <c r="E36" s="886">
        <f>TTU!$G$28</f>
        <v>2594833</v>
      </c>
      <c r="F36" s="887">
        <f>TTU!$H$23</f>
        <v>161096</v>
      </c>
      <c r="G36" s="887">
        <f>TTU!$H$28</f>
        <v>0</v>
      </c>
      <c r="H36" s="887">
        <f t="shared" si="0"/>
        <v>11378528</v>
      </c>
      <c r="J36" s="885" t="str">
        <f>IF($H36&lt;&gt;TTU!$H$70,"Error","")</f>
        <v/>
      </c>
    </row>
    <row r="37" spans="1:10" ht="14.25">
      <c r="A37" s="393">
        <v>3541</v>
      </c>
      <c r="B37" s="195" t="str">
        <f>ASU!$B$1</f>
        <v>Angelo State University</v>
      </c>
      <c r="C37" s="479"/>
      <c r="D37" s="886">
        <f>ASU!$G$23</f>
        <v>24278</v>
      </c>
      <c r="E37" s="886">
        <f>ASU!$G$28</f>
        <v>15596</v>
      </c>
      <c r="F37" s="887">
        <f>ASU!$H$23</f>
        <v>435</v>
      </c>
      <c r="G37" s="887">
        <f>ASU!$H$28</f>
        <v>0</v>
      </c>
      <c r="H37" s="887">
        <f t="shared" si="0"/>
        <v>40309</v>
      </c>
      <c r="J37" s="885" t="str">
        <f>IF($H37&lt;&gt;ASU!$H$70,"Error","")</f>
        <v/>
      </c>
    </row>
    <row r="38" spans="1:10" ht="14.25">
      <c r="A38" s="393">
        <v>3594</v>
      </c>
      <c r="B38" s="195" t="str">
        <f>UNT!$B$1</f>
        <v>University of North Texas</v>
      </c>
      <c r="C38" s="479"/>
      <c r="D38" s="886">
        <f>UNT!$G$23</f>
        <v>573154</v>
      </c>
      <c r="E38" s="886">
        <f>UNT!$G$28</f>
        <v>0</v>
      </c>
      <c r="F38" s="887">
        <f>UNT!$H$23</f>
        <v>15486</v>
      </c>
      <c r="G38" s="887">
        <f>UNT!$H$28</f>
        <v>0</v>
      </c>
      <c r="H38" s="887">
        <f t="shared" si="0"/>
        <v>588640</v>
      </c>
      <c r="J38" s="885" t="str">
        <f>IF($H38&lt;&gt;UNT!$H$70,"Error","")</f>
        <v/>
      </c>
    </row>
    <row r="39" spans="1:10" ht="14.25">
      <c r="A39" s="393">
        <v>42421</v>
      </c>
      <c r="B39" s="195" t="str">
        <f>UNTD!$B$1</f>
        <v>University of North Texas at Dallas</v>
      </c>
      <c r="C39" s="479"/>
      <c r="D39" s="886">
        <f>UNTD!$G$23</f>
        <v>0</v>
      </c>
      <c r="E39" s="886">
        <f>UNTD!$G$28</f>
        <v>0</v>
      </c>
      <c r="F39" s="887">
        <f>UNTD!$H$23</f>
        <v>0</v>
      </c>
      <c r="G39" s="887">
        <f>UNTD!$H$28</f>
        <v>0</v>
      </c>
      <c r="H39" s="887">
        <f t="shared" si="0"/>
        <v>0</v>
      </c>
      <c r="J39" s="885" t="str">
        <f>IF($H39&lt;&gt;UNTD!$H$70,"Error","")</f>
        <v/>
      </c>
    </row>
    <row r="40" spans="1:10" ht="14.25">
      <c r="A40" s="393">
        <v>3592</v>
      </c>
      <c r="B40" s="195" t="str">
        <f>MidWST!$B$1</f>
        <v>Midwestern State University</v>
      </c>
      <c r="C40" s="479"/>
      <c r="D40" s="886">
        <f>MidWST!$G$23</f>
        <v>0</v>
      </c>
      <c r="E40" s="886">
        <f>MidWST!$G$28</f>
        <v>0</v>
      </c>
      <c r="F40" s="887">
        <f>MidWST!$H$23</f>
        <v>0</v>
      </c>
      <c r="G40" s="887">
        <f>MidWST!$H$28</f>
        <v>0</v>
      </c>
      <c r="H40" s="887">
        <f t="shared" si="0"/>
        <v>0</v>
      </c>
      <c r="J40" s="885" t="str">
        <f>IF($H40&lt;&gt;MidWST!$H$70,"Error","")</f>
        <v/>
      </c>
    </row>
    <row r="41" spans="1:10" ht="14.25">
      <c r="A41" s="393">
        <v>3624</v>
      </c>
      <c r="B41" s="195" t="str">
        <f>SFA!$B$1</f>
        <v>Stephen F. Austin State University</v>
      </c>
      <c r="C41" s="479"/>
      <c r="D41" s="886">
        <f>SFA!$G$23</f>
        <v>63012</v>
      </c>
      <c r="E41" s="886">
        <f>SFA!$G$28</f>
        <v>84438</v>
      </c>
      <c r="F41" s="887">
        <f>SFA!$H$23</f>
        <v>2193</v>
      </c>
      <c r="G41" s="887">
        <f>SFA!$H$28</f>
        <v>0</v>
      </c>
      <c r="H41" s="887">
        <f t="shared" si="0"/>
        <v>149643</v>
      </c>
      <c r="J41" s="885" t="str">
        <f>IF($H41&lt;&gt;SFA!$H$70,"Error","")</f>
        <v/>
      </c>
    </row>
    <row r="42" spans="1:10" ht="14.25">
      <c r="A42" s="393">
        <v>3642</v>
      </c>
      <c r="B42" s="195" t="str">
        <f>TSU!$B$1</f>
        <v>Texas Southern University</v>
      </c>
      <c r="C42" s="479"/>
      <c r="D42" s="886">
        <f>TSU!$G$23</f>
        <v>3187</v>
      </c>
      <c r="E42" s="886">
        <f>TSU!$G$28</f>
        <v>0</v>
      </c>
      <c r="F42" s="887">
        <f>TSU!$H$23</f>
        <v>0</v>
      </c>
      <c r="G42" s="887">
        <f>TSU!$H$28</f>
        <v>0</v>
      </c>
      <c r="H42" s="887">
        <f t="shared" si="0"/>
        <v>3187</v>
      </c>
      <c r="J42" s="885" t="str">
        <f>IF($H42&lt;&gt;TSU!$H$70,"Error","")</f>
        <v/>
      </c>
    </row>
    <row r="43" spans="1:10" ht="14.25">
      <c r="A43" s="393">
        <v>3646</v>
      </c>
      <c r="B43" s="195" t="str">
        <f>TWU!$B$1</f>
        <v>Texas Woman's University</v>
      </c>
      <c r="C43" s="479"/>
      <c r="D43" s="886">
        <f>TWU!$G$23</f>
        <v>98285</v>
      </c>
      <c r="E43" s="886">
        <f>TWU!$G$28</f>
        <v>0</v>
      </c>
      <c r="F43" s="887">
        <f>TWU!$H$23</f>
        <v>0</v>
      </c>
      <c r="G43" s="887">
        <f>TWU!$H$28</f>
        <v>0</v>
      </c>
      <c r="H43" s="887">
        <f t="shared" si="0"/>
        <v>98285</v>
      </c>
      <c r="J43" s="885" t="str">
        <f>IF($H43&lt;&gt;TWU!$H$70,"Error","")</f>
        <v/>
      </c>
    </row>
    <row r="44" spans="1:10" ht="14.25">
      <c r="A44" s="492"/>
      <c r="B44" s="203"/>
      <c r="C44" s="479"/>
      <c r="D44" s="886"/>
      <c r="E44" s="886"/>
      <c r="F44" s="887"/>
      <c r="G44" s="887"/>
      <c r="H44" s="887"/>
      <c r="J44" s="885"/>
    </row>
    <row r="45" spans="1:10" ht="15" thickBot="1">
      <c r="A45" s="484"/>
      <c r="B45" s="485"/>
      <c r="C45" s="487" t="s">
        <v>586</v>
      </c>
      <c r="D45" s="888">
        <f>SUM(D7:D44)</f>
        <v>21554985</v>
      </c>
      <c r="E45" s="888">
        <f>SUM(E7:E44)</f>
        <v>10392966</v>
      </c>
      <c r="F45" s="888">
        <f>SUM(F7:F44)</f>
        <v>8903069</v>
      </c>
      <c r="G45" s="888">
        <f>SUM(G7:G44)</f>
        <v>7706343</v>
      </c>
      <c r="H45" s="888">
        <f>SUM(H7:H44)</f>
        <v>48557363</v>
      </c>
    </row>
    <row r="46" spans="1:10" ht="13.5" thickTop="1"/>
    <row r="47" spans="1:10">
      <c r="B47" s="339">
        <f>COUNTA(B7:B44)</f>
        <v>37</v>
      </c>
    </row>
    <row r="49" spans="1:10">
      <c r="A49" s="889"/>
      <c r="B49" s="890" t="s">
        <v>436</v>
      </c>
      <c r="D49" s="350"/>
      <c r="E49" s="350"/>
      <c r="F49" s="350"/>
      <c r="G49" s="350"/>
    </row>
    <row r="50" spans="1:10" ht="14.25">
      <c r="A50" s="891">
        <v>556</v>
      </c>
      <c r="B50" s="195" t="str">
        <f>TAR!$B$1</f>
        <v>Texas AgriLife Research</v>
      </c>
      <c r="C50" s="479"/>
      <c r="D50" s="884">
        <f>TAR!$G$23</f>
        <v>0</v>
      </c>
      <c r="E50" s="884">
        <f>TAR!$G$28</f>
        <v>0</v>
      </c>
      <c r="F50" s="884">
        <f>TAR!$H$23</f>
        <v>1835231</v>
      </c>
      <c r="G50" s="884">
        <f>TAR!$H$28</f>
        <v>241347</v>
      </c>
      <c r="H50" s="480">
        <f t="shared" ref="H50:H60" si="1">SUM(D50:G50)</f>
        <v>2076578</v>
      </c>
      <c r="J50" s="885" t="str">
        <f>IF($H50&lt;&gt;TAR!$H$70,"Error","")</f>
        <v/>
      </c>
    </row>
    <row r="51" spans="1:10" ht="14.25">
      <c r="A51" s="891">
        <v>3656</v>
      </c>
      <c r="B51" s="195" t="str">
        <f>TAES!$B$1</f>
        <v>Texas AgriLife Extension Service</v>
      </c>
      <c r="C51" s="479"/>
      <c r="D51" s="886">
        <f>TAES!$G$23</f>
        <v>12406</v>
      </c>
      <c r="E51" s="886">
        <f>TAES!$G$28</f>
        <v>0</v>
      </c>
      <c r="F51" s="887">
        <f>TAES!$H$23</f>
        <v>0</v>
      </c>
      <c r="G51" s="887">
        <f>TAES!$H$28</f>
        <v>0</v>
      </c>
      <c r="H51" s="887">
        <f t="shared" si="1"/>
        <v>12406</v>
      </c>
      <c r="J51" s="885" t="str">
        <f>IF($H51&lt;&gt;TAES!$H$70,"Error","")</f>
        <v/>
      </c>
    </row>
    <row r="52" spans="1:10" ht="14.25">
      <c r="A52" s="891">
        <v>712</v>
      </c>
      <c r="B52" s="195" t="str">
        <f>TEES1!$B$1</f>
        <v>Texas Engineering Experiment Station</v>
      </c>
      <c r="C52" s="479"/>
      <c r="D52" s="886">
        <f>TEES1!$G$23</f>
        <v>159993</v>
      </c>
      <c r="E52" s="886">
        <f>TEES1!$G$28</f>
        <v>0</v>
      </c>
      <c r="F52" s="887">
        <f>TEES1!$H$23</f>
        <v>319630</v>
      </c>
      <c r="G52" s="887">
        <f>TEES1!$H$28</f>
        <v>0</v>
      </c>
      <c r="H52" s="887">
        <f t="shared" si="1"/>
        <v>479623</v>
      </c>
      <c r="J52" s="885" t="str">
        <f>IF($H52&lt;&gt;TEES1!$H$70,"Error","")</f>
        <v/>
      </c>
    </row>
    <row r="53" spans="1:10" ht="14.25">
      <c r="A53" s="891">
        <v>716</v>
      </c>
      <c r="B53" s="195" t="str">
        <f>TEES2!$B$1</f>
        <v>Texas Engineering Extension Service</v>
      </c>
      <c r="C53" s="479"/>
      <c r="D53" s="886">
        <f>TEES2!$G$23</f>
        <v>0</v>
      </c>
      <c r="E53" s="886">
        <f>TEES2!$G$28</f>
        <v>0</v>
      </c>
      <c r="F53" s="887">
        <f>TEES2!$H$23</f>
        <v>0</v>
      </c>
      <c r="G53" s="887">
        <f>TEES2!$H$28</f>
        <v>0</v>
      </c>
      <c r="H53" s="887">
        <f t="shared" si="1"/>
        <v>0</v>
      </c>
      <c r="J53" s="885" t="str">
        <f>IF($H53&lt;&gt;TEES2!$H$70,"Error","")</f>
        <v/>
      </c>
    </row>
    <row r="54" spans="1:10" ht="14.25">
      <c r="A54" s="891">
        <v>576</v>
      </c>
      <c r="B54" s="195" t="str">
        <f>TFS!$B$1</f>
        <v>Texas Forest Service</v>
      </c>
      <c r="C54" s="479"/>
      <c r="D54" s="886">
        <f>TFS!$G$23</f>
        <v>0</v>
      </c>
      <c r="E54" s="886">
        <f>TFS!$G$28</f>
        <v>0</v>
      </c>
      <c r="F54" s="887">
        <f>TFS!$H$23</f>
        <v>0</v>
      </c>
      <c r="G54" s="887">
        <f>TFS!$H$28</f>
        <v>0</v>
      </c>
      <c r="H54" s="887">
        <f t="shared" si="1"/>
        <v>0</v>
      </c>
      <c r="J54" s="885" t="str">
        <f>IF($H54&lt;&gt;TFS!$H$70,"Error","")</f>
        <v/>
      </c>
    </row>
    <row r="55" spans="1:10" ht="14.25">
      <c r="A55" s="891">
        <v>727</v>
      </c>
      <c r="B55" s="195" t="str">
        <f>TTI!$B$1</f>
        <v>Texas Transportation Institute</v>
      </c>
      <c r="C55" s="479"/>
      <c r="D55" s="886">
        <f>TTI!$G$23</f>
        <v>0</v>
      </c>
      <c r="E55" s="886">
        <f>TTI!$G$28</f>
        <v>0</v>
      </c>
      <c r="F55" s="887">
        <f>TTI!$H$23</f>
        <v>0</v>
      </c>
      <c r="G55" s="887">
        <f>TTI!$H$28</f>
        <v>0</v>
      </c>
      <c r="H55" s="887">
        <f t="shared" si="1"/>
        <v>0</v>
      </c>
      <c r="J55" s="885" t="str">
        <f>IF($H55&lt;&gt;TTI!$H$70,"Error","")</f>
        <v/>
      </c>
    </row>
    <row r="56" spans="1:10" ht="14.25">
      <c r="A56" s="891">
        <v>557</v>
      </c>
      <c r="B56" s="195" t="str">
        <f>TVMDL!$B$1</f>
        <v>Texas Vet. Medical Diagnostic Laboratory</v>
      </c>
      <c r="C56" s="479"/>
      <c r="D56" s="886">
        <f>TVMDL!$G$23</f>
        <v>0</v>
      </c>
      <c r="E56" s="886">
        <f>TVMDL!$G$28</f>
        <v>0</v>
      </c>
      <c r="F56" s="887">
        <f>TVMDL!$H$23</f>
        <v>0</v>
      </c>
      <c r="G56" s="887">
        <f>TVMDL!$H$28</f>
        <v>0</v>
      </c>
      <c r="H56" s="887">
        <f t="shared" si="1"/>
        <v>0</v>
      </c>
      <c r="J56" s="885" t="str">
        <f>IF($H56&lt;&gt;TVMDL!$H$70,"Error","")</f>
        <v/>
      </c>
    </row>
    <row r="57" spans="1:10">
      <c r="A57" s="891">
        <v>518</v>
      </c>
      <c r="B57" s="195" t="str">
        <f>TAMRF!$B$1</f>
        <v>Texas A&amp;M Research Foundation</v>
      </c>
      <c r="C57" s="479"/>
      <c r="D57" s="1043" t="s">
        <v>1464</v>
      </c>
      <c r="E57" s="1044"/>
      <c r="F57" s="1044"/>
      <c r="G57" s="1044"/>
      <c r="H57" s="1045"/>
      <c r="J57" s="885"/>
    </row>
    <row r="58" spans="1:10">
      <c r="A58" s="891">
        <v>519</v>
      </c>
      <c r="B58" s="195" t="s">
        <v>666</v>
      </c>
      <c r="C58" s="479"/>
      <c r="D58" s="1046"/>
      <c r="E58" s="1047"/>
      <c r="F58" s="1047"/>
      <c r="G58" s="1047"/>
      <c r="H58" s="1048"/>
      <c r="J58" s="885"/>
    </row>
    <row r="59" spans="1:10">
      <c r="A59" s="891">
        <v>707</v>
      </c>
      <c r="B59" s="195" t="s">
        <v>671</v>
      </c>
      <c r="C59" s="479"/>
      <c r="D59" s="1049"/>
      <c r="E59" s="1050"/>
      <c r="F59" s="1050"/>
      <c r="G59" s="1050"/>
      <c r="H59" s="1051"/>
      <c r="J59" s="885"/>
    </row>
    <row r="60" spans="1:10" ht="14.25">
      <c r="A60" s="891">
        <v>3629</v>
      </c>
      <c r="B60" s="195" t="str">
        <f>TAMUS!$B$1</f>
        <v>Texas A&amp;M University System</v>
      </c>
      <c r="C60" s="479"/>
      <c r="D60" s="886">
        <f>TAMUS!$G$23</f>
        <v>0</v>
      </c>
      <c r="E60" s="886">
        <f>TAMUS!$G$28</f>
        <v>0</v>
      </c>
      <c r="F60" s="887">
        <f>TAMUS!$H$23</f>
        <v>0</v>
      </c>
      <c r="G60" s="887">
        <f>TAMUS!$H$28</f>
        <v>0</v>
      </c>
      <c r="H60" s="887">
        <f t="shared" si="1"/>
        <v>0</v>
      </c>
      <c r="J60" s="885" t="str">
        <f>IF($H60&lt;&gt;TAMUS!$H$70,"Error","")</f>
        <v/>
      </c>
    </row>
    <row r="61" spans="1:10">
      <c r="A61" s="889"/>
      <c r="B61" s="892" t="s">
        <v>435</v>
      </c>
      <c r="D61" s="893">
        <f>SUM(D50:D60)</f>
        <v>172399</v>
      </c>
      <c r="E61" s="893">
        <f>SUM(E50:E60)</f>
        <v>0</v>
      </c>
      <c r="F61" s="893">
        <f>SUM(F50:F60)</f>
        <v>2154861</v>
      </c>
      <c r="G61" s="893">
        <f>SUM(G50:G60)</f>
        <v>241347</v>
      </c>
      <c r="H61" s="893">
        <f>SUM(H50:H60)</f>
        <v>2568607</v>
      </c>
    </row>
    <row r="62" spans="1:10">
      <c r="A62" s="889"/>
      <c r="B62" s="892"/>
    </row>
    <row r="63" spans="1:10">
      <c r="A63" s="889"/>
      <c r="B63" s="227" t="str">
        <f>TAMUComb!$B$1</f>
        <v>Texas A&amp;M University w/ System &amp; Agencies</v>
      </c>
      <c r="C63" s="227"/>
      <c r="D63" s="894">
        <f>D61+D16</f>
        <v>1301335</v>
      </c>
      <c r="E63" s="894">
        <f>E61+E16</f>
        <v>1782609</v>
      </c>
      <c r="F63" s="894">
        <f>F61+F16</f>
        <v>2342271</v>
      </c>
      <c r="G63" s="894">
        <f>G61+G16</f>
        <v>882978</v>
      </c>
      <c r="H63" s="894">
        <f>H61+H16</f>
        <v>6309193</v>
      </c>
    </row>
    <row r="64" spans="1:10">
      <c r="A64" s="889"/>
      <c r="B64" s="892"/>
    </row>
    <row r="65" spans="1:8" ht="13.5" thickBot="1">
      <c r="A65" s="889"/>
      <c r="B65" s="895" t="s">
        <v>437</v>
      </c>
      <c r="C65" s="895"/>
      <c r="D65" s="894">
        <f>D61+D45</f>
        <v>21727384</v>
      </c>
      <c r="E65" s="894">
        <f>E61+E45</f>
        <v>10392966</v>
      </c>
      <c r="F65" s="894">
        <f>F61+F45</f>
        <v>11057930</v>
      </c>
      <c r="G65" s="894">
        <f>G61+G45</f>
        <v>7947690</v>
      </c>
      <c r="H65" s="894">
        <f>H61+H45</f>
        <v>51125970</v>
      </c>
    </row>
    <row r="66" spans="1:8">
      <c r="A66" s="889"/>
      <c r="B66" s="892"/>
    </row>
    <row r="67" spans="1:8">
      <c r="A67" s="889"/>
      <c r="B67" s="892"/>
    </row>
    <row r="68" spans="1:8">
      <c r="A68" s="889"/>
      <c r="B68" s="892"/>
    </row>
    <row r="69" spans="1:8">
      <c r="A69" s="889"/>
      <c r="B69" s="892"/>
    </row>
    <row r="70" spans="1:8">
      <c r="B70" s="896" t="s">
        <v>1465</v>
      </c>
    </row>
    <row r="71" spans="1:8">
      <c r="B71" s="897" t="s">
        <v>1466</v>
      </c>
    </row>
    <row r="72" spans="1:8">
      <c r="B72" s="898" t="s">
        <v>1467</v>
      </c>
    </row>
    <row r="73" spans="1:8">
      <c r="B73" s="898" t="s">
        <v>1468</v>
      </c>
    </row>
    <row r="74" spans="1:8">
      <c r="B74" s="747" t="s">
        <v>1469</v>
      </c>
    </row>
    <row r="76" spans="1:8">
      <c r="B76" s="142" t="s">
        <v>1470</v>
      </c>
    </row>
  </sheetData>
  <mergeCells count="5">
    <mergeCell ref="D5:E5"/>
    <mergeCell ref="F5:G5"/>
    <mergeCell ref="D57:H59"/>
    <mergeCell ref="B8:C8"/>
    <mergeCell ref="B11:C11"/>
  </mergeCells>
  <hyperlinks>
    <hyperlink ref="B74" r:id="rId1" display="mailto:joyce.jauer@cpa.texas.gov"/>
    <hyperlink ref="J1" location="Index!A1" display="Return to Index"/>
  </hyperlinks>
  <pageMargins left="0.7" right="0.7" top="0.75" bottom="0.75" header="0.3" footer="0.3"/>
  <pageSetup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SHSU!$B$1</f>
        <v>Sam Houston State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Input!$HT$46</f>
        <v>6774387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Input!$HU$46</f>
        <v>-3588427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Input!$HV$46</f>
        <v>269649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3455609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Input!$HW$46</f>
        <v>-484505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Input!$HX$46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Input!$HY$46</f>
        <v>-196195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Input!$HZ$46</f>
        <v>-28508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Input!$ID$46</f>
        <v>0</v>
      </c>
      <c r="F21" s="1078"/>
      <c r="G21" s="1078"/>
      <c r="H21" s="1078"/>
      <c r="I21" s="1078"/>
      <c r="J21" s="1079"/>
      <c r="K21" s="571">
        <f>Input!$IA$46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Input!$IE$46</f>
        <v>0</v>
      </c>
      <c r="F22" s="1078"/>
      <c r="G22" s="1078"/>
      <c r="H22" s="1078"/>
      <c r="I22" s="1078"/>
      <c r="J22" s="1079"/>
      <c r="K22" s="571">
        <f>Input!$IB$46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Input!$IF$46</f>
        <v>0</v>
      </c>
      <c r="F23" s="1067"/>
      <c r="G23" s="1067"/>
      <c r="H23" s="1067"/>
      <c r="I23" s="1067"/>
      <c r="J23" s="1068"/>
      <c r="K23" s="584">
        <f>Input!$IC$46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2746401</v>
      </c>
    </row>
    <row r="49" spans="2:11">
      <c r="F49" s="545">
        <f>SUM(F50:F59)</f>
        <v>0</v>
      </c>
      <c r="K49" s="480">
        <f>K7+K8+K9+K12+K14+K17+K18+K21+K22+K23</f>
        <v>2746401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SUM(Input!HT46:IC46)</f>
        <v>2746401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9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2.42578125" style="6" customWidth="1"/>
    <col min="5" max="5" width="16.7109375" style="6" customWidth="1"/>
    <col min="6" max="6" width="19.7109375" style="6" customWidth="1"/>
    <col min="7" max="7" width="21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572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56450775</v>
      </c>
      <c r="L8" s="23">
        <f>Input!$I$47</f>
        <v>56450775</v>
      </c>
      <c r="N8" s="116"/>
      <c r="O8" s="117"/>
      <c r="P8" s="19"/>
      <c r="Q8" s="19"/>
      <c r="R8" s="19"/>
      <c r="S8" s="19"/>
      <c r="T8" s="19"/>
      <c r="AB8" s="24">
        <f>SUM(C8:L8)</f>
        <v>112901550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56450775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56450775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5740830</v>
      </c>
      <c r="L13" s="36">
        <f>Input!$J$47</f>
        <v>5740830</v>
      </c>
      <c r="N13" s="37"/>
      <c r="O13" s="120"/>
      <c r="AB13" s="24">
        <f>SUM(C13:L13)</f>
        <v>11481660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2215111</v>
      </c>
      <c r="L14" s="36">
        <f>Input!$K$47</f>
        <v>2215111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4430222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64406716</v>
      </c>
      <c r="L17" s="46">
        <f>SUM(L8:L16)</f>
        <v>64406716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Input!$N$47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Input!$O$47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Input!$P$47</f>
        <v>331450</v>
      </c>
      <c r="G22" s="56">
        <f>Input!$Q$47</f>
        <v>0</v>
      </c>
      <c r="H22" s="56">
        <f>Input!$R$47</f>
        <v>0</v>
      </c>
      <c r="I22" s="56">
        <f>Input!$S$47</f>
        <v>32104</v>
      </c>
      <c r="J22" s="56">
        <f>Input!$T$47</f>
        <v>23056</v>
      </c>
      <c r="K22" s="56">
        <f>Input!$U$47</f>
        <v>60</v>
      </c>
      <c r="L22" s="57">
        <f>SUM(F22:K22)</f>
        <v>386670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773340</v>
      </c>
    </row>
    <row r="23" spans="1:28" ht="15.75" customHeight="1">
      <c r="B23" s="63" t="s">
        <v>23</v>
      </c>
      <c r="C23" s="21"/>
      <c r="D23" s="21"/>
      <c r="F23" s="64">
        <f>Input!$V$47</f>
        <v>1862084</v>
      </c>
      <c r="G23" s="64">
        <f>Input!$W$47</f>
        <v>1470508</v>
      </c>
      <c r="H23" s="64">
        <f>Input!$X$47</f>
        <v>2022017</v>
      </c>
      <c r="I23" s="64">
        <f>Input!$Y$47</f>
        <v>2608495</v>
      </c>
      <c r="J23" s="64">
        <f>Input!$Z$47</f>
        <v>52628</v>
      </c>
      <c r="K23" s="64">
        <f>Input!$AA$47</f>
        <v>581409</v>
      </c>
      <c r="L23" s="65">
        <f t="shared" ref="L23:L42" si="1">SUM(F23:K23)</f>
        <v>8597141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17194282</v>
      </c>
    </row>
    <row r="24" spans="1:28" ht="15.75" customHeight="1">
      <c r="B24" s="55" t="s">
        <v>24</v>
      </c>
      <c r="C24" s="21"/>
      <c r="D24" s="21"/>
      <c r="F24" s="64">
        <f>Input!$AB$47</f>
        <v>927006</v>
      </c>
      <c r="G24" s="64">
        <f>Input!$AC$47</f>
        <v>188145</v>
      </c>
      <c r="H24" s="64">
        <f>Input!$AD$47</f>
        <v>0</v>
      </c>
      <c r="I24" s="64">
        <f>Input!$AE$47</f>
        <v>126438</v>
      </c>
      <c r="J24" s="64">
        <f>Input!$AF$47</f>
        <v>501</v>
      </c>
      <c r="K24" s="64">
        <f>Input!$AG$47</f>
        <v>14072</v>
      </c>
      <c r="L24" s="65">
        <f t="shared" si="1"/>
        <v>1256162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2512324</v>
      </c>
    </row>
    <row r="25" spans="1:28" ht="15.75" customHeight="1">
      <c r="B25" s="55" t="s">
        <v>25</v>
      </c>
      <c r="C25" s="21"/>
      <c r="D25" s="21"/>
      <c r="F25" s="64">
        <f>Input!$AH$47</f>
        <v>1065819</v>
      </c>
      <c r="G25" s="64">
        <f>Input!$AI$47</f>
        <v>800983</v>
      </c>
      <c r="H25" s="64">
        <f>Input!$AJ$47</f>
        <v>89300</v>
      </c>
      <c r="I25" s="64">
        <f>Input!$AK$47</f>
        <v>721364</v>
      </c>
      <c r="J25" s="64">
        <f>Input!$AL$47</f>
        <v>258083</v>
      </c>
      <c r="K25" s="64">
        <f>Input!$AM$47</f>
        <v>569283</v>
      </c>
      <c r="L25" s="65">
        <f t="shared" si="1"/>
        <v>3504832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7009664</v>
      </c>
    </row>
    <row r="26" spans="1:28" ht="15.75" customHeight="1">
      <c r="B26" s="55" t="s">
        <v>26</v>
      </c>
      <c r="C26" s="21"/>
      <c r="D26" s="21"/>
      <c r="F26" s="64">
        <f>Input!$AN$47</f>
        <v>2930800</v>
      </c>
      <c r="G26" s="64">
        <f>Input!$AO$47</f>
        <v>620598</v>
      </c>
      <c r="H26" s="64">
        <f>Input!$AP$47</f>
        <v>53210</v>
      </c>
      <c r="I26" s="64">
        <f>Input!$AQ$47</f>
        <v>348719</v>
      </c>
      <c r="J26" s="64">
        <f>Input!$AR$47</f>
        <v>50425</v>
      </c>
      <c r="K26" s="64">
        <f>Input!$AS$47</f>
        <v>1398075</v>
      </c>
      <c r="L26" s="65">
        <f t="shared" si="1"/>
        <v>5401827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10803654</v>
      </c>
    </row>
    <row r="27" spans="1:28" ht="15.75" customHeight="1">
      <c r="B27" s="55" t="s">
        <v>27</v>
      </c>
      <c r="C27" s="21"/>
      <c r="D27" s="21"/>
      <c r="F27" s="64">
        <f>Input!$AT$47</f>
        <v>110352</v>
      </c>
      <c r="G27" s="64">
        <f>Input!$AU$47</f>
        <v>500</v>
      </c>
      <c r="H27" s="64">
        <f>Input!$AV$47</f>
        <v>0</v>
      </c>
      <c r="I27" s="64">
        <f>Input!$AW$47</f>
        <v>298102</v>
      </c>
      <c r="J27" s="64">
        <f>Input!$AX$47</f>
        <v>0</v>
      </c>
      <c r="K27" s="64">
        <f>Input!$AY$47</f>
        <v>34501</v>
      </c>
      <c r="L27" s="65">
        <f t="shared" si="1"/>
        <v>443455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886910</v>
      </c>
    </row>
    <row r="28" spans="1:28" ht="15.75" customHeight="1">
      <c r="B28" s="55" t="s">
        <v>28</v>
      </c>
      <c r="C28" s="21"/>
      <c r="D28" s="21"/>
      <c r="F28" s="64">
        <f>Input!$AZ$47</f>
        <v>63836</v>
      </c>
      <c r="G28" s="64">
        <f>Input!$BA$47</f>
        <v>403377</v>
      </c>
      <c r="H28" s="64">
        <f>Input!$BB$47</f>
        <v>217</v>
      </c>
      <c r="I28" s="64">
        <f>Input!$BC$47</f>
        <v>461481</v>
      </c>
      <c r="J28" s="64">
        <f>Input!$BD$47</f>
        <v>42754</v>
      </c>
      <c r="K28" s="64">
        <f>Input!$BE$47</f>
        <v>133622</v>
      </c>
      <c r="L28" s="65">
        <f t="shared" si="1"/>
        <v>1105287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Input!$BF$47</f>
        <v>2676305</v>
      </c>
      <c r="G29" s="64">
        <f>Input!$BG$47</f>
        <v>142221</v>
      </c>
      <c r="H29" s="64">
        <f>Input!$BH$47</f>
        <v>63261</v>
      </c>
      <c r="I29" s="64">
        <f>Input!$BI$47</f>
        <v>185196</v>
      </c>
      <c r="J29" s="64">
        <f>Input!$BJ$47</f>
        <v>81980</v>
      </c>
      <c r="K29" s="64">
        <f>Input!$BK$47</f>
        <v>100344</v>
      </c>
      <c r="L29" s="65">
        <f t="shared" si="1"/>
        <v>3249307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Input!$BL$47</f>
        <v>146871</v>
      </c>
      <c r="G30" s="64">
        <f>Input!$BM$47</f>
        <v>0</v>
      </c>
      <c r="H30" s="64">
        <f>Input!$BN$47</f>
        <v>0</v>
      </c>
      <c r="I30" s="64">
        <f>Input!$BO$47</f>
        <v>83577</v>
      </c>
      <c r="J30" s="64">
        <f>Input!$BP$47</f>
        <v>0</v>
      </c>
      <c r="K30" s="64">
        <f>Input!$BQ$47</f>
        <v>0</v>
      </c>
      <c r="L30" s="65">
        <f t="shared" si="1"/>
        <v>230448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Input!$BR$47</f>
        <v>2109633</v>
      </c>
      <c r="G31" s="64">
        <f>Input!$BS$47</f>
        <v>315861</v>
      </c>
      <c r="H31" s="64">
        <f>Input!$BT$47</f>
        <v>79601</v>
      </c>
      <c r="I31" s="64">
        <f>Input!$BU$47</f>
        <v>483233</v>
      </c>
      <c r="J31" s="64">
        <f>Input!$BV$47</f>
        <v>188</v>
      </c>
      <c r="K31" s="64">
        <f>Input!$BW$47</f>
        <v>318929</v>
      </c>
      <c r="L31" s="65">
        <f t="shared" si="1"/>
        <v>3307445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Input!$BX$47</f>
        <v>72732</v>
      </c>
      <c r="G32" s="64">
        <f>Input!$BY$47</f>
        <v>837206</v>
      </c>
      <c r="H32" s="64">
        <f>Input!$BZ$47</f>
        <v>0</v>
      </c>
      <c r="I32" s="64">
        <f>Input!$CA$47</f>
        <v>1003890</v>
      </c>
      <c r="J32" s="64">
        <f>Input!$CB$47</f>
        <v>0</v>
      </c>
      <c r="K32" s="64">
        <f>Input!$CC$47</f>
        <v>45563</v>
      </c>
      <c r="L32" s="65">
        <f t="shared" si="1"/>
        <v>1959391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Input!$CD$47</f>
        <v>786437</v>
      </c>
      <c r="G33" s="64">
        <f>Input!$CE$47</f>
        <v>278129</v>
      </c>
      <c r="H33" s="64">
        <f>Input!$CF$47</f>
        <v>0</v>
      </c>
      <c r="I33" s="64">
        <f>Input!$CG$47</f>
        <v>516687</v>
      </c>
      <c r="J33" s="64">
        <f>Input!$CH$47</f>
        <v>0</v>
      </c>
      <c r="K33" s="64">
        <f>Input!$CI$47</f>
        <v>38483</v>
      </c>
      <c r="L33" s="65">
        <f t="shared" si="1"/>
        <v>1619736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Input!$CJ$47</f>
        <v>-15750</v>
      </c>
      <c r="G34" s="64">
        <f>Input!$CK$47</f>
        <v>70750</v>
      </c>
      <c r="H34" s="64">
        <f>Input!$CL$47</f>
        <v>0</v>
      </c>
      <c r="I34" s="64">
        <f>Input!$CM$47</f>
        <v>316059</v>
      </c>
      <c r="J34" s="64">
        <f>Input!$CN$47</f>
        <v>14980</v>
      </c>
      <c r="K34" s="64">
        <f>Input!$CO$47</f>
        <v>320809</v>
      </c>
      <c r="L34" s="65">
        <f t="shared" si="1"/>
        <v>706848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Input!$CP$47</f>
        <v>6842178</v>
      </c>
      <c r="G35" s="64">
        <f>Input!$CQ$47</f>
        <v>488897</v>
      </c>
      <c r="H35" s="64">
        <f>Input!$CR$47</f>
        <v>42597</v>
      </c>
      <c r="I35" s="64">
        <f>Input!$CS$47</f>
        <v>1583251</v>
      </c>
      <c r="J35" s="64">
        <f>Input!$CT$47</f>
        <v>0</v>
      </c>
      <c r="K35" s="64">
        <f>Input!$CU$47</f>
        <v>158182</v>
      </c>
      <c r="L35" s="65">
        <f t="shared" si="1"/>
        <v>9115105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Input!$CV$47</f>
        <v>10488008</v>
      </c>
      <c r="G36" s="64">
        <f>Input!$CW$47</f>
        <v>243476</v>
      </c>
      <c r="H36" s="64">
        <f>Input!$CX$47</f>
        <v>3012273</v>
      </c>
      <c r="I36" s="64">
        <f>Input!$CY$47</f>
        <v>294794</v>
      </c>
      <c r="J36" s="64">
        <f>Input!$CZ$47</f>
        <v>0</v>
      </c>
      <c r="K36" s="64">
        <f>Input!$DA$47</f>
        <v>1963968</v>
      </c>
      <c r="L36" s="65">
        <f t="shared" si="1"/>
        <v>16002519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Input!$DB$47</f>
        <v>0</v>
      </c>
      <c r="G37" s="64">
        <f>Input!$DC$47</f>
        <v>0</v>
      </c>
      <c r="H37" s="64">
        <f>Input!$DD$47</f>
        <v>0</v>
      </c>
      <c r="I37" s="64">
        <f>Input!$DE$47</f>
        <v>0</v>
      </c>
      <c r="J37" s="64">
        <f>Input!$DF$47</f>
        <v>0</v>
      </c>
      <c r="K37" s="64">
        <f>Input!$DG$47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Input!$DH$47</f>
        <v>0</v>
      </c>
      <c r="G38" s="64">
        <f>Input!$DI$47</f>
        <v>0</v>
      </c>
      <c r="H38" s="64">
        <f>Input!$DJ$47</f>
        <v>0</v>
      </c>
      <c r="I38" s="64">
        <f>Input!$DK$47</f>
        <v>0</v>
      </c>
      <c r="J38" s="64">
        <f>Input!$DL$47</f>
        <v>0</v>
      </c>
      <c r="K38" s="64">
        <f>Input!$DM$47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Input!$DN$47</f>
        <v>0</v>
      </c>
      <c r="G39" s="64">
        <f>Input!$DO$47</f>
        <v>0</v>
      </c>
      <c r="H39" s="64">
        <f>Input!$DP$47</f>
        <v>0</v>
      </c>
      <c r="I39" s="64">
        <f>Input!$DQ$47</f>
        <v>0</v>
      </c>
      <c r="J39" s="64">
        <f>Input!$DR$47</f>
        <v>0</v>
      </c>
      <c r="K39" s="64">
        <f>Input!$DS$47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Input!$DT$47</f>
        <v>0</v>
      </c>
      <c r="G40" s="64">
        <f>Input!$DU$47</f>
        <v>0</v>
      </c>
      <c r="H40" s="64">
        <f>Input!$DV$47</f>
        <v>0</v>
      </c>
      <c r="I40" s="64">
        <f>Input!$DW$47</f>
        <v>0</v>
      </c>
      <c r="J40" s="64">
        <f>Input!$DX$47</f>
        <v>0</v>
      </c>
      <c r="K40" s="64">
        <f>Input!$DY$47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Input!$DZ$47</f>
        <v>0</v>
      </c>
      <c r="G41" s="64">
        <f>Input!$EA$47</f>
        <v>0</v>
      </c>
      <c r="H41" s="64">
        <f>Input!$EB$47</f>
        <v>0</v>
      </c>
      <c r="I41" s="64">
        <f>Input!$EC$47</f>
        <v>0</v>
      </c>
      <c r="J41" s="64">
        <f>Input!$ED$47</f>
        <v>0</v>
      </c>
      <c r="K41" s="64">
        <f>Input!$EE$47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Input!$EF$47</f>
        <v>521</v>
      </c>
      <c r="G42" s="84">
        <f>Input!$EG$47</f>
        <v>3705068</v>
      </c>
      <c r="H42" s="84">
        <f>Input!$EH$47</f>
        <v>0</v>
      </c>
      <c r="I42" s="84">
        <f>Input!$EI$47</f>
        <v>3690605</v>
      </c>
      <c r="J42" s="84">
        <f>Input!$EJ$47</f>
        <v>0</v>
      </c>
      <c r="K42" s="84">
        <f>Input!$EK$47</f>
        <v>124349</v>
      </c>
      <c r="L42" s="65">
        <f t="shared" si="1"/>
        <v>7520543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15041086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30398282</v>
      </c>
      <c r="G43" s="86">
        <f t="shared" si="2"/>
        <v>9565719</v>
      </c>
      <c r="H43" s="86">
        <f t="shared" si="2"/>
        <v>5362476</v>
      </c>
      <c r="I43" s="86">
        <f t="shared" si="2"/>
        <v>12753995</v>
      </c>
      <c r="J43" s="86">
        <f t="shared" si="2"/>
        <v>524595</v>
      </c>
      <c r="K43" s="86">
        <f t="shared" si="2"/>
        <v>5801649</v>
      </c>
      <c r="L43" s="87">
        <f t="shared" si="2"/>
        <v>64406716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54221260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14928195</v>
      </c>
      <c r="I44" s="53"/>
      <c r="J44" s="247" t="s">
        <v>468</v>
      </c>
      <c r="K44" s="248">
        <f>K43+J43</f>
        <v>6326244</v>
      </c>
      <c r="L44" s="247" t="s">
        <v>470</v>
      </c>
      <c r="M44" s="249"/>
      <c r="N44" s="251">
        <f>K44+F43</f>
        <v>36724526</v>
      </c>
      <c r="O44" s="294">
        <f>ROUND((N44/P44)*100,2)</f>
        <v>21.36</v>
      </c>
      <c r="P44" s="93">
        <f>Input!$HL$47</f>
        <v>171956762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Input!$EL$47</f>
        <v>0</v>
      </c>
      <c r="G46" s="64">
        <f>Input!$EM$47</f>
        <v>0</v>
      </c>
      <c r="H46" s="64">
        <f>Input!$EN$47</f>
        <v>0</v>
      </c>
      <c r="I46" s="64">
        <f>Input!$EO$47</f>
        <v>0</v>
      </c>
      <c r="J46" s="64">
        <f>Input!$EP$47</f>
        <v>0</v>
      </c>
      <c r="K46" s="64">
        <f>Input!$EQ$47</f>
        <v>0</v>
      </c>
      <c r="L46" s="57">
        <f>SUM(F46:K46)</f>
        <v>0</v>
      </c>
      <c r="N46" s="9"/>
      <c r="O46" s="291">
        <f>ROUND(N44/O48,0)</f>
        <v>74053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Input!$ER$47</f>
        <v>1068282</v>
      </c>
      <c r="G47" s="64">
        <f>Input!$ES$47</f>
        <v>34493</v>
      </c>
      <c r="H47" s="64">
        <f>Input!$ET$47</f>
        <v>0</v>
      </c>
      <c r="I47" s="64">
        <f>Input!$EU$47</f>
        <v>135120</v>
      </c>
      <c r="J47" s="64">
        <f>Input!$EV$47</f>
        <v>0</v>
      </c>
      <c r="K47" s="64">
        <f>Input!$EW$47</f>
        <v>0</v>
      </c>
      <c r="L47" s="65">
        <f t="shared" ref="L47:L58" si="3">SUM(F47:K47)</f>
        <v>1237895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Input!$EX$47</f>
        <v>0</v>
      </c>
      <c r="G48" s="64">
        <f>Input!$EY$47</f>
        <v>281449</v>
      </c>
      <c r="H48" s="64">
        <f>Input!$EZ$47</f>
        <v>0</v>
      </c>
      <c r="I48" s="64">
        <f>Input!$FA$47</f>
        <v>9596</v>
      </c>
      <c r="J48" s="64">
        <f>Input!$FB$47</f>
        <v>0</v>
      </c>
      <c r="K48" s="64">
        <f>Input!$FC$47</f>
        <v>0</v>
      </c>
      <c r="L48" s="65">
        <f t="shared" si="3"/>
        <v>291045</v>
      </c>
      <c r="N48" s="97"/>
      <c r="O48" s="293">
        <f>VLOOKUP($B$1,LUTTFTE,16,FALSE)</f>
        <v>495.92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Input!$FD$47</f>
        <v>336583</v>
      </c>
      <c r="G49" s="64">
        <f>Input!$FE$47</f>
        <v>0</v>
      </c>
      <c r="H49" s="64">
        <f>Input!$FF$47</f>
        <v>0</v>
      </c>
      <c r="I49" s="64">
        <f>Input!$FG$47</f>
        <v>0</v>
      </c>
      <c r="J49" s="64">
        <f>Input!$FH$47</f>
        <v>0</v>
      </c>
      <c r="K49" s="64">
        <f>Input!$FI$47</f>
        <v>0</v>
      </c>
      <c r="L49" s="65">
        <f t="shared" si="3"/>
        <v>336583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Input!$FJ$47</f>
        <v>746878</v>
      </c>
      <c r="G50" s="64">
        <f>Input!$FK$47</f>
        <v>13421</v>
      </c>
      <c r="H50" s="64">
        <f>Input!$FL$47</f>
        <v>89300</v>
      </c>
      <c r="I50" s="64">
        <f>Input!$FM$47</f>
        <v>254895</v>
      </c>
      <c r="J50" s="64">
        <f>Input!$FN$47</f>
        <v>333731</v>
      </c>
      <c r="K50" s="64">
        <f>Input!$FO$47</f>
        <v>508194</v>
      </c>
      <c r="L50" s="65">
        <f t="shared" si="3"/>
        <v>1946419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Input!$FP$47</f>
        <v>311148</v>
      </c>
      <c r="G51" s="64">
        <f>Input!$FQ$47</f>
        <v>786571</v>
      </c>
      <c r="H51" s="64">
        <f>Input!$FR$47</f>
        <v>0</v>
      </c>
      <c r="I51" s="64">
        <f>Input!$FS$47</f>
        <v>466469</v>
      </c>
      <c r="J51" s="64">
        <f>Input!$FT$47</f>
        <v>2366</v>
      </c>
      <c r="K51" s="64">
        <f>Input!$FU$47</f>
        <v>1079</v>
      </c>
      <c r="L51" s="65">
        <f t="shared" si="3"/>
        <v>1567633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Input!$FV$47</f>
        <v>924756</v>
      </c>
      <c r="G52" s="64">
        <f>Input!$FW$47</f>
        <v>1470508</v>
      </c>
      <c r="H52" s="64">
        <f>Input!$FX$47</f>
        <v>0</v>
      </c>
      <c r="I52" s="64">
        <f>Input!$FY$47</f>
        <v>126438</v>
      </c>
      <c r="J52" s="64">
        <f>Input!$FZ$47</f>
        <v>500</v>
      </c>
      <c r="K52" s="64">
        <f>Input!$GA$47</f>
        <v>23929</v>
      </c>
      <c r="L52" s="65">
        <f t="shared" si="3"/>
        <v>2546131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Input!$GB$47</f>
        <v>875204</v>
      </c>
      <c r="G53" s="64">
        <f>Input!$GC$47</f>
        <v>620598</v>
      </c>
      <c r="H53" s="64">
        <f>Input!$GD$47</f>
        <v>445771</v>
      </c>
      <c r="I53" s="64">
        <f>Input!$GE$47</f>
        <v>348719</v>
      </c>
      <c r="J53" s="64">
        <f>Input!$GF$47</f>
        <v>0</v>
      </c>
      <c r="K53" s="64">
        <f>Input!$GG$47</f>
        <v>1066721</v>
      </c>
      <c r="L53" s="65">
        <f t="shared" si="3"/>
        <v>3357013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Input!$GH$47</f>
        <v>0</v>
      </c>
      <c r="G54" s="64">
        <f>Input!$GI$47</f>
        <v>0</v>
      </c>
      <c r="H54" s="64">
        <f>Input!$GJ$47</f>
        <v>0</v>
      </c>
      <c r="I54" s="64">
        <f>Input!$GK$47</f>
        <v>0</v>
      </c>
      <c r="J54" s="64">
        <f>Input!$GL$47</f>
        <v>0</v>
      </c>
      <c r="K54" s="64">
        <f>Input!$GM$47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Input!$GN$47</f>
        <v>0</v>
      </c>
      <c r="G55" s="64">
        <f>Input!$GO$47</f>
        <v>0</v>
      </c>
      <c r="H55" s="64">
        <f>Input!$GP$47</f>
        <v>0</v>
      </c>
      <c r="I55" s="64">
        <f>Input!$GQ$47</f>
        <v>0</v>
      </c>
      <c r="J55" s="64">
        <f>Input!$GR$47</f>
        <v>0</v>
      </c>
      <c r="K55" s="64">
        <f>Input!$GS$47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Input!$GT$47</f>
        <v>0</v>
      </c>
      <c r="G56" s="64">
        <f>Input!$GU$47</f>
        <v>0</v>
      </c>
      <c r="H56" s="64">
        <f>Input!$GV$47</f>
        <v>0</v>
      </c>
      <c r="I56" s="64">
        <f>Input!$GW$47</f>
        <v>0</v>
      </c>
      <c r="J56" s="64">
        <f>Input!$GX$47</f>
        <v>0</v>
      </c>
      <c r="K56" s="64">
        <f>Input!$GY$47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Input!$GZ$47</f>
        <v>0</v>
      </c>
      <c r="G57" s="64">
        <f>Input!$HA$47</f>
        <v>0</v>
      </c>
      <c r="H57" s="64">
        <f>Input!$HB$47</f>
        <v>0</v>
      </c>
      <c r="I57" s="64">
        <f>Input!$HC$47</f>
        <v>0</v>
      </c>
      <c r="J57" s="64">
        <f>Input!$HD$47</f>
        <v>0</v>
      </c>
      <c r="K57" s="64">
        <f>Input!$HE$47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Input!$HF$47</f>
        <v>0</v>
      </c>
      <c r="G58" s="64">
        <f>Input!$HG$47</f>
        <v>0</v>
      </c>
      <c r="H58" s="64">
        <f>Input!$HH$47</f>
        <v>0</v>
      </c>
      <c r="I58" s="64">
        <f>Input!$HI$47</f>
        <v>0</v>
      </c>
      <c r="J58" s="64">
        <f>Input!$HJ$47</f>
        <v>0</v>
      </c>
      <c r="K58" s="64">
        <f>Input!$HK$47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4262851</v>
      </c>
      <c r="G59" s="86">
        <f t="shared" ref="G59:L59" si="4">SUM(G46:G58)</f>
        <v>3207040</v>
      </c>
      <c r="H59" s="86">
        <f t="shared" si="4"/>
        <v>535071</v>
      </c>
      <c r="I59" s="86">
        <f t="shared" si="4"/>
        <v>1341237</v>
      </c>
      <c r="J59" s="86">
        <f t="shared" si="4"/>
        <v>336597</v>
      </c>
      <c r="K59" s="86">
        <f t="shared" si="4"/>
        <v>1599923</v>
      </c>
      <c r="L59" s="86">
        <f t="shared" si="4"/>
        <v>11282719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34661133</v>
      </c>
      <c r="G66" s="115">
        <f t="shared" ref="G66:L66" si="5">G59+G43</f>
        <v>12772759</v>
      </c>
      <c r="H66" s="115">
        <f t="shared" si="5"/>
        <v>5897547</v>
      </c>
      <c r="I66" s="115">
        <f t="shared" si="5"/>
        <v>14095232</v>
      </c>
      <c r="J66" s="115">
        <f t="shared" si="5"/>
        <v>861192</v>
      </c>
      <c r="K66" s="115">
        <f t="shared" si="5"/>
        <v>7401572</v>
      </c>
      <c r="L66" s="115">
        <f t="shared" si="5"/>
        <v>75689435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64406716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Input!HL47+Input!HM47+Input!HN47+SUM(Input!$HT$47:'Input'!$IC$47)</f>
        <v>748684748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1873885</v>
      </c>
      <c r="H69" s="390">
        <f>H28+H23</f>
        <v>2022234</v>
      </c>
      <c r="I69" s="20"/>
      <c r="J69" s="20"/>
      <c r="K69" s="20"/>
      <c r="L69" s="115">
        <f>SUM(L66:L68)</f>
        <v>888780899</v>
      </c>
      <c r="N69" s="20"/>
    </row>
    <row r="70" spans="1:26" ht="15.75" customHeight="1">
      <c r="H70" s="390">
        <f>H69+G69</f>
        <v>3896119</v>
      </c>
      <c r="L70" s="3" t="str">
        <f>IF($L$69&lt;&gt;(Input!$D$47-Input!$E$47),"Error","Balanced")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8" priority="3">
      <formula>$O$28&lt;&gt;0</formula>
    </cfRule>
  </conditionalFormatting>
  <conditionalFormatting sqref="F20:J20">
    <cfRule type="expression" dxfId="97" priority="2">
      <formula>OR($S$17&lt;&gt;0,$S$43&lt;&gt;0,$S$59&lt;&gt;0)</formula>
    </cfRule>
  </conditionalFormatting>
  <conditionalFormatting sqref="H10:J10">
    <cfRule type="expression" dxfId="96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TXST!$B$1</f>
        <v>Texas State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Input!$HT$47</f>
        <v>56450775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Input!$HU$47</f>
        <v>-20656336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Input!$HV$47</f>
        <v>551734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36346173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Input!$HW$47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Input!$HX$47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Input!$HY$47</f>
        <v>-686437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Input!$HZ$47</f>
        <v>-65806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Input!$ID$47</f>
        <v>0</v>
      </c>
      <c r="F21" s="1078"/>
      <c r="G21" s="1078"/>
      <c r="H21" s="1078"/>
      <c r="I21" s="1078"/>
      <c r="J21" s="1079"/>
      <c r="K21" s="571">
        <f>Input!$IA$47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Input!$IE$47</f>
        <v>0</v>
      </c>
      <c r="F22" s="1078"/>
      <c r="G22" s="1078"/>
      <c r="H22" s="1078"/>
      <c r="I22" s="1078"/>
      <c r="J22" s="1079"/>
      <c r="K22" s="571">
        <f>Input!$IB$47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Input!$IF$47</f>
        <v>0</v>
      </c>
      <c r="F23" s="1067"/>
      <c r="G23" s="1067"/>
      <c r="H23" s="1067"/>
      <c r="I23" s="1067"/>
      <c r="J23" s="1068"/>
      <c r="K23" s="584">
        <f>Input!$IC$47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35593930</v>
      </c>
    </row>
    <row r="49" spans="2:11">
      <c r="F49" s="545">
        <f>SUM(F50:F59)</f>
        <v>0</v>
      </c>
      <c r="K49" s="480">
        <f>K7+K8+K9+K12+K14+K17+K18+K21+K22+K23</f>
        <v>35593930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SUM(Input!HT47:IC47)</f>
        <v>35593930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5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2.285156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2242552</v>
      </c>
      <c r="L8" s="23">
        <f>Input!$I$48</f>
        <v>2242552</v>
      </c>
      <c r="N8" s="116"/>
      <c r="O8" s="117"/>
      <c r="P8" s="19"/>
      <c r="Q8" s="19"/>
      <c r="R8" s="19"/>
      <c r="S8" s="19"/>
      <c r="T8" s="19"/>
      <c r="AB8" s="24">
        <f>SUM(C8:L8)</f>
        <v>4485104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2242552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2242552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83558</v>
      </c>
      <c r="L13" s="36">
        <f>Input!$J$48</f>
        <v>83558</v>
      </c>
      <c r="N13" s="37"/>
      <c r="O13" s="120"/>
      <c r="AB13" s="24">
        <f>SUM(C13:L13)</f>
        <v>167116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2326110</v>
      </c>
      <c r="L17" s="46">
        <f>SUM(L8:L16)</f>
        <v>2326110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Input!$N$48</f>
        <v>390715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Input!$O$48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Input!$P$48</f>
        <v>205988</v>
      </c>
      <c r="G22" s="56">
        <f>Input!$Q$48</f>
        <v>23750</v>
      </c>
      <c r="H22" s="56">
        <f>Input!$R$48</f>
        <v>31347</v>
      </c>
      <c r="I22" s="56">
        <f>Input!$S$48</f>
        <v>30831</v>
      </c>
      <c r="J22" s="56">
        <f>Input!$T$48</f>
        <v>0</v>
      </c>
      <c r="K22" s="56">
        <f>Input!$U$48</f>
        <v>42793</v>
      </c>
      <c r="L22" s="57">
        <f>SUM(F22:K22)</f>
        <v>334709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669418</v>
      </c>
    </row>
    <row r="23" spans="1:28" ht="15.75" customHeight="1">
      <c r="B23" s="63" t="s">
        <v>23</v>
      </c>
      <c r="C23" s="21"/>
      <c r="D23" s="21"/>
      <c r="F23" s="64">
        <f>Input!$V$48</f>
        <v>259947</v>
      </c>
      <c r="G23" s="64">
        <f>Input!$W$48</f>
        <v>32195</v>
      </c>
      <c r="H23" s="64">
        <f>Input!$X$48</f>
        <v>38468</v>
      </c>
      <c r="I23" s="64">
        <f>Input!$Y$48</f>
        <v>78527</v>
      </c>
      <c r="J23" s="64">
        <f>Input!$Z$48</f>
        <v>14101</v>
      </c>
      <c r="K23" s="64">
        <f>Input!$AA$48</f>
        <v>473610</v>
      </c>
      <c r="L23" s="65">
        <f t="shared" ref="L23:L42" si="1">SUM(F23:K23)</f>
        <v>896848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1793696</v>
      </c>
    </row>
    <row r="24" spans="1:28" ht="15.75" customHeight="1">
      <c r="B24" s="55" t="s">
        <v>24</v>
      </c>
      <c r="C24" s="21"/>
      <c r="D24" s="21"/>
      <c r="F24" s="64">
        <f>Input!$AB$48</f>
        <v>0</v>
      </c>
      <c r="G24" s="64">
        <f>Input!$AC$48</f>
        <v>0</v>
      </c>
      <c r="H24" s="64">
        <f>Input!$AD$48</f>
        <v>0</v>
      </c>
      <c r="I24" s="64">
        <f>Input!$AE$48</f>
        <v>0</v>
      </c>
      <c r="J24" s="64">
        <f>Input!$AF$48</f>
        <v>0</v>
      </c>
      <c r="K24" s="64">
        <f>Input!$AG$48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Input!$AH$48</f>
        <v>0</v>
      </c>
      <c r="G25" s="64">
        <f>Input!$AI$48</f>
        <v>0</v>
      </c>
      <c r="H25" s="64">
        <f>Input!$AJ$48</f>
        <v>0</v>
      </c>
      <c r="I25" s="64">
        <f>Input!$AK$48</f>
        <v>0</v>
      </c>
      <c r="J25" s="64">
        <f>Input!$AL$48</f>
        <v>0</v>
      </c>
      <c r="K25" s="64">
        <f>Input!$AM$48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Input!$AN$48</f>
        <v>0</v>
      </c>
      <c r="G26" s="64">
        <f>Input!$AO$48</f>
        <v>8928</v>
      </c>
      <c r="H26" s="64">
        <f>Input!$AP$48</f>
        <v>0</v>
      </c>
      <c r="I26" s="64">
        <f>Input!$AQ$48</f>
        <v>1683</v>
      </c>
      <c r="J26" s="64">
        <f>Input!$AR$48</f>
        <v>0</v>
      </c>
      <c r="K26" s="64">
        <f>Input!$AS$48</f>
        <v>0</v>
      </c>
      <c r="L26" s="65">
        <f t="shared" si="1"/>
        <v>10611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21222</v>
      </c>
    </row>
    <row r="27" spans="1:28" ht="15.75" customHeight="1">
      <c r="B27" s="55" t="s">
        <v>27</v>
      </c>
      <c r="C27" s="21"/>
      <c r="D27" s="21"/>
      <c r="F27" s="64">
        <f>Input!$AT$48</f>
        <v>0</v>
      </c>
      <c r="G27" s="64">
        <f>Input!$AU$48</f>
        <v>0</v>
      </c>
      <c r="H27" s="64">
        <f>Input!$AV$48</f>
        <v>0</v>
      </c>
      <c r="I27" s="64">
        <f>Input!$AW$48</f>
        <v>0</v>
      </c>
      <c r="J27" s="64">
        <f>Input!$AX$48</f>
        <v>0</v>
      </c>
      <c r="K27" s="64">
        <f>Input!$AY$48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Input!$AZ$48</f>
        <v>0</v>
      </c>
      <c r="G28" s="64">
        <f>Input!$BA$48</f>
        <v>0</v>
      </c>
      <c r="H28" s="64">
        <f>Input!$BB$48</f>
        <v>0</v>
      </c>
      <c r="I28" s="64">
        <f>Input!$BC$48</f>
        <v>0</v>
      </c>
      <c r="J28" s="64">
        <f>Input!$BD$48</f>
        <v>0</v>
      </c>
      <c r="K28" s="64">
        <f>Input!$BE$48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Input!$BF$48</f>
        <v>0</v>
      </c>
      <c r="G29" s="64">
        <f>Input!$BG$48</f>
        <v>0</v>
      </c>
      <c r="H29" s="64">
        <f>Input!$BH$48</f>
        <v>0</v>
      </c>
      <c r="I29" s="64">
        <f>Input!$BI$48</f>
        <v>0</v>
      </c>
      <c r="J29" s="64">
        <f>Input!$BJ$48</f>
        <v>0</v>
      </c>
      <c r="K29" s="64">
        <f>Input!$BK$48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Input!$BL$48</f>
        <v>0</v>
      </c>
      <c r="G30" s="64">
        <f>Input!$BM$48</f>
        <v>0</v>
      </c>
      <c r="H30" s="64">
        <f>Input!$BN$48</f>
        <v>0</v>
      </c>
      <c r="I30" s="64">
        <f>Input!$BO$48</f>
        <v>0</v>
      </c>
      <c r="J30" s="64">
        <f>Input!$BP$48</f>
        <v>0</v>
      </c>
      <c r="K30" s="64">
        <f>Input!$BQ$48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Input!$BR$48</f>
        <v>48866</v>
      </c>
      <c r="G31" s="64">
        <f>Input!$BS$48</f>
        <v>124682</v>
      </c>
      <c r="H31" s="64">
        <f>Input!$BT$48</f>
        <v>0</v>
      </c>
      <c r="I31" s="64">
        <f>Input!$BU$48</f>
        <v>300829</v>
      </c>
      <c r="J31" s="64">
        <f>Input!$BV$48</f>
        <v>0</v>
      </c>
      <c r="K31" s="64">
        <f>Input!$BW$48</f>
        <v>247010</v>
      </c>
      <c r="L31" s="65">
        <f t="shared" si="1"/>
        <v>721387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Input!$BX$48</f>
        <v>0</v>
      </c>
      <c r="G32" s="64">
        <f>Input!$BY$48</f>
        <v>190699</v>
      </c>
      <c r="H32" s="64">
        <f>Input!$BZ$48</f>
        <v>0</v>
      </c>
      <c r="I32" s="64">
        <f>Input!$CA$48</f>
        <v>0</v>
      </c>
      <c r="J32" s="64">
        <f>Input!$CB$48</f>
        <v>0</v>
      </c>
      <c r="K32" s="64">
        <f>Input!$CC$48</f>
        <v>0</v>
      </c>
      <c r="L32" s="65">
        <f t="shared" si="1"/>
        <v>190699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Input!$CD$48</f>
        <v>0</v>
      </c>
      <c r="G33" s="64">
        <f>Input!$CE$48</f>
        <v>20934</v>
      </c>
      <c r="H33" s="64">
        <f>Input!$CF$48</f>
        <v>0</v>
      </c>
      <c r="I33" s="64">
        <f>Input!$CG$48</f>
        <v>0</v>
      </c>
      <c r="J33" s="64">
        <f>Input!$CH$48</f>
        <v>0</v>
      </c>
      <c r="K33" s="64">
        <f>Input!$CI$48</f>
        <v>0</v>
      </c>
      <c r="L33" s="65">
        <f t="shared" si="1"/>
        <v>20934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Input!$CJ$48</f>
        <v>0</v>
      </c>
      <c r="G34" s="64">
        <f>Input!$CK$48</f>
        <v>0</v>
      </c>
      <c r="H34" s="64">
        <f>Input!$CL$48</f>
        <v>0</v>
      </c>
      <c r="I34" s="64">
        <f>Input!$CM$48</f>
        <v>0</v>
      </c>
      <c r="J34" s="64">
        <f>Input!$CN$48</f>
        <v>0</v>
      </c>
      <c r="K34" s="64">
        <f>Input!$CO$48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Input!$CP$48</f>
        <v>0</v>
      </c>
      <c r="G35" s="64">
        <f>Input!$CQ$48</f>
        <v>0</v>
      </c>
      <c r="H35" s="64">
        <f>Input!$CR$48</f>
        <v>0</v>
      </c>
      <c r="I35" s="64">
        <f>Input!$CS$48</f>
        <v>0</v>
      </c>
      <c r="J35" s="64">
        <f>Input!$CT$48</f>
        <v>0</v>
      </c>
      <c r="K35" s="64">
        <f>Input!$CU$48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Input!$CV$48</f>
        <v>0</v>
      </c>
      <c r="G36" s="64">
        <f>Input!$CW$48</f>
        <v>0</v>
      </c>
      <c r="H36" s="64">
        <f>Input!$CX$48</f>
        <v>0</v>
      </c>
      <c r="I36" s="64">
        <f>Input!$CY$48</f>
        <v>0</v>
      </c>
      <c r="J36" s="64">
        <f>Input!$CZ$48</f>
        <v>0</v>
      </c>
      <c r="K36" s="64">
        <f>Input!$DA$48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Input!$DB$48</f>
        <v>0</v>
      </c>
      <c r="G37" s="64">
        <f>Input!$DC$48</f>
        <v>0</v>
      </c>
      <c r="H37" s="64">
        <f>Input!$DD$48</f>
        <v>0</v>
      </c>
      <c r="I37" s="64">
        <f>Input!$DE$48</f>
        <v>0</v>
      </c>
      <c r="J37" s="64">
        <f>Input!$DF$48</f>
        <v>0</v>
      </c>
      <c r="K37" s="64">
        <f>Input!$DG$48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Input!$DH$48</f>
        <v>0</v>
      </c>
      <c r="G38" s="64">
        <f>Input!$DI$48</f>
        <v>0</v>
      </c>
      <c r="H38" s="64">
        <f>Input!$DJ$48</f>
        <v>0</v>
      </c>
      <c r="I38" s="64">
        <f>Input!$DK$48</f>
        <v>0</v>
      </c>
      <c r="J38" s="64">
        <f>Input!$DL$48</f>
        <v>0</v>
      </c>
      <c r="K38" s="64">
        <f>Input!$DM$48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Input!$DN$48</f>
        <v>0</v>
      </c>
      <c r="G39" s="64">
        <f>Input!$DO$48</f>
        <v>0</v>
      </c>
      <c r="H39" s="64">
        <f>Input!$DP$48</f>
        <v>0</v>
      </c>
      <c r="I39" s="64">
        <f>Input!$DQ$48</f>
        <v>0</v>
      </c>
      <c r="J39" s="64">
        <f>Input!$DR$48</f>
        <v>0</v>
      </c>
      <c r="K39" s="64">
        <f>Input!$DS$48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Input!$DT$48</f>
        <v>0</v>
      </c>
      <c r="G40" s="64">
        <f>Input!$DU$48</f>
        <v>0</v>
      </c>
      <c r="H40" s="64">
        <f>Input!$DV$48</f>
        <v>0</v>
      </c>
      <c r="I40" s="64">
        <f>Input!$DW$48</f>
        <v>0</v>
      </c>
      <c r="J40" s="64">
        <f>Input!$DX$48</f>
        <v>0</v>
      </c>
      <c r="K40" s="64">
        <f>Input!$DY$48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Input!$DZ$48</f>
        <v>0</v>
      </c>
      <c r="G41" s="64">
        <f>Input!$EA$48</f>
        <v>0</v>
      </c>
      <c r="H41" s="64">
        <f>Input!$EB$48</f>
        <v>0</v>
      </c>
      <c r="I41" s="64">
        <f>Input!$EC$48</f>
        <v>0</v>
      </c>
      <c r="J41" s="64">
        <f>Input!$ED$48</f>
        <v>0</v>
      </c>
      <c r="K41" s="64">
        <f>Input!$EE$48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Input!$EF$48</f>
        <v>0</v>
      </c>
      <c r="G42" s="84">
        <f>Input!$EG$48</f>
        <v>0</v>
      </c>
      <c r="H42" s="84">
        <f>Input!$EH$48</f>
        <v>0</v>
      </c>
      <c r="I42" s="84">
        <f>Input!$EI$48</f>
        <v>150922</v>
      </c>
      <c r="J42" s="84">
        <f>Input!$EJ$48</f>
        <v>0</v>
      </c>
      <c r="K42" s="84">
        <f>Input!$EK$48</f>
        <v>0</v>
      </c>
      <c r="L42" s="65">
        <f t="shared" si="1"/>
        <v>150922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301844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514801</v>
      </c>
      <c r="G43" s="86">
        <f t="shared" si="2"/>
        <v>401188</v>
      </c>
      <c r="H43" s="86">
        <f t="shared" si="2"/>
        <v>69815</v>
      </c>
      <c r="I43" s="86">
        <f t="shared" si="2"/>
        <v>562792</v>
      </c>
      <c r="J43" s="86">
        <f t="shared" si="2"/>
        <v>14101</v>
      </c>
      <c r="K43" s="86">
        <f t="shared" si="2"/>
        <v>763413</v>
      </c>
      <c r="L43" s="87">
        <f t="shared" si="2"/>
        <v>2326110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2786180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471003</v>
      </c>
      <c r="I44" s="53"/>
      <c r="J44" s="247" t="s">
        <v>468</v>
      </c>
      <c r="K44" s="248">
        <f>K43+J43</f>
        <v>777514</v>
      </c>
      <c r="L44" s="247" t="s">
        <v>470</v>
      </c>
      <c r="M44" s="249"/>
      <c r="N44" s="251">
        <f>K44+F43</f>
        <v>1292315</v>
      </c>
      <c r="O44" s="294">
        <f>ROUND((N44/P44)*100,2)</f>
        <v>5.63</v>
      </c>
      <c r="P44" s="93">
        <f>Input!$HL$48</f>
        <v>22936160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Input!$EL$48</f>
        <v>0</v>
      </c>
      <c r="G46" s="64">
        <f>Input!$EM$48</f>
        <v>0</v>
      </c>
      <c r="H46" s="64">
        <f>Input!$EN$48</f>
        <v>0</v>
      </c>
      <c r="I46" s="64">
        <f>Input!$EO$48</f>
        <v>0</v>
      </c>
      <c r="J46" s="64">
        <f>Input!$EP$48</f>
        <v>0</v>
      </c>
      <c r="K46" s="64">
        <f>Input!$EQ$48</f>
        <v>0</v>
      </c>
      <c r="L46" s="57">
        <f>SUM(F46:K46)</f>
        <v>0</v>
      </c>
      <c r="N46" s="9"/>
      <c r="O46" s="291">
        <f>ROUND(N44/O48,0)</f>
        <v>15421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Input!$ER$48</f>
        <v>0</v>
      </c>
      <c r="G47" s="64">
        <f>Input!$ES$48</f>
        <v>0</v>
      </c>
      <c r="H47" s="64">
        <f>Input!$ET$48</f>
        <v>0</v>
      </c>
      <c r="I47" s="64">
        <f>Input!$EU$48</f>
        <v>0</v>
      </c>
      <c r="J47" s="64">
        <f>Input!$EV$48</f>
        <v>0</v>
      </c>
      <c r="K47" s="64">
        <f>Input!$EW$48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Input!$EX$48</f>
        <v>0</v>
      </c>
      <c r="G48" s="64">
        <f>Input!$EY$48</f>
        <v>0</v>
      </c>
      <c r="H48" s="64">
        <f>Input!$EZ$48</f>
        <v>0</v>
      </c>
      <c r="I48" s="64">
        <f>Input!$FA$48</f>
        <v>0</v>
      </c>
      <c r="J48" s="64">
        <f>Input!$FB$48</f>
        <v>0</v>
      </c>
      <c r="K48" s="64">
        <f>Input!$FC$48</f>
        <v>0</v>
      </c>
      <c r="L48" s="65">
        <f t="shared" si="3"/>
        <v>0</v>
      </c>
      <c r="N48" s="97"/>
      <c r="O48" s="293">
        <f>VLOOKUP($B$1,LUTTFTE,17,FALSE)</f>
        <v>83.8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Input!$FD$48</f>
        <v>0</v>
      </c>
      <c r="G49" s="64">
        <f>Input!$FE$48</f>
        <v>0</v>
      </c>
      <c r="H49" s="64">
        <f>Input!$FF$48</f>
        <v>0</v>
      </c>
      <c r="I49" s="64">
        <f>Input!$FG$48</f>
        <v>0</v>
      </c>
      <c r="J49" s="64">
        <f>Input!$FH$48</f>
        <v>0</v>
      </c>
      <c r="K49" s="64">
        <f>Input!$FI$48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Input!$FJ$48</f>
        <v>0</v>
      </c>
      <c r="G50" s="64">
        <f>Input!$FK$48</f>
        <v>0</v>
      </c>
      <c r="H50" s="64">
        <f>Input!$FL$48</f>
        <v>0</v>
      </c>
      <c r="I50" s="64">
        <f>Input!$FM$48</f>
        <v>0</v>
      </c>
      <c r="J50" s="64">
        <f>Input!$FN$48</f>
        <v>0</v>
      </c>
      <c r="K50" s="64">
        <f>Input!$FO$48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Input!$FP$48</f>
        <v>0</v>
      </c>
      <c r="G51" s="64">
        <f>Input!$FQ$48</f>
        <v>0</v>
      </c>
      <c r="H51" s="64">
        <f>Input!$FR$48</f>
        <v>0</v>
      </c>
      <c r="I51" s="64">
        <f>Input!$FS$48</f>
        <v>0</v>
      </c>
      <c r="J51" s="64">
        <f>Input!$FT$48</f>
        <v>0</v>
      </c>
      <c r="K51" s="64">
        <f>Input!$FU$48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Input!$FV$48</f>
        <v>0</v>
      </c>
      <c r="G52" s="64">
        <f>Input!$FW$48</f>
        <v>0</v>
      </c>
      <c r="H52" s="64">
        <f>Input!$FX$48</f>
        <v>0</v>
      </c>
      <c r="I52" s="64">
        <f>Input!$FY$48</f>
        <v>0</v>
      </c>
      <c r="J52" s="64">
        <f>Input!$FZ$48</f>
        <v>0</v>
      </c>
      <c r="K52" s="64">
        <f>Input!$GA$48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Input!$GB$48</f>
        <v>9838</v>
      </c>
      <c r="G53" s="64">
        <f>Input!$GC$48</f>
        <v>0</v>
      </c>
      <c r="H53" s="64">
        <f>Input!$GD$48</f>
        <v>0</v>
      </c>
      <c r="I53" s="64">
        <f>Input!$GE$48</f>
        <v>0</v>
      </c>
      <c r="J53" s="64">
        <f>Input!$GF$48</f>
        <v>0</v>
      </c>
      <c r="K53" s="64">
        <f>Input!$GG$48</f>
        <v>7682</v>
      </c>
      <c r="L53" s="65">
        <f t="shared" si="3"/>
        <v>17520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Input!$GH$48</f>
        <v>0</v>
      </c>
      <c r="G54" s="64">
        <f>Input!$GI$48</f>
        <v>0</v>
      </c>
      <c r="H54" s="64">
        <f>Input!$GJ$48</f>
        <v>0</v>
      </c>
      <c r="I54" s="64">
        <f>Input!$GK$48</f>
        <v>0</v>
      </c>
      <c r="J54" s="64">
        <f>Input!$GL$48</f>
        <v>0</v>
      </c>
      <c r="K54" s="64">
        <f>Input!$GM$48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Input!$GN$48</f>
        <v>0</v>
      </c>
      <c r="G55" s="64">
        <f>Input!$GO$48</f>
        <v>0</v>
      </c>
      <c r="H55" s="64">
        <f>Input!$GP$48</f>
        <v>0</v>
      </c>
      <c r="I55" s="64">
        <f>Input!$GQ$48</f>
        <v>0</v>
      </c>
      <c r="J55" s="64">
        <f>Input!$GR$48</f>
        <v>0</v>
      </c>
      <c r="K55" s="64">
        <f>Input!$GS$48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Input!$GT$48</f>
        <v>0</v>
      </c>
      <c r="G56" s="64">
        <f>Input!$GU$48</f>
        <v>0</v>
      </c>
      <c r="H56" s="64">
        <f>Input!$GV$48</f>
        <v>0</v>
      </c>
      <c r="I56" s="64">
        <f>Input!$GW$48</f>
        <v>0</v>
      </c>
      <c r="J56" s="64">
        <f>Input!$GX$48</f>
        <v>0</v>
      </c>
      <c r="K56" s="64">
        <f>Input!$GY$48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Input!$GZ$48</f>
        <v>0</v>
      </c>
      <c r="G57" s="64">
        <f>Input!$HA$48</f>
        <v>0</v>
      </c>
      <c r="H57" s="64">
        <f>Input!$HB$48</f>
        <v>0</v>
      </c>
      <c r="I57" s="64">
        <f>Input!$HC$48</f>
        <v>0</v>
      </c>
      <c r="J57" s="64">
        <f>Input!$HD$48</f>
        <v>0</v>
      </c>
      <c r="K57" s="64">
        <f>Input!$HE$48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Input!$HF$48</f>
        <v>0</v>
      </c>
      <c r="G58" s="64">
        <f>Input!$HG$48</f>
        <v>0</v>
      </c>
      <c r="H58" s="64">
        <f>Input!$HH$48</f>
        <v>0</v>
      </c>
      <c r="I58" s="64">
        <f>Input!$HI$48</f>
        <v>0</v>
      </c>
      <c r="J58" s="64">
        <f>Input!$HJ$48</f>
        <v>0</v>
      </c>
      <c r="K58" s="64">
        <f>Input!$HK$48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9838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7682</v>
      </c>
      <c r="L59" s="86">
        <f t="shared" si="4"/>
        <v>17520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524639</v>
      </c>
      <c r="G66" s="115">
        <f t="shared" ref="G66:L66" si="5">G59+G43</f>
        <v>401188</v>
      </c>
      <c r="H66" s="115">
        <f t="shared" si="5"/>
        <v>69815</v>
      </c>
      <c r="I66" s="115">
        <f t="shared" si="5"/>
        <v>562792</v>
      </c>
      <c r="J66" s="115">
        <f t="shared" si="5"/>
        <v>14101</v>
      </c>
      <c r="K66" s="115">
        <f t="shared" si="5"/>
        <v>771095</v>
      </c>
      <c r="L66" s="115">
        <f t="shared" si="5"/>
        <v>2343630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2716825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Input!HL48+Input!HM48+Input!HN48+SUM(Input!$HT$48:'Input'!$IC$48)</f>
        <v>67612167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32195</v>
      </c>
      <c r="H69" s="390">
        <f>H28+H23</f>
        <v>38468</v>
      </c>
      <c r="I69" s="20"/>
      <c r="J69" s="20"/>
      <c r="K69" s="20"/>
      <c r="L69" s="115">
        <f>SUM(L66:L68)</f>
        <v>72672622</v>
      </c>
      <c r="N69" s="20"/>
    </row>
    <row r="70" spans="1:26" ht="15.75" customHeight="1">
      <c r="H70" s="390">
        <f>H69+G69</f>
        <v>70663</v>
      </c>
      <c r="L70" s="3" t="str">
        <f>IF($L$69&lt;&gt;(Input!$D$48-Input!$E$48),"Error","Balanced")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4" priority="3">
      <formula>$O$28&lt;&gt;0</formula>
    </cfRule>
  </conditionalFormatting>
  <conditionalFormatting sqref="F20:J20">
    <cfRule type="expression" dxfId="93" priority="2">
      <formula>OR($S$17&lt;&gt;0,$S$43&lt;&gt;0,$S$59&lt;&gt;0)</formula>
    </cfRule>
  </conditionalFormatting>
  <conditionalFormatting sqref="H10:J10">
    <cfRule type="expression" dxfId="92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SRSU!$B$1</f>
        <v>Sul Ross State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Input!$HT$48</f>
        <v>2242552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Input!$HU$48</f>
        <v>-552109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Input!$HV$48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1690443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Input!$HW$48</f>
        <v>-272732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Input!$HX$48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Input!$HY$48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Input!$HZ$48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Input!$ID$48</f>
        <v>0</v>
      </c>
      <c r="F21" s="1078"/>
      <c r="G21" s="1078"/>
      <c r="H21" s="1078"/>
      <c r="I21" s="1078"/>
      <c r="J21" s="1079"/>
      <c r="K21" s="571">
        <f>Input!$IA$48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Input!$IE$48</f>
        <v>0</v>
      </c>
      <c r="F22" s="1078"/>
      <c r="G22" s="1078"/>
      <c r="H22" s="1078"/>
      <c r="I22" s="1078"/>
      <c r="J22" s="1079"/>
      <c r="K22" s="571">
        <f>Input!$IB$48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Input!$IF$48</f>
        <v>0</v>
      </c>
      <c r="F23" s="1067"/>
      <c r="G23" s="1067"/>
      <c r="H23" s="1067"/>
      <c r="I23" s="1067"/>
      <c r="J23" s="1068"/>
      <c r="K23" s="584">
        <f>Input!$IC$48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1417711</v>
      </c>
    </row>
    <row r="49" spans="2:11">
      <c r="F49" s="545">
        <f>SUM(F50:F59)</f>
        <v>0</v>
      </c>
      <c r="K49" s="480">
        <f>K7+K8+K9+K12+K14+K17+K18+K21+K22+K23</f>
        <v>1417711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SUM(Input!HT48:IC48)</f>
        <v>1417711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1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233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153007908</v>
      </c>
      <c r="L8" s="23">
        <f>Input!$I$49</f>
        <v>153007908</v>
      </c>
      <c r="N8" s="116"/>
      <c r="O8" s="117"/>
      <c r="P8" s="19"/>
      <c r="Q8" s="19"/>
      <c r="R8" s="19"/>
      <c r="S8" s="19"/>
      <c r="T8" s="19"/>
      <c r="AB8" s="24">
        <f>SUM(C8:L8)</f>
        <v>306015816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153007908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153007908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8588897</v>
      </c>
      <c r="L13" s="36">
        <f>Input!$J$49</f>
        <v>8588897</v>
      </c>
      <c r="N13" s="37"/>
      <c r="O13" s="120"/>
      <c r="AB13" s="24">
        <f>SUM(C13:L13)</f>
        <v>17177794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18195106</v>
      </c>
      <c r="L14" s="36">
        <f>Input!$K$49</f>
        <v>18195106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36390212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279307</v>
      </c>
      <c r="L16" s="36">
        <f>Input!$M$49</f>
        <v>279307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558614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180071218</v>
      </c>
      <c r="L17" s="46">
        <f>SUM(L8:L16)</f>
        <v>180071218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Input!$N$49</f>
        <v>9476997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Input!$O$49</f>
        <v>4038449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Input!$P$49</f>
        <v>3466803</v>
      </c>
      <c r="G22" s="56">
        <f>Input!$Q$49</f>
        <v>9708810</v>
      </c>
      <c r="H22" s="56">
        <f>Input!$R$49</f>
        <v>939491</v>
      </c>
      <c r="I22" s="56">
        <f>Input!$S$49</f>
        <v>6544248</v>
      </c>
      <c r="J22" s="56">
        <f>Input!$T$49</f>
        <v>4910915</v>
      </c>
      <c r="K22" s="56">
        <f>Input!$U$49</f>
        <v>4498968</v>
      </c>
      <c r="L22" s="57">
        <f>SUM(F22:K22)</f>
        <v>30069235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60138470</v>
      </c>
    </row>
    <row r="23" spans="1:28" ht="15.75" customHeight="1">
      <c r="B23" s="63" t="s">
        <v>23</v>
      </c>
      <c r="C23" s="21"/>
      <c r="D23" s="21"/>
      <c r="F23" s="64">
        <f>Input!$V$49</f>
        <v>2019687</v>
      </c>
      <c r="G23" s="64">
        <f>Input!$W$49</f>
        <v>8622599</v>
      </c>
      <c r="H23" s="64">
        <f>Input!$X$49</f>
        <v>161096</v>
      </c>
      <c r="I23" s="64">
        <f>Input!$Y$49</f>
        <v>3507750</v>
      </c>
      <c r="J23" s="64">
        <f>Input!$Z$49</f>
        <v>767589</v>
      </c>
      <c r="K23" s="64">
        <f>Input!$AA$49</f>
        <v>932487</v>
      </c>
      <c r="L23" s="65">
        <f t="shared" ref="L23:L42" si="1">SUM(F23:K23)</f>
        <v>16011208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32022416</v>
      </c>
    </row>
    <row r="24" spans="1:28" ht="15.75" customHeight="1">
      <c r="B24" s="55" t="s">
        <v>24</v>
      </c>
      <c r="C24" s="21"/>
      <c r="D24" s="21"/>
      <c r="F24" s="64">
        <f>Input!$AB$49</f>
        <v>1021182</v>
      </c>
      <c r="G24" s="64">
        <f>Input!$AC$49</f>
        <v>1655272</v>
      </c>
      <c r="H24" s="64">
        <f>Input!$AD$49</f>
        <v>0</v>
      </c>
      <c r="I24" s="64">
        <f>Input!$AE$49</f>
        <v>1521886</v>
      </c>
      <c r="J24" s="64">
        <f>Input!$AF$49</f>
        <v>139838</v>
      </c>
      <c r="K24" s="64">
        <f>Input!$AG$49</f>
        <v>79671</v>
      </c>
      <c r="L24" s="65">
        <f t="shared" si="1"/>
        <v>4417849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8835698</v>
      </c>
    </row>
    <row r="25" spans="1:28" ht="15.75" customHeight="1">
      <c r="B25" s="55" t="s">
        <v>25</v>
      </c>
      <c r="C25" s="21"/>
      <c r="D25" s="21"/>
      <c r="F25" s="64">
        <f>Input!$AH$49</f>
        <v>11034091</v>
      </c>
      <c r="G25" s="64">
        <f>Input!$AI$49</f>
        <v>14271644</v>
      </c>
      <c r="H25" s="64">
        <f>Input!$AJ$49</f>
        <v>2495165</v>
      </c>
      <c r="I25" s="64">
        <f>Input!$AK$49</f>
        <v>6473640</v>
      </c>
      <c r="J25" s="64">
        <f>Input!$AL$49</f>
        <v>3697925</v>
      </c>
      <c r="K25" s="64">
        <f>Input!$AM$49</f>
        <v>2016431</v>
      </c>
      <c r="L25" s="65">
        <f t="shared" si="1"/>
        <v>39988896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79977792</v>
      </c>
    </row>
    <row r="26" spans="1:28" ht="15.75" customHeight="1">
      <c r="B26" s="55" t="s">
        <v>26</v>
      </c>
      <c r="C26" s="21"/>
      <c r="D26" s="21"/>
      <c r="F26" s="64">
        <f>Input!$AN$49</f>
        <v>2157544</v>
      </c>
      <c r="G26" s="64">
        <f>Input!$AO$49</f>
        <v>1881197</v>
      </c>
      <c r="H26" s="64">
        <f>Input!$AP$49</f>
        <v>31403</v>
      </c>
      <c r="I26" s="64">
        <f>Input!$AQ$49</f>
        <v>484925</v>
      </c>
      <c r="J26" s="64">
        <f>Input!$AR$49</f>
        <v>715557</v>
      </c>
      <c r="K26" s="64">
        <f>Input!$AS$49</f>
        <v>58228</v>
      </c>
      <c r="L26" s="65">
        <f t="shared" si="1"/>
        <v>5328854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10657708</v>
      </c>
    </row>
    <row r="27" spans="1:28" ht="15.75" customHeight="1">
      <c r="B27" s="55" t="s">
        <v>27</v>
      </c>
      <c r="C27" s="21"/>
      <c r="D27" s="21"/>
      <c r="F27" s="64">
        <f>Input!$AT$49</f>
        <v>766172</v>
      </c>
      <c r="G27" s="64">
        <f>Input!$AU$49</f>
        <v>3409095</v>
      </c>
      <c r="H27" s="64">
        <f>Input!$AV$49</f>
        <v>12081</v>
      </c>
      <c r="I27" s="64">
        <f>Input!$AW$49</f>
        <v>252292</v>
      </c>
      <c r="J27" s="64">
        <f>Input!$AX$49</f>
        <v>62162</v>
      </c>
      <c r="K27" s="64">
        <f>Input!$AY$49</f>
        <v>105231</v>
      </c>
      <c r="L27" s="65">
        <f t="shared" si="1"/>
        <v>4607033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9214066</v>
      </c>
    </row>
    <row r="28" spans="1:28" ht="15.75" customHeight="1">
      <c r="B28" s="55" t="s">
        <v>28</v>
      </c>
      <c r="C28" s="21"/>
      <c r="D28" s="21"/>
      <c r="F28" s="64">
        <f>Input!$AZ$49</f>
        <v>-16</v>
      </c>
      <c r="G28" s="64">
        <f>Input!$BA$49</f>
        <v>2594833</v>
      </c>
      <c r="H28" s="64">
        <f>Input!$BB$49</f>
        <v>0</v>
      </c>
      <c r="I28" s="64">
        <f>Input!$BC$49</f>
        <v>172801</v>
      </c>
      <c r="J28" s="64">
        <f>Input!$BD$49</f>
        <v>27280</v>
      </c>
      <c r="K28" s="64">
        <f>Input!$BE$49</f>
        <v>35421</v>
      </c>
      <c r="L28" s="65">
        <f t="shared" si="1"/>
        <v>2830319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Input!$BF$49</f>
        <v>3759583</v>
      </c>
      <c r="G29" s="64">
        <f>Input!$BG$49</f>
        <v>4073740</v>
      </c>
      <c r="H29" s="64">
        <f>Input!$BH$49</f>
        <v>219035</v>
      </c>
      <c r="I29" s="64">
        <f>Input!$BI$49</f>
        <v>2526068</v>
      </c>
      <c r="J29" s="64">
        <f>Input!$BJ$49</f>
        <v>2255208</v>
      </c>
      <c r="K29" s="64">
        <f>Input!$BK$49</f>
        <v>726824</v>
      </c>
      <c r="L29" s="65">
        <f t="shared" si="1"/>
        <v>13560458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Input!$BL$49</f>
        <v>343435</v>
      </c>
      <c r="G30" s="64">
        <f>Input!$BM$49</f>
        <v>5823736</v>
      </c>
      <c r="H30" s="64">
        <f>Input!$BN$49</f>
        <v>164392</v>
      </c>
      <c r="I30" s="64">
        <f>Input!$BO$49</f>
        <v>2300617</v>
      </c>
      <c r="J30" s="64">
        <f>Input!$BP$49</f>
        <v>1129133</v>
      </c>
      <c r="K30" s="64">
        <f>Input!$BQ$49</f>
        <v>557494</v>
      </c>
      <c r="L30" s="65">
        <f t="shared" si="1"/>
        <v>10318807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Input!$BR$49</f>
        <v>203889</v>
      </c>
      <c r="G31" s="64">
        <f>Input!$BS$49</f>
        <v>6793678</v>
      </c>
      <c r="H31" s="64">
        <f>Input!$BT$49</f>
        <v>486707</v>
      </c>
      <c r="I31" s="64">
        <f>Input!$BU$49</f>
        <v>1642022</v>
      </c>
      <c r="J31" s="64">
        <f>Input!$BV$49</f>
        <v>508011</v>
      </c>
      <c r="K31" s="64">
        <f>Input!$BW$49</f>
        <v>688854</v>
      </c>
      <c r="L31" s="65">
        <f t="shared" si="1"/>
        <v>10323161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Input!$BX$49</f>
        <v>128953</v>
      </c>
      <c r="G32" s="64">
        <f>Input!$BY$49</f>
        <v>0</v>
      </c>
      <c r="H32" s="64">
        <f>Input!$BZ$49</f>
        <v>0</v>
      </c>
      <c r="I32" s="64">
        <f>Input!$CA$49</f>
        <v>596804</v>
      </c>
      <c r="J32" s="64">
        <f>Input!$CB$49</f>
        <v>0</v>
      </c>
      <c r="K32" s="64">
        <f>Input!$CC$49</f>
        <v>0</v>
      </c>
      <c r="L32" s="65">
        <f t="shared" si="1"/>
        <v>725757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Input!$CD$49</f>
        <v>74257</v>
      </c>
      <c r="G33" s="64">
        <f>Input!$CE$49</f>
        <v>6122759</v>
      </c>
      <c r="H33" s="64">
        <f>Input!$CF$49</f>
        <v>0</v>
      </c>
      <c r="I33" s="64">
        <f>Input!$CG$49</f>
        <v>747501</v>
      </c>
      <c r="J33" s="64">
        <f>Input!$CH$49</f>
        <v>162447</v>
      </c>
      <c r="K33" s="64">
        <f>Input!$CI$49</f>
        <v>92552</v>
      </c>
      <c r="L33" s="65">
        <f t="shared" si="1"/>
        <v>7199516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Input!$CJ$49</f>
        <v>342530</v>
      </c>
      <c r="G34" s="64">
        <f>Input!$CK$49</f>
        <v>7228915</v>
      </c>
      <c r="H34" s="64">
        <f>Input!$CL$49</f>
        <v>-667</v>
      </c>
      <c r="I34" s="64">
        <f>Input!$CM$49</f>
        <v>4244707</v>
      </c>
      <c r="J34" s="64">
        <f>Input!$CN$49</f>
        <v>1923976</v>
      </c>
      <c r="K34" s="64">
        <f>Input!$CO$49</f>
        <v>1038320</v>
      </c>
      <c r="L34" s="65">
        <f t="shared" si="1"/>
        <v>14777781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Input!$CP$49</f>
        <v>6220539</v>
      </c>
      <c r="G35" s="64">
        <f>Input!$CQ$49</f>
        <v>3448155</v>
      </c>
      <c r="H35" s="64">
        <f>Input!$CR$49</f>
        <v>332292</v>
      </c>
      <c r="I35" s="64">
        <f>Input!$CS$49</f>
        <v>1280772</v>
      </c>
      <c r="J35" s="64">
        <f>Input!$CT$49</f>
        <v>421626</v>
      </c>
      <c r="K35" s="64">
        <f>Input!$CU$49</f>
        <v>3196876</v>
      </c>
      <c r="L35" s="65">
        <f t="shared" si="1"/>
        <v>14900260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Input!$CV$49</f>
        <v>0</v>
      </c>
      <c r="G36" s="64">
        <f>Input!$CW$49</f>
        <v>1595876</v>
      </c>
      <c r="H36" s="64">
        <f>Input!$CX$49</f>
        <v>0</v>
      </c>
      <c r="I36" s="64">
        <f>Input!$CY$49</f>
        <v>375022</v>
      </c>
      <c r="J36" s="64">
        <f>Input!$CZ$49</f>
        <v>43264</v>
      </c>
      <c r="K36" s="64">
        <f>Input!$DA$49</f>
        <v>24649</v>
      </c>
      <c r="L36" s="65">
        <f t="shared" si="1"/>
        <v>2038811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Input!$DB$49</f>
        <v>0</v>
      </c>
      <c r="G37" s="64">
        <f>Input!$DC$49</f>
        <v>0</v>
      </c>
      <c r="H37" s="64">
        <f>Input!$DD$49</f>
        <v>0</v>
      </c>
      <c r="I37" s="64">
        <f>Input!$DE$49</f>
        <v>0</v>
      </c>
      <c r="J37" s="64">
        <f>Input!$DF$49</f>
        <v>0</v>
      </c>
      <c r="K37" s="64">
        <f>Input!$DG$49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Input!$DH$49</f>
        <v>0</v>
      </c>
      <c r="G38" s="64">
        <f>Input!$DI$49</f>
        <v>0</v>
      </c>
      <c r="H38" s="64">
        <f>Input!$DJ$49</f>
        <v>0</v>
      </c>
      <c r="I38" s="64">
        <f>Input!$DK$49</f>
        <v>0</v>
      </c>
      <c r="J38" s="64">
        <f>Input!$DL$49</f>
        <v>0</v>
      </c>
      <c r="K38" s="64">
        <f>Input!$DM$49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Input!$DN$49</f>
        <v>0</v>
      </c>
      <c r="G39" s="64">
        <f>Input!$DO$49</f>
        <v>0</v>
      </c>
      <c r="H39" s="64">
        <f>Input!$DP$49</f>
        <v>0</v>
      </c>
      <c r="I39" s="64">
        <f>Input!$DQ$49</f>
        <v>0</v>
      </c>
      <c r="J39" s="64">
        <f>Input!$DR$49</f>
        <v>0</v>
      </c>
      <c r="K39" s="64">
        <f>Input!$DS$49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Input!$DT$49</f>
        <v>0</v>
      </c>
      <c r="G40" s="64">
        <f>Input!$DU$49</f>
        <v>0</v>
      </c>
      <c r="H40" s="64">
        <f>Input!$DV$49</f>
        <v>0</v>
      </c>
      <c r="I40" s="64">
        <f>Input!$DW$49</f>
        <v>0</v>
      </c>
      <c r="J40" s="64">
        <f>Input!$DX$49</f>
        <v>0</v>
      </c>
      <c r="K40" s="64">
        <f>Input!$DY$49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Input!$DZ$49</f>
        <v>0</v>
      </c>
      <c r="G41" s="64">
        <f>Input!$EA$49</f>
        <v>0</v>
      </c>
      <c r="H41" s="64">
        <f>Input!$EB$49</f>
        <v>0</v>
      </c>
      <c r="I41" s="64">
        <f>Input!$EC$49</f>
        <v>0</v>
      </c>
      <c r="J41" s="64">
        <f>Input!$ED$49</f>
        <v>0</v>
      </c>
      <c r="K41" s="64">
        <f>Input!$EE$49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Input!$EF$49</f>
        <v>97680</v>
      </c>
      <c r="G42" s="84">
        <f>Input!$EG$49</f>
        <v>2251013</v>
      </c>
      <c r="H42" s="84">
        <f>Input!$EH$49</f>
        <v>44128</v>
      </c>
      <c r="I42" s="84">
        <f>Input!$EI$49</f>
        <v>275239</v>
      </c>
      <c r="J42" s="84">
        <f>Input!$EJ$49</f>
        <v>207858</v>
      </c>
      <c r="K42" s="84">
        <f>Input!$EK$49</f>
        <v>97355</v>
      </c>
      <c r="L42" s="65">
        <f t="shared" si="1"/>
        <v>2973273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5946546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31636329</v>
      </c>
      <c r="G43" s="86">
        <f t="shared" si="2"/>
        <v>79481322</v>
      </c>
      <c r="H43" s="86">
        <f t="shared" si="2"/>
        <v>4885123</v>
      </c>
      <c r="I43" s="86">
        <f t="shared" si="2"/>
        <v>32946294</v>
      </c>
      <c r="J43" s="86">
        <f t="shared" si="2"/>
        <v>16972789</v>
      </c>
      <c r="K43" s="86">
        <f t="shared" si="2"/>
        <v>14149361</v>
      </c>
      <c r="L43" s="87">
        <f t="shared" si="2"/>
        <v>180071218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206792696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84366445</v>
      </c>
      <c r="I44" s="53"/>
      <c r="J44" s="247" t="s">
        <v>468</v>
      </c>
      <c r="K44" s="248">
        <f>K43+J43</f>
        <v>31122150</v>
      </c>
      <c r="L44" s="247" t="s">
        <v>470</v>
      </c>
      <c r="M44" s="249"/>
      <c r="N44" s="251">
        <f>K44+F43</f>
        <v>62758479</v>
      </c>
      <c r="O44" s="294">
        <f>ROUND((N44/P44)*100,2)</f>
        <v>29.96</v>
      </c>
      <c r="P44" s="93">
        <f>Input!$HL$49</f>
        <v>209506482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Input!$EL$49</f>
        <v>542457</v>
      </c>
      <c r="G46" s="64">
        <f>Input!$EM$49</f>
        <v>0</v>
      </c>
      <c r="H46" s="64">
        <f>Input!$EN$49</f>
        <v>0</v>
      </c>
      <c r="I46" s="64">
        <f>Input!$EO$49</f>
        <v>0</v>
      </c>
      <c r="J46" s="64">
        <f>Input!$EP$49</f>
        <v>0</v>
      </c>
      <c r="K46" s="64">
        <f>Input!$EQ$49</f>
        <v>0</v>
      </c>
      <c r="L46" s="57">
        <f>SUM(F46:K46)</f>
        <v>542457</v>
      </c>
      <c r="N46" s="9"/>
      <c r="O46" s="291">
        <f>ROUND(N44/O48,0)</f>
        <v>63462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1084914</v>
      </c>
    </row>
    <row r="47" spans="1:28" ht="15.75" customHeight="1">
      <c r="A47" s="76"/>
      <c r="B47" s="6" t="s">
        <v>46</v>
      </c>
      <c r="C47" s="21"/>
      <c r="D47" s="21"/>
      <c r="F47" s="64">
        <f>Input!$ER$49</f>
        <v>832694</v>
      </c>
      <c r="G47" s="64">
        <f>Input!$ES$49</f>
        <v>0</v>
      </c>
      <c r="H47" s="64">
        <f>Input!$ET$49</f>
        <v>6081</v>
      </c>
      <c r="I47" s="64">
        <f>Input!$EU$49</f>
        <v>6080</v>
      </c>
      <c r="J47" s="64">
        <f>Input!$EV$49</f>
        <v>301474</v>
      </c>
      <c r="K47" s="64">
        <f>Input!$EW$49</f>
        <v>166116</v>
      </c>
      <c r="L47" s="65">
        <f t="shared" ref="L47:L58" si="3">SUM(F47:K47)</f>
        <v>1312445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Input!$EX$49</f>
        <v>42823</v>
      </c>
      <c r="G48" s="64">
        <f>Input!$EY$49</f>
        <v>0</v>
      </c>
      <c r="H48" s="64">
        <f>Input!$EZ$49</f>
        <v>198147</v>
      </c>
      <c r="I48" s="64">
        <f>Input!$FA$49</f>
        <v>2332</v>
      </c>
      <c r="J48" s="64">
        <f>Input!$FB$49</f>
        <v>0</v>
      </c>
      <c r="K48" s="64">
        <f>Input!$FC$49</f>
        <v>103428</v>
      </c>
      <c r="L48" s="65">
        <f t="shared" si="3"/>
        <v>346730</v>
      </c>
      <c r="N48" s="97"/>
      <c r="O48" s="293">
        <f>VLOOKUP($B$1,LUTTFTE,16,FALSE)</f>
        <v>988.91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Input!$FD$49</f>
        <v>988315</v>
      </c>
      <c r="G49" s="64">
        <f>Input!$FE$49</f>
        <v>96977</v>
      </c>
      <c r="H49" s="64">
        <f>Input!$FF$49</f>
        <v>1162821</v>
      </c>
      <c r="I49" s="64">
        <f>Input!$FG$49</f>
        <v>0</v>
      </c>
      <c r="J49" s="64">
        <f>Input!$FH$49</f>
        <v>1528403</v>
      </c>
      <c r="K49" s="64">
        <f>Input!$FI$49</f>
        <v>699435</v>
      </c>
      <c r="L49" s="65">
        <f t="shared" si="3"/>
        <v>4475951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Input!$FJ$49</f>
        <v>108378</v>
      </c>
      <c r="G50" s="64">
        <f>Input!$FK$49</f>
        <v>0</v>
      </c>
      <c r="H50" s="64">
        <f>Input!$FL$49</f>
        <v>0</v>
      </c>
      <c r="I50" s="64">
        <f>Input!$FM$49</f>
        <v>0</v>
      </c>
      <c r="J50" s="64">
        <f>Input!$FN$49</f>
        <v>0</v>
      </c>
      <c r="K50" s="64">
        <f>Input!$FO$49</f>
        <v>489135</v>
      </c>
      <c r="L50" s="65">
        <f t="shared" si="3"/>
        <v>597513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Input!$FP$49</f>
        <v>1060366</v>
      </c>
      <c r="G51" s="64">
        <f>Input!$FQ$49</f>
        <v>0</v>
      </c>
      <c r="H51" s="64">
        <f>Input!$FR$49</f>
        <v>100000</v>
      </c>
      <c r="I51" s="64">
        <f>Input!$FS$49</f>
        <v>0</v>
      </c>
      <c r="J51" s="64">
        <f>Input!$FT$49</f>
        <v>72778</v>
      </c>
      <c r="K51" s="64">
        <f>Input!$FU$49</f>
        <v>1342865</v>
      </c>
      <c r="L51" s="65">
        <f t="shared" si="3"/>
        <v>2576009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Input!$FV$49</f>
        <v>606786</v>
      </c>
      <c r="G52" s="64">
        <f>Input!$FW$49</f>
        <v>0</v>
      </c>
      <c r="H52" s="64">
        <f>Input!$FX$49</f>
        <v>0</v>
      </c>
      <c r="I52" s="64">
        <f>Input!$FY$49</f>
        <v>0</v>
      </c>
      <c r="J52" s="64">
        <f>Input!$FZ$49</f>
        <v>60084</v>
      </c>
      <c r="K52" s="64">
        <f>Input!$GA$49</f>
        <v>103399</v>
      </c>
      <c r="L52" s="65">
        <f t="shared" si="3"/>
        <v>770269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Input!$GB$49</f>
        <v>822655</v>
      </c>
      <c r="G53" s="64">
        <f>Input!$GC$49</f>
        <v>12476</v>
      </c>
      <c r="H53" s="64">
        <f>Input!$GD$49</f>
        <v>892690</v>
      </c>
      <c r="I53" s="64">
        <f>Input!$GE$49</f>
        <v>2137</v>
      </c>
      <c r="J53" s="64">
        <f>Input!$GF$49</f>
        <v>130141</v>
      </c>
      <c r="K53" s="64">
        <f>Input!$GG$49</f>
        <v>527855</v>
      </c>
      <c r="L53" s="65">
        <f t="shared" si="3"/>
        <v>2387954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Input!$GH$49</f>
        <v>0</v>
      </c>
      <c r="G54" s="64">
        <f>Input!$GI$49</f>
        <v>0</v>
      </c>
      <c r="H54" s="64">
        <f>Input!$GJ$49</f>
        <v>0</v>
      </c>
      <c r="I54" s="64">
        <f>Input!$GK$49</f>
        <v>0</v>
      </c>
      <c r="J54" s="64">
        <f>Input!$GL$49</f>
        <v>0</v>
      </c>
      <c r="K54" s="64">
        <f>Input!$GM$49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Input!$GN$49</f>
        <v>0</v>
      </c>
      <c r="G55" s="64">
        <f>Input!$GO$49</f>
        <v>0</v>
      </c>
      <c r="H55" s="64">
        <f>Input!$GP$49</f>
        <v>0</v>
      </c>
      <c r="I55" s="64">
        <f>Input!$GQ$49</f>
        <v>0</v>
      </c>
      <c r="J55" s="64">
        <f>Input!$GR$49</f>
        <v>0</v>
      </c>
      <c r="K55" s="64">
        <f>Input!$GS$49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Input!$GT$49</f>
        <v>0</v>
      </c>
      <c r="G56" s="64">
        <f>Input!$GU$49</f>
        <v>0</v>
      </c>
      <c r="H56" s="64">
        <f>Input!$GV$49</f>
        <v>0</v>
      </c>
      <c r="I56" s="64">
        <f>Input!$GW$49</f>
        <v>0</v>
      </c>
      <c r="J56" s="64">
        <f>Input!$GX$49</f>
        <v>0</v>
      </c>
      <c r="K56" s="64">
        <f>Input!$GY$49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Input!$GZ$49</f>
        <v>0</v>
      </c>
      <c r="G57" s="64">
        <f>Input!$HA$49</f>
        <v>0</v>
      </c>
      <c r="H57" s="64">
        <f>Input!$HB$49</f>
        <v>0</v>
      </c>
      <c r="I57" s="64">
        <f>Input!$HC$49</f>
        <v>0</v>
      </c>
      <c r="J57" s="64">
        <f>Input!$HD$49</f>
        <v>0</v>
      </c>
      <c r="K57" s="64">
        <f>Input!$HE$49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Input!$HF$49</f>
        <v>0</v>
      </c>
      <c r="G58" s="64">
        <f>Input!$HG$49</f>
        <v>0</v>
      </c>
      <c r="H58" s="64">
        <f>Input!$HH$49</f>
        <v>0</v>
      </c>
      <c r="I58" s="64">
        <f>Input!$HI$49</f>
        <v>0</v>
      </c>
      <c r="J58" s="64">
        <f>Input!$HJ$49</f>
        <v>0</v>
      </c>
      <c r="K58" s="64">
        <f>Input!$HK$49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5004474</v>
      </c>
      <c r="G59" s="86">
        <f t="shared" ref="G59:L59" si="4">SUM(G46:G58)</f>
        <v>109453</v>
      </c>
      <c r="H59" s="86">
        <f t="shared" si="4"/>
        <v>2359739</v>
      </c>
      <c r="I59" s="86">
        <f t="shared" si="4"/>
        <v>10549</v>
      </c>
      <c r="J59" s="86">
        <f t="shared" si="4"/>
        <v>2092880</v>
      </c>
      <c r="K59" s="86">
        <f t="shared" si="4"/>
        <v>3432233</v>
      </c>
      <c r="L59" s="86">
        <f t="shared" si="4"/>
        <v>13009328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1084914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36640803</v>
      </c>
      <c r="G66" s="115">
        <f t="shared" ref="G66:L66" si="5">G59+G43</f>
        <v>79590775</v>
      </c>
      <c r="H66" s="115">
        <f t="shared" si="5"/>
        <v>7244862</v>
      </c>
      <c r="I66" s="115">
        <f t="shared" si="5"/>
        <v>32956843</v>
      </c>
      <c r="J66" s="115">
        <f t="shared" si="5"/>
        <v>19065669</v>
      </c>
      <c r="K66" s="115">
        <f t="shared" si="5"/>
        <v>17581594</v>
      </c>
      <c r="L66" s="115">
        <f t="shared" si="5"/>
        <v>193080546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193586664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Input!HL49+Input!HM49+Input!HN49+SUM(Input!$HT$49:'Input'!$IC$49)</f>
        <v>1083124307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11217432</v>
      </c>
      <c r="H69" s="390">
        <f>H28+H23</f>
        <v>161096</v>
      </c>
      <c r="I69" s="20"/>
      <c r="J69" s="20"/>
      <c r="K69" s="20"/>
      <c r="L69" s="115">
        <f>SUM(L66:L68)</f>
        <v>1469791517</v>
      </c>
      <c r="N69" s="20"/>
    </row>
    <row r="70" spans="1:26" ht="15.75" customHeight="1">
      <c r="H70" s="390">
        <f>H69+G69</f>
        <v>11378528</v>
      </c>
      <c r="L70" s="3" t="str">
        <f>IF($L$69&lt;&gt;(Input!$D$49-Input!$E$49),"Error","Balanced")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0" priority="3">
      <formula>$O$28&lt;&gt;0</formula>
    </cfRule>
  </conditionalFormatting>
  <conditionalFormatting sqref="F20:J20">
    <cfRule type="expression" dxfId="89" priority="2">
      <formula>OR($S$17&lt;&gt;0,$S$43&lt;&gt;0,$S$59&lt;&gt;0)</formula>
    </cfRule>
  </conditionalFormatting>
  <conditionalFormatting sqref="H10:J10">
    <cfRule type="expression" dxfId="88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TTU!$B$1</f>
        <v>Texas Tech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Input!$HT$49</f>
        <v>153007908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Input!$HU$49</f>
        <v>-98757758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Input!$HV$49</f>
        <v>4288321.9999999991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58538472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Input!$HW$49</f>
        <v>-1275232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Input!$HX$49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Input!$HY$49</f>
        <v>-29364.999999999996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Input!$HZ$49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Input!$ID$49</f>
        <v>$157,266 FY18 travel &amp; payroll paid FY19; $296,261 competitively awarded state appropriated grants.</v>
      </c>
      <c r="F21" s="1078"/>
      <c r="G21" s="1078"/>
      <c r="H21" s="1078"/>
      <c r="I21" s="1078"/>
      <c r="J21" s="1079"/>
      <c r="K21" s="571">
        <f>Input!$IA$49</f>
        <v>453527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Input!$IE$49</f>
        <v>0</v>
      </c>
      <c r="F22" s="1078"/>
      <c r="G22" s="1078"/>
      <c r="H22" s="1078"/>
      <c r="I22" s="1078"/>
      <c r="J22" s="1079"/>
      <c r="K22" s="571">
        <f>Input!$IB$49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 t="str">
        <f>Input!$IF$49</f>
        <v>FY17 travel &amp; payroll paid FY18</v>
      </c>
      <c r="F23" s="1067"/>
      <c r="G23" s="1067"/>
      <c r="H23" s="1067"/>
      <c r="I23" s="1067"/>
      <c r="J23" s="1068"/>
      <c r="K23" s="584">
        <f>Input!$IC$49</f>
        <v>-86458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57600944</v>
      </c>
    </row>
    <row r="49" spans="2:11">
      <c r="F49" s="545">
        <f>SUM(F50:F59)</f>
        <v>0</v>
      </c>
      <c r="K49" s="480">
        <f>K7+K8+K9+K12+K14+K17+K18+K21+K22+K23</f>
        <v>57600944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SUM(Input!HT49:IC49)</f>
        <v>57600944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7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235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717176</v>
      </c>
      <c r="L8" s="23">
        <f>Input!$I$50</f>
        <v>717176</v>
      </c>
      <c r="N8" s="116"/>
      <c r="O8" s="117"/>
      <c r="P8" s="19"/>
      <c r="Q8" s="19"/>
      <c r="R8" s="19"/>
      <c r="S8" s="19"/>
      <c r="T8" s="19"/>
      <c r="AB8" s="24">
        <f>SUM(C8:L8)</f>
        <v>1434352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Input!$G$50</f>
        <v>74655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74655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791831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791831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24963</v>
      </c>
      <c r="L13" s="36">
        <f>Input!$J$50</f>
        <v>24963</v>
      </c>
      <c r="N13" s="37"/>
      <c r="O13" s="120"/>
      <c r="AB13" s="24">
        <f>SUM(C13:L13)</f>
        <v>49926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10273</v>
      </c>
      <c r="L14" s="36">
        <f>Input!$K$50</f>
        <v>10273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20546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827067</v>
      </c>
      <c r="L17" s="46">
        <f>SUM(L8:L16)</f>
        <v>752412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Input!$N$50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Input!$O$50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Input!$P$50</f>
        <v>47220</v>
      </c>
      <c r="G22" s="56">
        <f>Input!$Q$50</f>
        <v>347959</v>
      </c>
      <c r="H22" s="56">
        <f>Input!$R$50</f>
        <v>0</v>
      </c>
      <c r="I22" s="56">
        <f>Input!$S$50</f>
        <v>0</v>
      </c>
      <c r="J22" s="56">
        <f>Input!$T$50</f>
        <v>22922</v>
      </c>
      <c r="K22" s="56">
        <f>Input!$U$50</f>
        <v>55210</v>
      </c>
      <c r="L22" s="57">
        <f>SUM(F22:K22)</f>
        <v>473311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946622</v>
      </c>
    </row>
    <row r="23" spans="1:28" ht="15.75" customHeight="1">
      <c r="B23" s="63" t="s">
        <v>23</v>
      </c>
      <c r="C23" s="21"/>
      <c r="D23" s="21"/>
      <c r="F23" s="64">
        <f>Input!$V$50</f>
        <v>11996</v>
      </c>
      <c r="G23" s="64">
        <f>Input!$W$50</f>
        <v>24278</v>
      </c>
      <c r="H23" s="64">
        <f>Input!$X$50</f>
        <v>435</v>
      </c>
      <c r="I23" s="64">
        <f>Input!$Y$50</f>
        <v>0</v>
      </c>
      <c r="J23" s="64">
        <f>Input!$Z$50</f>
        <v>0</v>
      </c>
      <c r="K23" s="64">
        <f>Input!$AA$50</f>
        <v>0</v>
      </c>
      <c r="L23" s="65">
        <f t="shared" ref="L23:L42" si="1">SUM(F23:K23)</f>
        <v>36709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73418</v>
      </c>
    </row>
    <row r="24" spans="1:28" ht="15.75" customHeight="1">
      <c r="B24" s="55" t="s">
        <v>24</v>
      </c>
      <c r="C24" s="21"/>
      <c r="D24" s="21"/>
      <c r="F24" s="64">
        <f>Input!$AB$50</f>
        <v>0</v>
      </c>
      <c r="G24" s="64">
        <f>Input!$AC$50</f>
        <v>0</v>
      </c>
      <c r="H24" s="64">
        <f>Input!$AD$50</f>
        <v>0</v>
      </c>
      <c r="I24" s="64">
        <f>Input!$AE$50</f>
        <v>0</v>
      </c>
      <c r="J24" s="64">
        <f>Input!$AF$50</f>
        <v>4999</v>
      </c>
      <c r="K24" s="64">
        <f>Input!$AG$50</f>
        <v>0</v>
      </c>
      <c r="L24" s="65">
        <f t="shared" si="1"/>
        <v>4999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9998</v>
      </c>
    </row>
    <row r="25" spans="1:28" ht="15.75" customHeight="1">
      <c r="B25" s="55" t="s">
        <v>25</v>
      </c>
      <c r="C25" s="21"/>
      <c r="D25" s="21"/>
      <c r="F25" s="64">
        <f>Input!$AH$50</f>
        <v>81913</v>
      </c>
      <c r="G25" s="64">
        <f>Input!$AI$50</f>
        <v>3463</v>
      </c>
      <c r="H25" s="64">
        <f>Input!$AJ$50</f>
        <v>0</v>
      </c>
      <c r="I25" s="64">
        <f>Input!$AK$50</f>
        <v>0</v>
      </c>
      <c r="J25" s="64">
        <f>Input!$AL$50</f>
        <v>0</v>
      </c>
      <c r="K25" s="64">
        <f>Input!$AM$50</f>
        <v>19341</v>
      </c>
      <c r="L25" s="65">
        <f t="shared" si="1"/>
        <v>104717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209434</v>
      </c>
    </row>
    <row r="26" spans="1:28" ht="15.75" customHeight="1">
      <c r="B26" s="55" t="s">
        <v>26</v>
      </c>
      <c r="C26" s="21"/>
      <c r="D26" s="21"/>
      <c r="F26" s="64">
        <f>Input!$AN$50</f>
        <v>0</v>
      </c>
      <c r="G26" s="64">
        <f>Input!$AO$50</f>
        <v>1990</v>
      </c>
      <c r="H26" s="64">
        <f>Input!$AP$50</f>
        <v>0</v>
      </c>
      <c r="I26" s="64">
        <f>Input!$AQ$50</f>
        <v>0</v>
      </c>
      <c r="J26" s="64">
        <f>Input!$AR$50</f>
        <v>26013</v>
      </c>
      <c r="K26" s="64">
        <f>Input!$AS$50</f>
        <v>0</v>
      </c>
      <c r="L26" s="65">
        <f t="shared" si="1"/>
        <v>28003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56006</v>
      </c>
    </row>
    <row r="27" spans="1:28" ht="15.75" customHeight="1">
      <c r="B27" s="55" t="s">
        <v>27</v>
      </c>
      <c r="C27" s="21"/>
      <c r="D27" s="21"/>
      <c r="F27" s="64">
        <f>Input!$AT$50</f>
        <v>0</v>
      </c>
      <c r="G27" s="64">
        <f>Input!$AU$50</f>
        <v>0</v>
      </c>
      <c r="H27" s="64">
        <f>Input!$AV$50</f>
        <v>0</v>
      </c>
      <c r="I27" s="64">
        <f>Input!$AW$50</f>
        <v>0</v>
      </c>
      <c r="J27" s="64">
        <f>Input!$AX$50</f>
        <v>0</v>
      </c>
      <c r="K27" s="64">
        <f>Input!$AY$50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Input!$AZ$50</f>
        <v>0</v>
      </c>
      <c r="G28" s="64">
        <f>Input!$BA$50</f>
        <v>15596</v>
      </c>
      <c r="H28" s="64">
        <f>Input!$BB$50</f>
        <v>0</v>
      </c>
      <c r="I28" s="64">
        <f>Input!$BC$50</f>
        <v>0</v>
      </c>
      <c r="J28" s="64">
        <f>Input!$BD$50</f>
        <v>0</v>
      </c>
      <c r="K28" s="64">
        <f>Input!$BE$50</f>
        <v>0</v>
      </c>
      <c r="L28" s="65">
        <f t="shared" si="1"/>
        <v>15596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Input!$BF$50</f>
        <v>0</v>
      </c>
      <c r="G29" s="64">
        <f>Input!$BG$50</f>
        <v>5622</v>
      </c>
      <c r="H29" s="64">
        <f>Input!$BH$50</f>
        <v>0</v>
      </c>
      <c r="I29" s="64">
        <f>Input!$BI$50</f>
        <v>671</v>
      </c>
      <c r="J29" s="64">
        <f>Input!$BJ$50</f>
        <v>0</v>
      </c>
      <c r="K29" s="64">
        <f>Input!$BK$50</f>
        <v>34244</v>
      </c>
      <c r="L29" s="65">
        <f t="shared" si="1"/>
        <v>40537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Input!$BL$50</f>
        <v>0</v>
      </c>
      <c r="G30" s="64">
        <f>Input!$BM$50</f>
        <v>17505</v>
      </c>
      <c r="H30" s="64">
        <f>Input!$BN$50</f>
        <v>0</v>
      </c>
      <c r="I30" s="64">
        <f>Input!$BO$50</f>
        <v>0</v>
      </c>
      <c r="J30" s="64">
        <f>Input!$BP$50</f>
        <v>0</v>
      </c>
      <c r="K30" s="64">
        <f>Input!$BQ$50</f>
        <v>0</v>
      </c>
      <c r="L30" s="65">
        <f t="shared" si="1"/>
        <v>17505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Input!$BR$50</f>
        <v>0</v>
      </c>
      <c r="G31" s="64">
        <f>Input!$BS$50</f>
        <v>11837</v>
      </c>
      <c r="H31" s="64">
        <f>Input!$BT$50</f>
        <v>0</v>
      </c>
      <c r="I31" s="64">
        <f>Input!$BU$50</f>
        <v>0</v>
      </c>
      <c r="J31" s="64">
        <f>Input!$BV$50</f>
        <v>0</v>
      </c>
      <c r="K31" s="64">
        <f>Input!$BW$50</f>
        <v>13552</v>
      </c>
      <c r="L31" s="65">
        <f t="shared" si="1"/>
        <v>25389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Input!$BX$50</f>
        <v>0</v>
      </c>
      <c r="G32" s="64">
        <f>Input!$BY$50</f>
        <v>239</v>
      </c>
      <c r="H32" s="64">
        <f>Input!$BZ$50</f>
        <v>0</v>
      </c>
      <c r="I32" s="64">
        <f>Input!$CA$50</f>
        <v>0</v>
      </c>
      <c r="J32" s="64">
        <f>Input!$CB$50</f>
        <v>0</v>
      </c>
      <c r="K32" s="64">
        <f>Input!$CC$50</f>
        <v>0</v>
      </c>
      <c r="L32" s="65">
        <f t="shared" si="1"/>
        <v>239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Input!$CD$50</f>
        <v>0</v>
      </c>
      <c r="G33" s="64">
        <f>Input!$CE$50</f>
        <v>0</v>
      </c>
      <c r="H33" s="64">
        <f>Input!$CF$50</f>
        <v>0</v>
      </c>
      <c r="I33" s="64">
        <f>Input!$CG$50</f>
        <v>0</v>
      </c>
      <c r="J33" s="64">
        <f>Input!$CH$50</f>
        <v>0</v>
      </c>
      <c r="K33" s="64">
        <f>Input!$CI$50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Input!$CJ$50</f>
        <v>0</v>
      </c>
      <c r="G34" s="64">
        <f>Input!$CK$50</f>
        <v>764</v>
      </c>
      <c r="H34" s="64">
        <f>Input!$CL$50</f>
        <v>0</v>
      </c>
      <c r="I34" s="64">
        <f>Input!$CM$50</f>
        <v>0</v>
      </c>
      <c r="J34" s="64">
        <f>Input!$CN$50</f>
        <v>0</v>
      </c>
      <c r="K34" s="64">
        <f>Input!$CO$50</f>
        <v>0</v>
      </c>
      <c r="L34" s="65">
        <f t="shared" si="1"/>
        <v>764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Input!$CP$50</f>
        <v>0</v>
      </c>
      <c r="G35" s="64">
        <f>Input!$CQ$50</f>
        <v>0</v>
      </c>
      <c r="H35" s="64">
        <f>Input!$CR$50</f>
        <v>0</v>
      </c>
      <c r="I35" s="64">
        <f>Input!$CS$50</f>
        <v>0</v>
      </c>
      <c r="J35" s="64">
        <f>Input!$CT$50</f>
        <v>0</v>
      </c>
      <c r="K35" s="64">
        <f>Input!$CU$50</f>
        <v>287</v>
      </c>
      <c r="L35" s="65">
        <f t="shared" si="1"/>
        <v>287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Input!$CV$50</f>
        <v>0</v>
      </c>
      <c r="G36" s="64">
        <f>Input!$CW$50</f>
        <v>0</v>
      </c>
      <c r="H36" s="64">
        <f>Input!$CX$50</f>
        <v>0</v>
      </c>
      <c r="I36" s="64">
        <f>Input!$CY$50</f>
        <v>0</v>
      </c>
      <c r="J36" s="64">
        <f>Input!$CZ$50</f>
        <v>0</v>
      </c>
      <c r="K36" s="64">
        <f>Input!$DA$50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Input!$DB$50</f>
        <v>0</v>
      </c>
      <c r="G37" s="64">
        <f>Input!$DC$50</f>
        <v>0</v>
      </c>
      <c r="H37" s="64">
        <f>Input!$DD$50</f>
        <v>0</v>
      </c>
      <c r="I37" s="64">
        <f>Input!$DE$50</f>
        <v>0</v>
      </c>
      <c r="J37" s="64">
        <f>Input!$DF$50</f>
        <v>0</v>
      </c>
      <c r="K37" s="64">
        <f>Input!$DG$50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Input!$DH$50</f>
        <v>0</v>
      </c>
      <c r="G38" s="64">
        <f>Input!$DI$50</f>
        <v>0</v>
      </c>
      <c r="H38" s="64">
        <f>Input!$DJ$50</f>
        <v>0</v>
      </c>
      <c r="I38" s="64">
        <f>Input!$DK$50</f>
        <v>0</v>
      </c>
      <c r="J38" s="64">
        <f>Input!$DL$50</f>
        <v>0</v>
      </c>
      <c r="K38" s="64">
        <f>Input!$DM$50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Input!$DN$50</f>
        <v>0</v>
      </c>
      <c r="G39" s="64">
        <f>Input!$DO$50</f>
        <v>0</v>
      </c>
      <c r="H39" s="64">
        <f>Input!$DP$50</f>
        <v>0</v>
      </c>
      <c r="I39" s="64">
        <f>Input!$DQ$50</f>
        <v>0</v>
      </c>
      <c r="J39" s="64">
        <f>Input!$DR$50</f>
        <v>0</v>
      </c>
      <c r="K39" s="64">
        <f>Input!$DS$50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Input!$DT$50</f>
        <v>0</v>
      </c>
      <c r="G40" s="64">
        <f>Input!$DU$50</f>
        <v>0</v>
      </c>
      <c r="H40" s="64">
        <f>Input!$DV$50</f>
        <v>0</v>
      </c>
      <c r="I40" s="64">
        <f>Input!$DW$50</f>
        <v>0</v>
      </c>
      <c r="J40" s="64">
        <f>Input!$DX$50</f>
        <v>0</v>
      </c>
      <c r="K40" s="64">
        <f>Input!$DY$50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Input!$DZ$50</f>
        <v>0</v>
      </c>
      <c r="G41" s="64">
        <f>Input!$EA$50</f>
        <v>0</v>
      </c>
      <c r="H41" s="64">
        <f>Input!$EB$50</f>
        <v>0</v>
      </c>
      <c r="I41" s="64">
        <f>Input!$EC$50</f>
        <v>0</v>
      </c>
      <c r="J41" s="64">
        <f>Input!$ED$50</f>
        <v>0</v>
      </c>
      <c r="K41" s="64">
        <f>Input!$EE$50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Input!$EF$50</f>
        <v>0</v>
      </c>
      <c r="G42" s="84">
        <f>Input!$EG$50</f>
        <v>0</v>
      </c>
      <c r="H42" s="84">
        <f>Input!$EH$50</f>
        <v>0</v>
      </c>
      <c r="I42" s="84">
        <f>Input!$EI$50</f>
        <v>0</v>
      </c>
      <c r="J42" s="84">
        <f>Input!$EJ$50</f>
        <v>0</v>
      </c>
      <c r="K42" s="84">
        <f>Input!$EK$50</f>
        <v>4356</v>
      </c>
      <c r="L42" s="65">
        <f t="shared" si="1"/>
        <v>4356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8712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141129</v>
      </c>
      <c r="G43" s="86">
        <f t="shared" si="2"/>
        <v>429253</v>
      </c>
      <c r="H43" s="86">
        <f t="shared" si="2"/>
        <v>435</v>
      </c>
      <c r="I43" s="86">
        <f t="shared" si="2"/>
        <v>671</v>
      </c>
      <c r="J43" s="86">
        <f t="shared" si="2"/>
        <v>53934</v>
      </c>
      <c r="K43" s="86">
        <f t="shared" si="2"/>
        <v>126990</v>
      </c>
      <c r="L43" s="87">
        <f t="shared" si="2"/>
        <v>752412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1304190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429688</v>
      </c>
      <c r="I44" s="53"/>
      <c r="J44" s="247" t="s">
        <v>468</v>
      </c>
      <c r="K44" s="248">
        <f>K43+J43</f>
        <v>180924</v>
      </c>
      <c r="L44" s="247" t="s">
        <v>470</v>
      </c>
      <c r="M44" s="249"/>
      <c r="N44" s="251">
        <f>K44+F43</f>
        <v>322053</v>
      </c>
      <c r="O44" s="294">
        <f>ROUND((N44/P44)*100,2)</f>
        <v>0.78</v>
      </c>
      <c r="P44" s="93">
        <f>Input!$HL$50</f>
        <v>41166512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Input!$EL$50</f>
        <v>0</v>
      </c>
      <c r="G46" s="64">
        <f>Input!$EM$50</f>
        <v>0</v>
      </c>
      <c r="H46" s="64">
        <f>Input!$EN$50</f>
        <v>0</v>
      </c>
      <c r="I46" s="64">
        <f>Input!$EO$50</f>
        <v>0</v>
      </c>
      <c r="J46" s="64">
        <f>Input!$EP$50</f>
        <v>0</v>
      </c>
      <c r="K46" s="64">
        <f>Input!$EQ$50</f>
        <v>0</v>
      </c>
      <c r="L46" s="57">
        <f>SUM(F46:K46)</f>
        <v>0</v>
      </c>
      <c r="N46" s="9"/>
      <c r="O46" s="291">
        <f>ROUND(N44/O48,0)</f>
        <v>1654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Input!$ER$50</f>
        <v>0</v>
      </c>
      <c r="G47" s="64">
        <f>Input!$ES$50</f>
        <v>0</v>
      </c>
      <c r="H47" s="64">
        <f>Input!$ET$50</f>
        <v>0</v>
      </c>
      <c r="I47" s="64">
        <f>Input!$EU$50</f>
        <v>0</v>
      </c>
      <c r="J47" s="64">
        <f>Input!$EV$50</f>
        <v>0</v>
      </c>
      <c r="K47" s="64">
        <f>Input!$EW$50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Input!$EX$50</f>
        <v>0</v>
      </c>
      <c r="G48" s="64">
        <f>Input!$EY$50</f>
        <v>0</v>
      </c>
      <c r="H48" s="64">
        <f>Input!$EZ$50</f>
        <v>0</v>
      </c>
      <c r="I48" s="64">
        <f>Input!$FA$50</f>
        <v>0</v>
      </c>
      <c r="J48" s="64">
        <f>Input!$FB$50</f>
        <v>0</v>
      </c>
      <c r="K48" s="64">
        <f>Input!$FC$50</f>
        <v>0</v>
      </c>
      <c r="L48" s="65">
        <f t="shared" si="3"/>
        <v>0</v>
      </c>
      <c r="N48" s="97"/>
      <c r="O48" s="293">
        <f>VLOOKUP($B$1,LUTTFTE,16,FALSE)</f>
        <v>194.75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Input!$FD$50</f>
        <v>0</v>
      </c>
      <c r="G49" s="64">
        <f>Input!$FE$50</f>
        <v>0</v>
      </c>
      <c r="H49" s="64">
        <f>Input!$FF$50</f>
        <v>0</v>
      </c>
      <c r="I49" s="64">
        <f>Input!$FG$50</f>
        <v>0</v>
      </c>
      <c r="J49" s="64">
        <f>Input!$FH$50</f>
        <v>0</v>
      </c>
      <c r="K49" s="64">
        <f>Input!$FI$50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Input!$FJ$50</f>
        <v>0</v>
      </c>
      <c r="G50" s="64">
        <f>Input!$FK$50</f>
        <v>0</v>
      </c>
      <c r="H50" s="64">
        <f>Input!$FL$50</f>
        <v>0</v>
      </c>
      <c r="I50" s="64">
        <f>Input!$FM$50</f>
        <v>0</v>
      </c>
      <c r="J50" s="64">
        <f>Input!$FN$50</f>
        <v>0</v>
      </c>
      <c r="K50" s="64">
        <f>Input!$FO$50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Input!$FP$50</f>
        <v>0</v>
      </c>
      <c r="G51" s="64">
        <f>Input!$FQ$50</f>
        <v>0</v>
      </c>
      <c r="H51" s="64">
        <f>Input!$FR$50</f>
        <v>0</v>
      </c>
      <c r="I51" s="64">
        <f>Input!$FS$50</f>
        <v>0</v>
      </c>
      <c r="J51" s="64">
        <f>Input!$FT$50</f>
        <v>0</v>
      </c>
      <c r="K51" s="64">
        <f>Input!$FU$50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Input!$FV$50</f>
        <v>0</v>
      </c>
      <c r="G52" s="64">
        <f>Input!$FW$50</f>
        <v>0</v>
      </c>
      <c r="H52" s="64">
        <f>Input!$FX$50</f>
        <v>0</v>
      </c>
      <c r="I52" s="64">
        <f>Input!$FY$50</f>
        <v>0</v>
      </c>
      <c r="J52" s="64">
        <f>Input!$FZ$50</f>
        <v>0</v>
      </c>
      <c r="K52" s="64">
        <f>Input!$GA$50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Input!$GB$50</f>
        <v>0</v>
      </c>
      <c r="G53" s="64">
        <f>Input!$GC$50</f>
        <v>0</v>
      </c>
      <c r="H53" s="64">
        <f>Input!$GD$50</f>
        <v>0</v>
      </c>
      <c r="I53" s="64">
        <f>Input!$GE$50</f>
        <v>0</v>
      </c>
      <c r="J53" s="64">
        <f>Input!$GF$50</f>
        <v>26013</v>
      </c>
      <c r="K53" s="64">
        <f>Input!$GG$50</f>
        <v>0</v>
      </c>
      <c r="L53" s="65">
        <f t="shared" si="3"/>
        <v>26013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Input!$GH$50</f>
        <v>0</v>
      </c>
      <c r="G54" s="64">
        <f>Input!$GI$50</f>
        <v>0</v>
      </c>
      <c r="H54" s="64">
        <f>Input!$GJ$50</f>
        <v>0</v>
      </c>
      <c r="I54" s="64">
        <f>Input!$GK$50</f>
        <v>0</v>
      </c>
      <c r="J54" s="64">
        <f>Input!$GL$50</f>
        <v>0</v>
      </c>
      <c r="K54" s="64">
        <f>Input!$GM$50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Input!$GN$50</f>
        <v>0</v>
      </c>
      <c r="G55" s="64">
        <f>Input!$GO$50</f>
        <v>0</v>
      </c>
      <c r="H55" s="64">
        <f>Input!$GP$50</f>
        <v>0</v>
      </c>
      <c r="I55" s="64">
        <f>Input!$GQ$50</f>
        <v>0</v>
      </c>
      <c r="J55" s="64">
        <f>Input!$GR$50</f>
        <v>0</v>
      </c>
      <c r="K55" s="64">
        <f>Input!$GS$50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Input!$GT$50</f>
        <v>0</v>
      </c>
      <c r="G56" s="64">
        <f>Input!$GU$50</f>
        <v>0</v>
      </c>
      <c r="H56" s="64">
        <f>Input!$GV$50</f>
        <v>0</v>
      </c>
      <c r="I56" s="64">
        <f>Input!$GW$50</f>
        <v>0</v>
      </c>
      <c r="J56" s="64">
        <f>Input!$GX$50</f>
        <v>0</v>
      </c>
      <c r="K56" s="64">
        <f>Input!$GY$50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Input!$GZ$50</f>
        <v>0</v>
      </c>
      <c r="G57" s="64">
        <f>Input!$HA$50</f>
        <v>0</v>
      </c>
      <c r="H57" s="64">
        <f>Input!$HB$50</f>
        <v>0</v>
      </c>
      <c r="I57" s="64">
        <f>Input!$HC$50</f>
        <v>0</v>
      </c>
      <c r="J57" s="64">
        <f>Input!$HD$50</f>
        <v>0</v>
      </c>
      <c r="K57" s="64">
        <f>Input!$HE$50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Input!$HF$50</f>
        <v>0</v>
      </c>
      <c r="G58" s="64">
        <f>Input!$HG$50</f>
        <v>0</v>
      </c>
      <c r="H58" s="64">
        <f>Input!$HH$50</f>
        <v>0</v>
      </c>
      <c r="I58" s="64">
        <f>Input!$HI$50</f>
        <v>0</v>
      </c>
      <c r="J58" s="64">
        <f>Input!$HJ$50</f>
        <v>0</v>
      </c>
      <c r="K58" s="64">
        <f>Input!$HK$50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26013</v>
      </c>
      <c r="K59" s="86">
        <f t="shared" si="4"/>
        <v>0</v>
      </c>
      <c r="L59" s="86">
        <f t="shared" si="4"/>
        <v>26013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141129</v>
      </c>
      <c r="G66" s="115">
        <f t="shared" ref="G66:L66" si="5">G59+G43</f>
        <v>429253</v>
      </c>
      <c r="H66" s="115">
        <f t="shared" si="5"/>
        <v>435</v>
      </c>
      <c r="I66" s="115">
        <f t="shared" si="5"/>
        <v>671</v>
      </c>
      <c r="J66" s="115">
        <f t="shared" si="5"/>
        <v>79947</v>
      </c>
      <c r="K66" s="115">
        <f t="shared" si="5"/>
        <v>126990</v>
      </c>
      <c r="L66" s="115">
        <f t="shared" si="5"/>
        <v>778425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827067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Input!HL50+Input!HM50+Input!HN50+SUM(Input!$HT$50:'Input'!$IC$50)</f>
        <v>144903364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39874</v>
      </c>
      <c r="H69" s="390">
        <f>H28+H23</f>
        <v>435</v>
      </c>
      <c r="I69" s="20"/>
      <c r="J69" s="20"/>
      <c r="K69" s="20"/>
      <c r="L69" s="115">
        <f>SUM(L66:L68)</f>
        <v>146508856</v>
      </c>
      <c r="N69" s="20"/>
    </row>
    <row r="70" spans="1:26" ht="15.75" customHeight="1">
      <c r="H70" s="390">
        <f>H69+G69</f>
        <v>40309</v>
      </c>
      <c r="L70" s="3" t="str">
        <f>IF($L$69&lt;&gt;(Input!$D$50-Input!$E$50),"Error","Balanced")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6" priority="3">
      <formula>$O$28&lt;&gt;0</formula>
    </cfRule>
  </conditionalFormatting>
  <conditionalFormatting sqref="F20:J20">
    <cfRule type="expression" dxfId="85" priority="2">
      <formula>OR($S$17&lt;&gt;0,$S$43&lt;&gt;0,$S$59&lt;&gt;0)</formula>
    </cfRule>
  </conditionalFormatting>
  <conditionalFormatting sqref="H10:J10">
    <cfRule type="expression" dxfId="8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ASU!$B$1</f>
        <v>Angelo State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Input!$HT$50</f>
        <v>791831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Input!$HU$50</f>
        <v>-525090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Input!$HV$50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266741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Input!$HW$50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Input!$HX$50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Input!$HY$50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Input!$HZ$50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Input!$ID$50</f>
        <v>0</v>
      </c>
      <c r="F21" s="1078"/>
      <c r="G21" s="1078"/>
      <c r="H21" s="1078"/>
      <c r="I21" s="1078"/>
      <c r="J21" s="1079"/>
      <c r="K21" s="571">
        <f>Input!$IA$50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Input!$IE$50</f>
        <v>0</v>
      </c>
      <c r="F22" s="1078"/>
      <c r="G22" s="1078"/>
      <c r="H22" s="1078"/>
      <c r="I22" s="1078"/>
      <c r="J22" s="1079"/>
      <c r="K22" s="571">
        <f>Input!$IB$50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Input!$IF$50</f>
        <v>0</v>
      </c>
      <c r="F23" s="1067"/>
      <c r="G23" s="1067"/>
      <c r="H23" s="1067"/>
      <c r="I23" s="1067"/>
      <c r="J23" s="1068"/>
      <c r="K23" s="584">
        <f>Input!$IC$50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266741</v>
      </c>
    </row>
    <row r="49" spans="2:11">
      <c r="F49" s="545">
        <f>SUM(F50:F59)</f>
        <v>0</v>
      </c>
      <c r="K49" s="480">
        <f>K7+K8+K9+K12+K14+K17+K18+K21+K22+K23</f>
        <v>266741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SUM(Input!HT50:IC50)</f>
        <v>266741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3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2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237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27257905</v>
      </c>
      <c r="L8" s="23">
        <f>Input!$I$51</f>
        <v>27257905</v>
      </c>
      <c r="N8" s="116"/>
      <c r="O8" s="117"/>
      <c r="P8" s="19"/>
      <c r="Q8" s="19"/>
      <c r="R8" s="19"/>
      <c r="S8" s="19"/>
      <c r="T8" s="19"/>
      <c r="AB8" s="24">
        <f>SUM(C8:L8)</f>
        <v>54515810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Input!$G$51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27257905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27257905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5235957</v>
      </c>
      <c r="L13" s="36">
        <f>Input!$J$51</f>
        <v>5235957</v>
      </c>
      <c r="N13" s="37"/>
      <c r="O13" s="120"/>
      <c r="AB13" s="24">
        <f>SUM(C13:L13)</f>
        <v>10471914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4162454</v>
      </c>
      <c r="L14" s="36">
        <f>Input!$K$51</f>
        <v>4162454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8324908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36656316</v>
      </c>
      <c r="L17" s="46">
        <f>SUM(L8:L16)</f>
        <v>36656316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Input!$N$51</f>
        <v>7157709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Input!$O$51</f>
        <v>1843968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Input!$P$51</f>
        <v>15993</v>
      </c>
      <c r="G22" s="56">
        <f>Input!$Q$51</f>
        <v>0</v>
      </c>
      <c r="H22" s="56">
        <f>Input!$R$51</f>
        <v>0</v>
      </c>
      <c r="I22" s="56">
        <f>Input!$S$51</f>
        <v>818</v>
      </c>
      <c r="J22" s="56">
        <f>Input!$T$51</f>
        <v>0</v>
      </c>
      <c r="K22" s="56">
        <f>Input!$U$51</f>
        <v>0</v>
      </c>
      <c r="L22" s="57">
        <f>SUM(F22:K22)</f>
        <v>16811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33622</v>
      </c>
    </row>
    <row r="23" spans="1:28" ht="15.75" customHeight="1">
      <c r="B23" s="63" t="s">
        <v>23</v>
      </c>
      <c r="C23" s="21"/>
      <c r="D23" s="21"/>
      <c r="F23" s="64">
        <f>Input!$V$51</f>
        <v>2884819</v>
      </c>
      <c r="G23" s="64">
        <f>Input!$W$51</f>
        <v>573154</v>
      </c>
      <c r="H23" s="64">
        <f>Input!$X$51</f>
        <v>15486</v>
      </c>
      <c r="I23" s="64">
        <f>Input!$Y$51</f>
        <v>3649953</v>
      </c>
      <c r="J23" s="64">
        <f>Input!$Z$51</f>
        <v>484719</v>
      </c>
      <c r="K23" s="64">
        <f>Input!$AA$51</f>
        <v>686244</v>
      </c>
      <c r="L23" s="65">
        <f t="shared" ref="L23:L42" si="1">SUM(F23:K23)</f>
        <v>8294375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16588750</v>
      </c>
    </row>
    <row r="24" spans="1:28" ht="15.75" customHeight="1">
      <c r="B24" s="55" t="s">
        <v>24</v>
      </c>
      <c r="C24" s="21"/>
      <c r="D24" s="21"/>
      <c r="F24" s="64">
        <f>Input!$AB$51</f>
        <v>1599045</v>
      </c>
      <c r="G24" s="64">
        <f>Input!$AC$51</f>
        <v>133873</v>
      </c>
      <c r="H24" s="64">
        <f>Input!$AD$51</f>
        <v>0</v>
      </c>
      <c r="I24" s="64">
        <f>Input!$AE$51</f>
        <v>520370</v>
      </c>
      <c r="J24" s="64">
        <f>Input!$AF$51</f>
        <v>123299</v>
      </c>
      <c r="K24" s="64">
        <f>Input!$AG$51</f>
        <v>0</v>
      </c>
      <c r="L24" s="65">
        <f t="shared" si="1"/>
        <v>2376587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4753174</v>
      </c>
    </row>
    <row r="25" spans="1:28" ht="15.75" customHeight="1">
      <c r="B25" s="55" t="s">
        <v>25</v>
      </c>
      <c r="C25" s="21"/>
      <c r="D25" s="21"/>
      <c r="F25" s="64">
        <f>Input!$AH$51</f>
        <v>7362609</v>
      </c>
      <c r="G25" s="64">
        <f>Input!$AI$51</f>
        <v>594106</v>
      </c>
      <c r="H25" s="64">
        <f>Input!$AJ$51</f>
        <v>107927</v>
      </c>
      <c r="I25" s="64">
        <f>Input!$AK$51</f>
        <v>3617321</v>
      </c>
      <c r="J25" s="64">
        <f>Input!$AL$51</f>
        <v>217736</v>
      </c>
      <c r="K25" s="64">
        <f>Input!$AM$51</f>
        <v>111204</v>
      </c>
      <c r="L25" s="65">
        <f t="shared" si="1"/>
        <v>12010903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24021806</v>
      </c>
    </row>
    <row r="26" spans="1:28" ht="15.75" customHeight="1">
      <c r="B26" s="55" t="s">
        <v>26</v>
      </c>
      <c r="C26" s="21"/>
      <c r="D26" s="21"/>
      <c r="F26" s="64">
        <f>Input!$AN$51</f>
        <v>212571</v>
      </c>
      <c r="G26" s="64">
        <f>Input!$AO$51</f>
        <v>26268</v>
      </c>
      <c r="H26" s="64">
        <f>Input!$AP$51</f>
        <v>0</v>
      </c>
      <c r="I26" s="64">
        <f>Input!$AQ$51</f>
        <v>383930</v>
      </c>
      <c r="J26" s="64">
        <f>Input!$AR$51</f>
        <v>60</v>
      </c>
      <c r="K26" s="64">
        <f>Input!$AS$51</f>
        <v>7577</v>
      </c>
      <c r="L26" s="65">
        <f t="shared" si="1"/>
        <v>630406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1260812</v>
      </c>
    </row>
    <row r="27" spans="1:28" ht="15.75" customHeight="1">
      <c r="B27" s="55" t="s">
        <v>27</v>
      </c>
      <c r="C27" s="21"/>
      <c r="D27" s="21"/>
      <c r="F27" s="64">
        <f>Input!$AT$51</f>
        <v>113392</v>
      </c>
      <c r="G27" s="64">
        <f>Input!$AU$51</f>
        <v>37584</v>
      </c>
      <c r="H27" s="64">
        <f>Input!$AV$51</f>
        <v>0</v>
      </c>
      <c r="I27" s="64">
        <f>Input!$AW$51</f>
        <v>189121</v>
      </c>
      <c r="J27" s="64">
        <f>Input!$AX$51</f>
        <v>0</v>
      </c>
      <c r="K27" s="64">
        <f>Input!$AY$51</f>
        <v>21521</v>
      </c>
      <c r="L27" s="65">
        <f t="shared" si="1"/>
        <v>361618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723236</v>
      </c>
    </row>
    <row r="28" spans="1:28" ht="15.75" customHeight="1">
      <c r="B28" s="55" t="s">
        <v>28</v>
      </c>
      <c r="C28" s="21"/>
      <c r="D28" s="21"/>
      <c r="F28" s="64">
        <f>Input!$AZ$51</f>
        <v>303957</v>
      </c>
      <c r="G28" s="64">
        <f>Input!$BA$51</f>
        <v>0</v>
      </c>
      <c r="H28" s="64">
        <f>Input!$BB$51</f>
        <v>0</v>
      </c>
      <c r="I28" s="64">
        <f>Input!$BC$51</f>
        <v>71231</v>
      </c>
      <c r="J28" s="64">
        <f>Input!$BD$51</f>
        <v>153665</v>
      </c>
      <c r="K28" s="64">
        <f>Input!$BE$51</f>
        <v>0</v>
      </c>
      <c r="L28" s="65">
        <f t="shared" si="1"/>
        <v>528853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Input!$BF$51</f>
        <v>2372669</v>
      </c>
      <c r="G29" s="64">
        <f>Input!$BG$51</f>
        <v>104571</v>
      </c>
      <c r="H29" s="64">
        <f>Input!$BH$51</f>
        <v>0</v>
      </c>
      <c r="I29" s="64">
        <f>Input!$BI$51</f>
        <v>1469895</v>
      </c>
      <c r="J29" s="64">
        <f>Input!$BJ$51</f>
        <v>178661</v>
      </c>
      <c r="K29" s="64">
        <f>Input!$BK$51</f>
        <v>289563</v>
      </c>
      <c r="L29" s="65">
        <f t="shared" si="1"/>
        <v>4415359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Input!$BL$51</f>
        <v>1792381</v>
      </c>
      <c r="G30" s="64">
        <f>Input!$BM$51</f>
        <v>14350</v>
      </c>
      <c r="H30" s="64">
        <f>Input!$BN$51</f>
        <v>0</v>
      </c>
      <c r="I30" s="64">
        <f>Input!$BO$51</f>
        <v>453955</v>
      </c>
      <c r="J30" s="64">
        <f>Input!$BP$51</f>
        <v>0</v>
      </c>
      <c r="K30" s="64">
        <f>Input!$BQ$51</f>
        <v>142616</v>
      </c>
      <c r="L30" s="65">
        <f t="shared" si="1"/>
        <v>2403302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Input!$BR$51</f>
        <v>346875</v>
      </c>
      <c r="G31" s="64">
        <f>Input!$BS$51</f>
        <v>165287</v>
      </c>
      <c r="H31" s="64">
        <f>Input!$BT$51</f>
        <v>129918</v>
      </c>
      <c r="I31" s="64">
        <f>Input!$BU$51</f>
        <v>540456</v>
      </c>
      <c r="J31" s="64">
        <f>Input!$BV$51</f>
        <v>0</v>
      </c>
      <c r="K31" s="64">
        <f>Input!$BW$51</f>
        <v>40982</v>
      </c>
      <c r="L31" s="65">
        <f t="shared" si="1"/>
        <v>1223518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Input!$BX$51</f>
        <v>0</v>
      </c>
      <c r="G32" s="64">
        <f>Input!$BY$51</f>
        <v>0</v>
      </c>
      <c r="H32" s="64">
        <f>Input!$BZ$51</f>
        <v>0</v>
      </c>
      <c r="I32" s="64">
        <f>Input!$CA$51</f>
        <v>0</v>
      </c>
      <c r="J32" s="64">
        <f>Input!$CB$51</f>
        <v>0</v>
      </c>
      <c r="K32" s="64">
        <f>Input!$CC$51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Input!$CD$51</f>
        <v>439235</v>
      </c>
      <c r="G33" s="64">
        <f>Input!$CE$51</f>
        <v>0</v>
      </c>
      <c r="H33" s="64">
        <f>Input!$CF$51</f>
        <v>0</v>
      </c>
      <c r="I33" s="64">
        <f>Input!$CG$51</f>
        <v>387970</v>
      </c>
      <c r="J33" s="64">
        <f>Input!$CH$51</f>
        <v>0</v>
      </c>
      <c r="K33" s="64">
        <f>Input!$CI$51</f>
        <v>1404</v>
      </c>
      <c r="L33" s="65">
        <f t="shared" si="1"/>
        <v>828609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Input!$CJ$51</f>
        <v>864461</v>
      </c>
      <c r="G34" s="64">
        <f>Input!$CK$51</f>
        <v>68468</v>
      </c>
      <c r="H34" s="64">
        <f>Input!$CL$51</f>
        <v>-2586</v>
      </c>
      <c r="I34" s="64">
        <f>Input!$CM$51</f>
        <v>895559</v>
      </c>
      <c r="J34" s="64">
        <f>Input!$CN$51</f>
        <v>18380</v>
      </c>
      <c r="K34" s="64">
        <f>Input!$CO$51</f>
        <v>95818</v>
      </c>
      <c r="L34" s="65">
        <f t="shared" si="1"/>
        <v>1940100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Input!$CP$51</f>
        <v>718297</v>
      </c>
      <c r="G35" s="64">
        <f>Input!$CQ$51</f>
        <v>0</v>
      </c>
      <c r="H35" s="64">
        <f>Input!$CR$51</f>
        <v>133070</v>
      </c>
      <c r="I35" s="64">
        <f>Input!$CS$51</f>
        <v>309592</v>
      </c>
      <c r="J35" s="64">
        <f>Input!$CT$51</f>
        <v>153886</v>
      </c>
      <c r="K35" s="64">
        <f>Input!$CU$51</f>
        <v>311030</v>
      </c>
      <c r="L35" s="65">
        <f t="shared" si="1"/>
        <v>1625875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Input!$CV$51</f>
        <v>0</v>
      </c>
      <c r="G36" s="64">
        <f>Input!$CW$51</f>
        <v>0</v>
      </c>
      <c r="H36" s="64">
        <f>Input!$CX$51</f>
        <v>0</v>
      </c>
      <c r="I36" s="64">
        <f>Input!$CY$51</f>
        <v>0</v>
      </c>
      <c r="J36" s="64">
        <f>Input!$CZ$51</f>
        <v>0</v>
      </c>
      <c r="K36" s="64">
        <f>Input!$DA$51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Input!$DB$51</f>
        <v>0</v>
      </c>
      <c r="G37" s="64">
        <f>Input!$DC$51</f>
        <v>0</v>
      </c>
      <c r="H37" s="64">
        <f>Input!$DD$51</f>
        <v>0</v>
      </c>
      <c r="I37" s="64">
        <f>Input!$DE$51</f>
        <v>0</v>
      </c>
      <c r="J37" s="64">
        <f>Input!$DF$51</f>
        <v>0</v>
      </c>
      <c r="K37" s="64">
        <f>Input!$DG$51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Input!$DH$51</f>
        <v>0</v>
      </c>
      <c r="G38" s="64">
        <f>Input!$DI$51</f>
        <v>0</v>
      </c>
      <c r="H38" s="64">
        <f>Input!$DJ$51</f>
        <v>0</v>
      </c>
      <c r="I38" s="64">
        <f>Input!$DK$51</f>
        <v>0</v>
      </c>
      <c r="J38" s="64">
        <f>Input!$DL$51</f>
        <v>0</v>
      </c>
      <c r="K38" s="64">
        <f>Input!$DM$51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Input!$DN$51</f>
        <v>0</v>
      </c>
      <c r="G39" s="64">
        <f>Input!$DO$51</f>
        <v>0</v>
      </c>
      <c r="H39" s="64">
        <f>Input!$DP$51</f>
        <v>0</v>
      </c>
      <c r="I39" s="64">
        <f>Input!$DQ$51</f>
        <v>0</v>
      </c>
      <c r="J39" s="64">
        <f>Input!$DR$51</f>
        <v>0</v>
      </c>
      <c r="K39" s="64">
        <f>Input!$DS$51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Input!$DT$51</f>
        <v>0</v>
      </c>
      <c r="G40" s="64">
        <f>Input!$DU$51</f>
        <v>0</v>
      </c>
      <c r="H40" s="64">
        <f>Input!$DV$51</f>
        <v>0</v>
      </c>
      <c r="I40" s="64">
        <f>Input!$DW$51</f>
        <v>0</v>
      </c>
      <c r="J40" s="64">
        <f>Input!$DX$51</f>
        <v>0</v>
      </c>
      <c r="K40" s="64">
        <f>Input!$DY$51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Input!$DZ$51</f>
        <v>0</v>
      </c>
      <c r="G41" s="64">
        <f>Input!$EA$51</f>
        <v>0</v>
      </c>
      <c r="H41" s="64">
        <f>Input!$EB$51</f>
        <v>0</v>
      </c>
      <c r="I41" s="64">
        <f>Input!$EC$51</f>
        <v>0</v>
      </c>
      <c r="J41" s="64">
        <f>Input!$ED$51</f>
        <v>0</v>
      </c>
      <c r="K41" s="64">
        <f>Input!$EE$51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Input!$EF$51</f>
        <v>0</v>
      </c>
      <c r="G42" s="84">
        <f>Input!$EG$51</f>
        <v>0</v>
      </c>
      <c r="H42" s="84">
        <f>Input!$EH$51</f>
        <v>0</v>
      </c>
      <c r="I42" s="84">
        <f>Input!$EI$51</f>
        <v>0</v>
      </c>
      <c r="J42" s="84">
        <f>Input!$EJ$51</f>
        <v>0</v>
      </c>
      <c r="K42" s="84">
        <f>Input!$EK$51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19026304</v>
      </c>
      <c r="G43" s="86">
        <f t="shared" si="2"/>
        <v>1717661</v>
      </c>
      <c r="H43" s="86">
        <f t="shared" si="2"/>
        <v>383815</v>
      </c>
      <c r="I43" s="86">
        <f t="shared" si="2"/>
        <v>12490171</v>
      </c>
      <c r="J43" s="86">
        <f t="shared" si="2"/>
        <v>1330406</v>
      </c>
      <c r="K43" s="86">
        <f t="shared" si="2"/>
        <v>1707959</v>
      </c>
      <c r="L43" s="87">
        <f t="shared" si="2"/>
        <v>36656316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47381400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2101476</v>
      </c>
      <c r="I44" s="53"/>
      <c r="J44" s="247" t="s">
        <v>468</v>
      </c>
      <c r="K44" s="248">
        <f>K43+J43</f>
        <v>3038365</v>
      </c>
      <c r="L44" s="247" t="s">
        <v>470</v>
      </c>
      <c r="M44" s="249"/>
      <c r="N44" s="251">
        <f>K44+F43</f>
        <v>22064669</v>
      </c>
      <c r="O44" s="294">
        <f>ROUND((N44/P44)*100,2)</f>
        <v>13.67</v>
      </c>
      <c r="P44" s="93">
        <f>Input!$HL$51</f>
        <v>161424552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Input!$EL$51</f>
        <v>0</v>
      </c>
      <c r="G46" s="64">
        <f>Input!$EM$51</f>
        <v>0</v>
      </c>
      <c r="H46" s="64">
        <f>Input!$EN$51</f>
        <v>0</v>
      </c>
      <c r="I46" s="64">
        <f>Input!$EO$51</f>
        <v>0</v>
      </c>
      <c r="J46" s="64">
        <f>Input!$EP$51</f>
        <v>0</v>
      </c>
      <c r="K46" s="64">
        <f>Input!$EQ$51</f>
        <v>0</v>
      </c>
      <c r="L46" s="57">
        <f>SUM(F46:K46)</f>
        <v>0</v>
      </c>
      <c r="N46" s="9"/>
      <c r="O46" s="291">
        <f>ROUND(N44/O48,0)</f>
        <v>38853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Input!$ER$51</f>
        <v>0</v>
      </c>
      <c r="G47" s="64">
        <f>Input!$ES$51</f>
        <v>0</v>
      </c>
      <c r="H47" s="64">
        <f>Input!$ET$51</f>
        <v>0</v>
      </c>
      <c r="I47" s="64">
        <f>Input!$EU$51</f>
        <v>0</v>
      </c>
      <c r="J47" s="64">
        <f>Input!$EV$51</f>
        <v>0</v>
      </c>
      <c r="K47" s="64">
        <f>Input!$EW$51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Input!$EX$51</f>
        <v>0</v>
      </c>
      <c r="G48" s="64">
        <f>Input!$EY$51</f>
        <v>0</v>
      </c>
      <c r="H48" s="64">
        <f>Input!$EZ$51</f>
        <v>0</v>
      </c>
      <c r="I48" s="64">
        <f>Input!$FA$51</f>
        <v>0</v>
      </c>
      <c r="J48" s="64">
        <f>Input!$FB$51</f>
        <v>0</v>
      </c>
      <c r="K48" s="64">
        <f>Input!$FC$51</f>
        <v>0</v>
      </c>
      <c r="L48" s="65">
        <f t="shared" si="3"/>
        <v>0</v>
      </c>
      <c r="N48" s="97"/>
      <c r="O48" s="293">
        <f>VLOOKUP($B$1,LUTTFTE,16,FALSE)</f>
        <v>567.9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Input!$FD$51</f>
        <v>0</v>
      </c>
      <c r="G49" s="64">
        <f>Input!$FE$51</f>
        <v>0</v>
      </c>
      <c r="H49" s="64">
        <f>Input!$FF$51</f>
        <v>0</v>
      </c>
      <c r="I49" s="64">
        <f>Input!$FG$51</f>
        <v>0</v>
      </c>
      <c r="J49" s="64">
        <f>Input!$FH$51</f>
        <v>0</v>
      </c>
      <c r="K49" s="64">
        <f>Input!$FI$51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Input!$FJ$51</f>
        <v>0</v>
      </c>
      <c r="G50" s="64">
        <f>Input!$FK$51</f>
        <v>0</v>
      </c>
      <c r="H50" s="64">
        <f>Input!$FL$51</f>
        <v>0</v>
      </c>
      <c r="I50" s="64">
        <f>Input!$FM$51</f>
        <v>0</v>
      </c>
      <c r="J50" s="64">
        <f>Input!$FN$51</f>
        <v>0</v>
      </c>
      <c r="K50" s="64">
        <f>Input!$FO$51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Input!$FP$51</f>
        <v>6270910</v>
      </c>
      <c r="G51" s="64">
        <f>Input!$FQ$51</f>
        <v>0</v>
      </c>
      <c r="H51" s="64">
        <f>Input!$FR$51</f>
        <v>0</v>
      </c>
      <c r="I51" s="64">
        <f>Input!$FS$51</f>
        <v>0</v>
      </c>
      <c r="J51" s="64">
        <f>Input!$FT$51</f>
        <v>132288</v>
      </c>
      <c r="K51" s="64">
        <f>Input!$FU$51</f>
        <v>40699</v>
      </c>
      <c r="L51" s="65">
        <f t="shared" si="3"/>
        <v>6443897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Input!$FV$51</f>
        <v>0</v>
      </c>
      <c r="G52" s="64">
        <f>Input!$FW$51</f>
        <v>0</v>
      </c>
      <c r="H52" s="64">
        <f>Input!$FX$51</f>
        <v>0</v>
      </c>
      <c r="I52" s="64">
        <f>Input!$FY$51</f>
        <v>0</v>
      </c>
      <c r="J52" s="64">
        <f>Input!$FZ$51</f>
        <v>0</v>
      </c>
      <c r="K52" s="64">
        <f>Input!$GA$51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Input!$GB$51</f>
        <v>0</v>
      </c>
      <c r="G53" s="64">
        <f>Input!$GC$51</f>
        <v>0</v>
      </c>
      <c r="H53" s="64">
        <f>Input!$GD$51</f>
        <v>0</v>
      </c>
      <c r="I53" s="64">
        <f>Input!$GE$51</f>
        <v>0</v>
      </c>
      <c r="J53" s="64">
        <f>Input!$GF$51</f>
        <v>0</v>
      </c>
      <c r="K53" s="64">
        <f>Input!$GG$51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Input!$GH$51</f>
        <v>0</v>
      </c>
      <c r="G54" s="64">
        <f>Input!$GI$51</f>
        <v>0</v>
      </c>
      <c r="H54" s="64">
        <f>Input!$GJ$51</f>
        <v>0</v>
      </c>
      <c r="I54" s="64">
        <f>Input!$GK$51</f>
        <v>0</v>
      </c>
      <c r="J54" s="64">
        <f>Input!$GL$51</f>
        <v>0</v>
      </c>
      <c r="K54" s="64">
        <f>Input!$GM$51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Input!$GN$51</f>
        <v>0</v>
      </c>
      <c r="G55" s="64">
        <f>Input!$GO$51</f>
        <v>0</v>
      </c>
      <c r="H55" s="64">
        <f>Input!$GP$51</f>
        <v>0</v>
      </c>
      <c r="I55" s="64">
        <f>Input!$GQ$51</f>
        <v>0</v>
      </c>
      <c r="J55" s="64">
        <f>Input!$GR$51</f>
        <v>0</v>
      </c>
      <c r="K55" s="64">
        <f>Input!$GS$51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Input!$GT$51</f>
        <v>0</v>
      </c>
      <c r="G56" s="64">
        <f>Input!$GU$51</f>
        <v>0</v>
      </c>
      <c r="H56" s="64">
        <f>Input!$GV$51</f>
        <v>0</v>
      </c>
      <c r="I56" s="64">
        <f>Input!$GW$51</f>
        <v>0</v>
      </c>
      <c r="J56" s="64">
        <f>Input!$GX$51</f>
        <v>0</v>
      </c>
      <c r="K56" s="64">
        <f>Input!$GY$51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Input!$GZ$51</f>
        <v>0</v>
      </c>
      <c r="G57" s="64">
        <f>Input!$HA$51</f>
        <v>0</v>
      </c>
      <c r="H57" s="64">
        <f>Input!$HB$51</f>
        <v>0</v>
      </c>
      <c r="I57" s="64">
        <f>Input!$HC$51</f>
        <v>0</v>
      </c>
      <c r="J57" s="64">
        <f>Input!$HD$51</f>
        <v>0</v>
      </c>
      <c r="K57" s="64">
        <f>Input!$HE$51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Input!$HF$51</f>
        <v>0</v>
      </c>
      <c r="G58" s="64">
        <f>Input!$HG$51</f>
        <v>0</v>
      </c>
      <c r="H58" s="64">
        <f>Input!$HH$51</f>
        <v>0</v>
      </c>
      <c r="I58" s="64">
        <f>Input!$HI$51</f>
        <v>0</v>
      </c>
      <c r="J58" s="64">
        <f>Input!$HJ$51</f>
        <v>0</v>
      </c>
      <c r="K58" s="64">
        <f>Input!$HK$51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6270910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132288</v>
      </c>
      <c r="K59" s="86">
        <f t="shared" si="4"/>
        <v>40699</v>
      </c>
      <c r="L59" s="86">
        <f t="shared" si="4"/>
        <v>6443897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25297214</v>
      </c>
      <c r="G66" s="115">
        <f t="shared" ref="G66:L66" si="5">G59+G43</f>
        <v>1717661</v>
      </c>
      <c r="H66" s="115">
        <f t="shared" si="5"/>
        <v>383815</v>
      </c>
      <c r="I66" s="115">
        <f t="shared" si="5"/>
        <v>12490171</v>
      </c>
      <c r="J66" s="115">
        <f t="shared" si="5"/>
        <v>1462694</v>
      </c>
      <c r="K66" s="115">
        <f t="shared" si="5"/>
        <v>1748658</v>
      </c>
      <c r="L66" s="115">
        <f t="shared" si="5"/>
        <v>43100213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45657993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Input!HL51+Input!HM51+Input!HN51+SUM(Input!$HT$51:'Input'!$IC$51)</f>
        <v>779294219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573154</v>
      </c>
      <c r="H69" s="390">
        <f>H28+H23</f>
        <v>15486</v>
      </c>
      <c r="I69" s="20"/>
      <c r="J69" s="20"/>
      <c r="K69" s="20"/>
      <c r="L69" s="115">
        <f>SUM(L66:L68)</f>
        <v>868052425</v>
      </c>
      <c r="N69" s="20"/>
    </row>
    <row r="70" spans="1:26" ht="15.75" customHeight="1">
      <c r="H70" s="390">
        <f>H69+G69</f>
        <v>588640</v>
      </c>
      <c r="L70" s="3" t="str">
        <f>IF($L$69&lt;&gt;(Input!$D$51-Input!$E$51),"Error","Balanced")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2" priority="3">
      <formula>$O$28&lt;&gt;0</formula>
    </cfRule>
  </conditionalFormatting>
  <conditionalFormatting sqref="F20:J20">
    <cfRule type="expression" dxfId="81" priority="2">
      <formula>OR($S$17&lt;&gt;0,$S$43&lt;&gt;0,$S$59&lt;&gt;0)</formula>
    </cfRule>
  </conditionalFormatting>
  <conditionalFormatting sqref="H10:J10">
    <cfRule type="expression" dxfId="8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4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I1" sqref="I1"/>
    </sheetView>
  </sheetViews>
  <sheetFormatPr defaultRowHeight="12.75" outlineLevelCol="1"/>
  <cols>
    <col min="1" max="1" width="9.140625" style="130"/>
    <col min="2" max="2" width="44.42578125" style="130" customWidth="1"/>
    <col min="3" max="3" width="16" style="130" customWidth="1"/>
    <col min="4" max="4" width="16.7109375" style="130" customWidth="1"/>
    <col min="5" max="5" width="16.28515625" style="130" customWidth="1"/>
    <col min="6" max="6" width="16" style="130" customWidth="1"/>
    <col min="7" max="7" width="14.85546875" style="130" customWidth="1"/>
    <col min="8" max="8" width="19.140625" style="130" customWidth="1"/>
    <col min="9" max="9" width="14.85546875" style="130" customWidth="1"/>
    <col min="10" max="10" width="15.85546875" style="130" customWidth="1"/>
    <col min="11" max="11" width="37.140625" style="178" hidden="1" customWidth="1" outlineLevel="1"/>
    <col min="12" max="12" width="13.42578125" style="130" customWidth="1" collapsed="1"/>
    <col min="13" max="13" width="29.85546875" style="178" hidden="1" customWidth="1" outlineLevel="1"/>
    <col min="14" max="14" width="13.42578125" style="130" customWidth="1" collapsed="1"/>
    <col min="15" max="15" width="30.140625" style="178" hidden="1" customWidth="1" outlineLevel="1"/>
    <col min="16" max="16" width="13.7109375" style="130" customWidth="1" collapsed="1"/>
    <col min="17" max="17" width="18.5703125" style="130" customWidth="1"/>
    <col min="18" max="16384" width="9.140625" style="130"/>
  </cols>
  <sheetData>
    <row r="1" spans="1:19" ht="13.5" thickBot="1">
      <c r="B1" s="608"/>
      <c r="E1" s="354" t="s">
        <v>410</v>
      </c>
      <c r="I1" s="369" t="s">
        <v>441</v>
      </c>
    </row>
    <row r="2" spans="1:19">
      <c r="E2" s="354" t="s">
        <v>1514</v>
      </c>
    </row>
    <row r="3" spans="1:19">
      <c r="E3" s="408" t="s">
        <v>1685</v>
      </c>
    </row>
    <row r="4" spans="1:19" ht="24.75" customHeight="1">
      <c r="I4" s="1054" t="s">
        <v>657</v>
      </c>
      <c r="J4" s="1055"/>
      <c r="K4" s="1056" t="s">
        <v>660</v>
      </c>
      <c r="L4" s="1057"/>
      <c r="M4" s="1057"/>
      <c r="N4" s="1057"/>
      <c r="O4" s="1057"/>
      <c r="P4" s="1058"/>
    </row>
    <row r="5" spans="1:19" ht="63" customHeight="1">
      <c r="A5" s="161" t="s">
        <v>344</v>
      </c>
      <c r="B5" s="167" t="s">
        <v>411</v>
      </c>
      <c r="C5" s="161" t="s">
        <v>687</v>
      </c>
      <c r="D5" s="161" t="s">
        <v>1441</v>
      </c>
      <c r="E5" s="161" t="s">
        <v>655</v>
      </c>
      <c r="F5" s="611" t="s">
        <v>641</v>
      </c>
      <c r="G5" s="161" t="s">
        <v>662</v>
      </c>
      <c r="H5" s="161" t="s">
        <v>656</v>
      </c>
      <c r="I5" s="594" t="s">
        <v>658</v>
      </c>
      <c r="J5" s="594" t="s">
        <v>659</v>
      </c>
      <c r="K5" s="1054" t="s">
        <v>646</v>
      </c>
      <c r="L5" s="1055"/>
      <c r="M5" s="1054" t="s">
        <v>647</v>
      </c>
      <c r="N5" s="1055"/>
      <c r="O5" s="1054" t="s">
        <v>648</v>
      </c>
      <c r="P5" s="1055"/>
      <c r="Q5" s="611" t="s">
        <v>661</v>
      </c>
    </row>
    <row r="6" spans="1:19">
      <c r="A6" s="393">
        <v>3656</v>
      </c>
      <c r="B6" s="163" t="str">
        <f>ARL!$B$1</f>
        <v>The University of Texas at Arlington</v>
      </c>
      <c r="C6" s="166">
        <f>ARLRR!$K$7</f>
        <v>85527904</v>
      </c>
      <c r="D6" s="166">
        <f>ARLRR!$K$8</f>
        <v>-40902941</v>
      </c>
      <c r="E6" s="162">
        <f>ARLRR!$K$9</f>
        <v>3543801</v>
      </c>
      <c r="F6" s="612">
        <f>SUM(C6:E6)</f>
        <v>48168764</v>
      </c>
      <c r="G6" s="166">
        <f>ARLRR!$K$12</f>
        <v>-1584746</v>
      </c>
      <c r="H6" s="166">
        <f>ARLRR!$K$14</f>
        <v>0</v>
      </c>
      <c r="I6" s="166">
        <f>ARLRR!$K$17</f>
        <v>-1202308</v>
      </c>
      <c r="J6" s="166">
        <f>ARLRR!$K$18</f>
        <v>0</v>
      </c>
      <c r="K6" s="595">
        <f>ARLRR!$E$21</f>
        <v>0</v>
      </c>
      <c r="L6" s="593">
        <f>ARLRR!$K$21</f>
        <v>0</v>
      </c>
      <c r="M6" s="595">
        <f>ARLRR!$E$22</f>
        <v>0</v>
      </c>
      <c r="N6" s="593">
        <f>ARLRR!$K$22</f>
        <v>0</v>
      </c>
      <c r="O6" s="595">
        <f>ARLRR!$E$23</f>
        <v>0</v>
      </c>
      <c r="P6" s="164">
        <f>ARLRR!$K$23</f>
        <v>0</v>
      </c>
      <c r="Q6" s="612">
        <f>SUM(F6:J6)+L6+N6+P6</f>
        <v>45381710</v>
      </c>
      <c r="S6" s="130" t="str">
        <f>IF(Q6&lt;&gt;ARLRR!K50,"Out of Balance","Balanced")</f>
        <v>Balanced</v>
      </c>
    </row>
    <row r="7" spans="1:19" s="684" customFormat="1" ht="25.5">
      <c r="A7" s="662">
        <v>3658</v>
      </c>
      <c r="B7" s="699" t="str">
        <f>'AUS1'!$B$1</f>
        <v>The University of Texas at Austin - Academic &amp; Health (A+H)</v>
      </c>
      <c r="C7" s="681" t="s">
        <v>518</v>
      </c>
      <c r="D7" s="681" t="s">
        <v>518</v>
      </c>
      <c r="E7" s="681" t="s">
        <v>518</v>
      </c>
      <c r="F7" s="682" t="s">
        <v>518</v>
      </c>
      <c r="G7" s="681" t="s">
        <v>518</v>
      </c>
      <c r="H7" s="681" t="s">
        <v>518</v>
      </c>
      <c r="I7" s="681" t="s">
        <v>518</v>
      </c>
      <c r="J7" s="681" t="s">
        <v>518</v>
      </c>
      <c r="K7" s="683"/>
      <c r="L7" s="681" t="s">
        <v>518</v>
      </c>
      <c r="M7" s="683"/>
      <c r="N7" s="681" t="s">
        <v>518</v>
      </c>
      <c r="O7" s="683"/>
      <c r="P7" s="681" t="s">
        <v>518</v>
      </c>
      <c r="Q7" s="682" t="s">
        <v>518</v>
      </c>
    </row>
    <row r="8" spans="1:19">
      <c r="A8" s="393">
        <v>9741</v>
      </c>
      <c r="B8" s="163" t="str">
        <f>DAL!$B$1</f>
        <v>The University of Texas at Dallas</v>
      </c>
      <c r="C8" s="165">
        <f>DALRR!$K$7</f>
        <v>94549599</v>
      </c>
      <c r="D8" s="165">
        <f>DALRR!$K$8</f>
        <v>-42227819</v>
      </c>
      <c r="E8" s="164">
        <f>DALRR!$K$9</f>
        <v>1874281</v>
      </c>
      <c r="F8" s="614">
        <f t="shared" ref="F8:F41" si="0">SUM(C8:E8)</f>
        <v>54196061</v>
      </c>
      <c r="G8" s="165">
        <f>DALRR!$K$12</f>
        <v>0</v>
      </c>
      <c r="H8" s="165">
        <f>DALRR!$K$14</f>
        <v>0</v>
      </c>
      <c r="I8" s="165">
        <f>DALRR!$K$17</f>
        <v>-47941</v>
      </c>
      <c r="J8" s="165">
        <f>DALRR!$K$18</f>
        <v>0</v>
      </c>
      <c r="K8" s="595" t="str">
        <f>DALRR!$E$21</f>
        <v>Remove business meals per NRUF audit</v>
      </c>
      <c r="L8" s="593">
        <f>DALRR!$K$21</f>
        <v>-325213</v>
      </c>
      <c r="M8" s="595">
        <f>DALRR!$E$22</f>
        <v>0</v>
      </c>
      <c r="N8" s="593">
        <f>DALRR!$K$22</f>
        <v>0</v>
      </c>
      <c r="O8" s="595">
        <f>DALRR!$E$23</f>
        <v>0</v>
      </c>
      <c r="P8" s="164">
        <f>DALRR!$K$23</f>
        <v>0</v>
      </c>
      <c r="Q8" s="614">
        <f t="shared" ref="Q8:Q41" si="1">SUM(F8:J8)+L8+N8+P8</f>
        <v>53822907</v>
      </c>
      <c r="S8" s="130" t="str">
        <f>IF(Q8&lt;&gt;DALRR!K50,"Out of Balance","Balanced")</f>
        <v>Balanced</v>
      </c>
    </row>
    <row r="9" spans="1:19">
      <c r="A9" s="393">
        <v>3661</v>
      </c>
      <c r="B9" s="163" t="str">
        <f>'E-P'!$B$1</f>
        <v>The University of Texas at El Paso</v>
      </c>
      <c r="C9" s="165">
        <f>'E-PRR'!K7</f>
        <v>70224864</v>
      </c>
      <c r="D9" s="165">
        <f>'E-PRR'!$K$8</f>
        <v>-20022764</v>
      </c>
      <c r="E9" s="164">
        <f>'E-PRR'!$K$9</f>
        <v>1271206</v>
      </c>
      <c r="F9" s="614">
        <f t="shared" si="0"/>
        <v>51473306</v>
      </c>
      <c r="G9" s="165">
        <f>'E-PRR'!$K$12</f>
        <v>-15559</v>
      </c>
      <c r="H9" s="165">
        <f>'E-PRR'!$K$14</f>
        <v>0</v>
      </c>
      <c r="I9" s="165">
        <f>'E-PRR'!$K$17</f>
        <v>-889730</v>
      </c>
      <c r="J9" s="165">
        <f>'E-PRR'!$K$18</f>
        <v>0</v>
      </c>
      <c r="K9" s="595">
        <f>'E-PRR'!$E$21</f>
        <v>0</v>
      </c>
      <c r="L9" s="593">
        <f>'E-PRR'!$K$21</f>
        <v>0</v>
      </c>
      <c r="M9" s="595">
        <f>'E-PRR'!$E$22</f>
        <v>0</v>
      </c>
      <c r="N9" s="593">
        <f>'E-PRR'!$K$22</f>
        <v>0</v>
      </c>
      <c r="O9" s="595">
        <f>'E-PRR'!$E$23</f>
        <v>0</v>
      </c>
      <c r="P9" s="164">
        <f>'E-PRR'!$K$23</f>
        <v>0</v>
      </c>
      <c r="Q9" s="614">
        <f t="shared" si="1"/>
        <v>50568017</v>
      </c>
      <c r="S9" s="130" t="str">
        <f>IF(Q9&lt;&gt;'E-PRR'!K50,"Out of Balance","Balanced")</f>
        <v>Balanced</v>
      </c>
    </row>
    <row r="10" spans="1:19" s="684" customFormat="1" ht="25.5">
      <c r="A10" s="662">
        <v>3599</v>
      </c>
      <c r="B10" s="699" t="str">
        <f>'RGV1'!$B$1</f>
        <v>The University of Texas RGV - Academic &amp; Health (A+H)</v>
      </c>
      <c r="C10" s="849">
        <f>'RGV1-RR'!$K$7</f>
        <v>11941907</v>
      </c>
      <c r="D10" s="849">
        <f>'RGV1-RR'!$K$8</f>
        <v>-3447723</v>
      </c>
      <c r="E10" s="850">
        <f>'RGV1-RR'!$K$9</f>
        <v>1412128</v>
      </c>
      <c r="F10" s="851">
        <f t="shared" si="0"/>
        <v>9906312</v>
      </c>
      <c r="G10" s="849">
        <f>'RGV1-RR'!$K$12</f>
        <v>-978</v>
      </c>
      <c r="H10" s="849">
        <f>'RGV1-RR'!$K$14</f>
        <v>0</v>
      </c>
      <c r="I10" s="849">
        <f>'RGV1-RR'!$K$17</f>
        <v>-170750</v>
      </c>
      <c r="J10" s="849">
        <f>'RGV1-RR'!$K$18</f>
        <v>0</v>
      </c>
      <c r="K10" s="852">
        <f>'RGV1-RR'!$E$21</f>
        <v>0</v>
      </c>
      <c r="L10" s="853">
        <f>'RGV1-RR'!$K$21</f>
        <v>0</v>
      </c>
      <c r="M10" s="852">
        <f>'RGV1-RR'!$E$22</f>
        <v>0</v>
      </c>
      <c r="N10" s="853">
        <f>'RGV1-RR'!$K$22</f>
        <v>0</v>
      </c>
      <c r="O10" s="852">
        <f>'RGV1-RR'!$E$23</f>
        <v>0</v>
      </c>
      <c r="P10" s="850">
        <f>'RGV1-RR'!$K$23</f>
        <v>0</v>
      </c>
      <c r="Q10" s="851">
        <f t="shared" si="1"/>
        <v>9734584</v>
      </c>
      <c r="S10" s="684" t="str">
        <f>IF(Q10&lt;&gt;'RGV1-RR'!K50,"Out of Balance","Balanced")</f>
        <v>Balanced</v>
      </c>
    </row>
    <row r="11" spans="1:19">
      <c r="A11" s="393">
        <v>9930</v>
      </c>
      <c r="B11" s="163" t="str">
        <f>'P-B'!$B$1</f>
        <v>The University of Texas of the Permian Basin</v>
      </c>
      <c r="C11" s="165">
        <f>'P-BRR'!$K$7</f>
        <v>972679</v>
      </c>
      <c r="D11" s="165">
        <f>'P-BRR'!$K$8</f>
        <v>-312909</v>
      </c>
      <c r="E11" s="164">
        <f>'P-BRR'!$K$9</f>
        <v>0</v>
      </c>
      <c r="F11" s="614">
        <f t="shared" si="0"/>
        <v>659770</v>
      </c>
      <c r="G11" s="165">
        <f>'P-BRR'!$K$12</f>
        <v>0</v>
      </c>
      <c r="H11" s="165">
        <f>'P-BRR'!$K$14</f>
        <v>0</v>
      </c>
      <c r="I11" s="165">
        <f>'P-BRR'!$K$17</f>
        <v>0</v>
      </c>
      <c r="J11" s="165">
        <f>'P-BRR'!$K$18</f>
        <v>0</v>
      </c>
      <c r="K11" s="595">
        <f>'P-BRR'!$E$21</f>
        <v>0</v>
      </c>
      <c r="L11" s="593">
        <f>'P-BRR'!$K$21</f>
        <v>0</v>
      </c>
      <c r="M11" s="595">
        <f>'P-BRR'!$E$22</f>
        <v>0</v>
      </c>
      <c r="N11" s="593">
        <f>'P-BRR'!$K$22</f>
        <v>0</v>
      </c>
      <c r="O11" s="595">
        <f>'P-BRR'!$E$23</f>
        <v>0</v>
      </c>
      <c r="P11" s="164">
        <f>'P-BRR'!$K$23</f>
        <v>0</v>
      </c>
      <c r="Q11" s="614">
        <f t="shared" si="1"/>
        <v>659770</v>
      </c>
      <c r="S11" s="130" t="str">
        <f>IF(Q11&lt;&gt;'P-BRR'!K50,"Out of Balance","Balanced")</f>
        <v>Balanced</v>
      </c>
    </row>
    <row r="12" spans="1:19" ht="15" customHeight="1">
      <c r="A12" s="393">
        <v>10115</v>
      </c>
      <c r="B12" s="163" t="str">
        <f>'S-A'!$B$1</f>
        <v>The University of Texas at San Antonio</v>
      </c>
      <c r="C12" s="165">
        <f>'S-ARR'!$K$7</f>
        <v>57008168</v>
      </c>
      <c r="D12" s="165">
        <f>'S-ARR'!$K$8</f>
        <v>-21059532</v>
      </c>
      <c r="E12" s="164">
        <f>'S-ARR'!$K$9</f>
        <v>1668257</v>
      </c>
      <c r="F12" s="614">
        <f t="shared" si="0"/>
        <v>37616893</v>
      </c>
      <c r="G12" s="165">
        <f>'S-ARR'!$K$12</f>
        <v>-1081679</v>
      </c>
      <c r="H12" s="165">
        <f>'S-ARR'!$K$14</f>
        <v>0</v>
      </c>
      <c r="I12" s="165">
        <f>'S-ARR'!$K$17</f>
        <v>-104156</v>
      </c>
      <c r="J12" s="165">
        <f>'S-ARR'!$K$18</f>
        <v>0</v>
      </c>
      <c r="K12" s="595" t="str">
        <f>'S-ARR'!$E$21</f>
        <v>Competitively awarded grants and contracts funded by state appropriations specifically identified by the legislature as for research</v>
      </c>
      <c r="L12" s="593">
        <f>'S-ARR'!$K$21</f>
        <v>388956</v>
      </c>
      <c r="M12" s="595">
        <f>'S-ARR'!$E$22</f>
        <v>0</v>
      </c>
      <c r="N12" s="593">
        <f>'S-ARR'!$K$22</f>
        <v>0</v>
      </c>
      <c r="O12" s="595">
        <f>'S-ARR'!$E$23</f>
        <v>0</v>
      </c>
      <c r="P12" s="164">
        <f>'S-ARR'!$K$23</f>
        <v>0</v>
      </c>
      <c r="Q12" s="614">
        <f t="shared" si="1"/>
        <v>36820014</v>
      </c>
      <c r="S12" s="130" t="str">
        <f>IF(Q12&lt;&gt;'S-ARR'!K50,"Out of Balance","Balanced")</f>
        <v>Balanced</v>
      </c>
    </row>
    <row r="13" spans="1:19">
      <c r="A13" s="393">
        <v>11163</v>
      </c>
      <c r="B13" s="163" t="str">
        <f>TYL!$B$1</f>
        <v>The University of Texas at Tyler</v>
      </c>
      <c r="C13" s="165">
        <f>TYLRR!$K$7</f>
        <v>1892779</v>
      </c>
      <c r="D13" s="165">
        <f>TYLRR!$K$8</f>
        <v>-536409</v>
      </c>
      <c r="E13" s="164">
        <f>TYLRR!$K$9</f>
        <v>0</v>
      </c>
      <c r="F13" s="614">
        <f t="shared" si="0"/>
        <v>1356370</v>
      </c>
      <c r="G13" s="165">
        <f>TYLRR!$K$12</f>
        <v>0</v>
      </c>
      <c r="H13" s="165">
        <f>TYLRR!$K$14</f>
        <v>0</v>
      </c>
      <c r="I13" s="165">
        <f>TYLRR!$K$17</f>
        <v>0</v>
      </c>
      <c r="J13" s="165">
        <f>TYLRR!$K$18</f>
        <v>0</v>
      </c>
      <c r="K13" s="595">
        <f>TYLRR!$E$21</f>
        <v>0</v>
      </c>
      <c r="L13" s="593">
        <f>TYLRR!$K$21</f>
        <v>0</v>
      </c>
      <c r="M13" s="595">
        <f>TYLRR!$E$22</f>
        <v>0</v>
      </c>
      <c r="N13" s="593">
        <f>TYLRR!$K$22</f>
        <v>0</v>
      </c>
      <c r="O13" s="595">
        <f>TYLRR!$E$23</f>
        <v>0</v>
      </c>
      <c r="P13" s="164">
        <f>TYLRR!$K$23</f>
        <v>0</v>
      </c>
      <c r="Q13" s="614">
        <f t="shared" si="1"/>
        <v>1356370</v>
      </c>
      <c r="S13" s="130" t="str">
        <f>IF(Q13&lt;&gt;TYLRR!K50,"Out of Balance","Balanced")</f>
        <v>Balanced</v>
      </c>
    </row>
    <row r="14" spans="1:19">
      <c r="A14" s="393">
        <v>3632</v>
      </c>
      <c r="B14" s="163" t="str">
        <f>TAMU!$B$1</f>
        <v>Texas A&amp;M University</v>
      </c>
      <c r="C14" s="609" t="s">
        <v>518</v>
      </c>
      <c r="D14" s="609" t="s">
        <v>518</v>
      </c>
      <c r="E14" s="609" t="s">
        <v>518</v>
      </c>
      <c r="F14" s="613" t="s">
        <v>518</v>
      </c>
      <c r="G14" s="609" t="s">
        <v>518</v>
      </c>
      <c r="H14" s="609" t="s">
        <v>518</v>
      </c>
      <c r="I14" s="609" t="s">
        <v>518</v>
      </c>
      <c r="J14" s="609" t="s">
        <v>518</v>
      </c>
      <c r="K14" s="610"/>
      <c r="L14" s="609" t="s">
        <v>518</v>
      </c>
      <c r="M14" s="610"/>
      <c r="N14" s="609" t="s">
        <v>518</v>
      </c>
      <c r="O14" s="610"/>
      <c r="P14" s="609" t="s">
        <v>518</v>
      </c>
      <c r="Q14" s="613" t="s">
        <v>518</v>
      </c>
    </row>
    <row r="15" spans="1:19">
      <c r="A15" s="393">
        <v>10298</v>
      </c>
      <c r="B15" s="163" t="str">
        <f>TAMUG!$B$1</f>
        <v>Texas A&amp;M University at Galveston</v>
      </c>
      <c r="C15" s="165">
        <f>TAMUGRR!$K$7</f>
        <v>8680655</v>
      </c>
      <c r="D15" s="165">
        <f>TAMUGRR!$K$8</f>
        <v>-2737976</v>
      </c>
      <c r="E15" s="164">
        <f>TAMUGRR!$K$9</f>
        <v>0</v>
      </c>
      <c r="F15" s="614">
        <f t="shared" si="0"/>
        <v>5942679</v>
      </c>
      <c r="G15" s="165">
        <f>TAMUGRR!$K$12</f>
        <v>-81995</v>
      </c>
      <c r="H15" s="165">
        <f>TAMUGRR!$K$14</f>
        <v>0</v>
      </c>
      <c r="I15" s="165">
        <f>TAMUGRR!$K$17</f>
        <v>0</v>
      </c>
      <c r="J15" s="165">
        <f>TAMUGRR!$K$18</f>
        <v>0</v>
      </c>
      <c r="K15" s="595" t="str">
        <f>TAMUGRR!$E$21</f>
        <v>TEES Expenditures not in AFR</v>
      </c>
      <c r="L15" s="593">
        <f>TAMUGRR!$K$21</f>
        <v>52982</v>
      </c>
      <c r="M15" s="595">
        <f>TAMUGRR!$E$22</f>
        <v>0</v>
      </c>
      <c r="N15" s="593">
        <f>TAMUGRR!$K$22</f>
        <v>0</v>
      </c>
      <c r="O15" s="595">
        <f>TAMUGRR!$E$23</f>
        <v>0</v>
      </c>
      <c r="P15" s="164">
        <f>TAMUGRR!$K$23</f>
        <v>0</v>
      </c>
      <c r="Q15" s="614">
        <f t="shared" si="1"/>
        <v>5913666</v>
      </c>
      <c r="S15" s="130" t="str">
        <f>IF(Q15&lt;&gt;TAMUGRR!K50,"Out of Balance","Balanced")</f>
        <v>Balanced</v>
      </c>
    </row>
    <row r="16" spans="1:19" ht="15" customHeight="1">
      <c r="A16" s="393">
        <v>3630</v>
      </c>
      <c r="B16" s="163" t="str">
        <f>PVAMU!$B$1</f>
        <v>Prairie View A &amp; M University</v>
      </c>
      <c r="C16" s="165">
        <f>PVAMURR!$K$7</f>
        <v>16813571</v>
      </c>
      <c r="D16" s="165">
        <f>PVAMURR!$K$8</f>
        <v>-9600890</v>
      </c>
      <c r="E16" s="164">
        <f>PVAMURR!$K$9</f>
        <v>238751</v>
      </c>
      <c r="F16" s="614">
        <f t="shared" si="0"/>
        <v>7451432</v>
      </c>
      <c r="G16" s="165">
        <f>PVAMURR!$K$12</f>
        <v>-36389</v>
      </c>
      <c r="H16" s="165">
        <f>PVAMURR!$K$14</f>
        <v>0</v>
      </c>
      <c r="I16" s="165">
        <f>PVAMURR!$K$17</f>
        <v>0</v>
      </c>
      <c r="J16" s="165">
        <f>PVAMURR!$K$18</f>
        <v>0</v>
      </c>
      <c r="K16" s="595" t="str">
        <f>PVAMURR!$E$21</f>
        <v>TEES Administered Awards on behalf of PVAMU</v>
      </c>
      <c r="L16" s="593">
        <f>PVAMURR!$K$21</f>
        <v>283930</v>
      </c>
      <c r="M16" s="595">
        <f>PVAMURR!$E$22</f>
        <v>0</v>
      </c>
      <c r="N16" s="593">
        <f>PVAMURR!$K$22</f>
        <v>0</v>
      </c>
      <c r="O16" s="595">
        <f>PVAMURR!$E$23</f>
        <v>0</v>
      </c>
      <c r="P16" s="164">
        <f>PVAMURR!$K$23</f>
        <v>0</v>
      </c>
      <c r="Q16" s="614">
        <f t="shared" si="1"/>
        <v>7698973</v>
      </c>
      <c r="S16" s="130" t="str">
        <f>IF(Q16&lt;&gt;PVAMURR!K50,"Out of Balance","Balanced")</f>
        <v>Balanced</v>
      </c>
    </row>
    <row r="17" spans="1:19">
      <c r="A17" s="393">
        <v>3631</v>
      </c>
      <c r="B17" s="163" t="str">
        <f>TARLST!$B$1</f>
        <v>Tarleton State University</v>
      </c>
      <c r="C17" s="165">
        <f>TARLSTRR!$K$7</f>
        <v>10803439</v>
      </c>
      <c r="D17" s="165">
        <f>TARLSTRR!$K$8</f>
        <v>-4977269</v>
      </c>
      <c r="E17" s="164">
        <f>TARLSTRR!$K$9</f>
        <v>15113</v>
      </c>
      <c r="F17" s="614">
        <f t="shared" si="0"/>
        <v>5841283</v>
      </c>
      <c r="G17" s="165">
        <f>TARLSTRR!$K$12</f>
        <v>-36533</v>
      </c>
      <c r="H17" s="165">
        <f>TARLSTRR!$K$14</f>
        <v>0</v>
      </c>
      <c r="I17" s="165">
        <f>TARLSTRR!$K$17</f>
        <v>-180539</v>
      </c>
      <c r="J17" s="165">
        <f>TARLSTRR!$K$18</f>
        <v>0</v>
      </c>
      <c r="K17" s="595">
        <f>TARLSTRR!$E$21</f>
        <v>0</v>
      </c>
      <c r="L17" s="593">
        <f>TARLSTRR!$K$21</f>
        <v>0</v>
      </c>
      <c r="M17" s="595">
        <f>TARLSTRR!$E$22</f>
        <v>0</v>
      </c>
      <c r="N17" s="593">
        <f>TARLSTRR!$K$22</f>
        <v>0</v>
      </c>
      <c r="O17" s="595">
        <f>TARLSTRR!$E$23</f>
        <v>0</v>
      </c>
      <c r="P17" s="164">
        <f>TARLSTRR!$K$23</f>
        <v>0</v>
      </c>
      <c r="Q17" s="614">
        <f t="shared" si="1"/>
        <v>5624211</v>
      </c>
      <c r="S17" s="130" t="str">
        <f>IF(Q17&lt;&gt;TARLSTRR!K50,"Out of Balance","Balanced")</f>
        <v>Balanced</v>
      </c>
    </row>
    <row r="18" spans="1:19">
      <c r="A18" s="393">
        <v>11161</v>
      </c>
      <c r="B18" s="163" t="str">
        <f>TAMUCC!$B$1</f>
        <v>Texas A&amp;M University - Corpus Christi</v>
      </c>
      <c r="C18" s="165">
        <f>TAMUCCRR!$K$7</f>
        <v>22955323</v>
      </c>
      <c r="D18" s="165">
        <f>TAMUCCRR!$K$8</f>
        <v>-5012014</v>
      </c>
      <c r="E18" s="164">
        <f>TAMUCCRR!$K$9</f>
        <v>1700940</v>
      </c>
      <c r="F18" s="614">
        <f t="shared" si="0"/>
        <v>19644249</v>
      </c>
      <c r="G18" s="165">
        <f>TAMUCCRR!$K$12</f>
        <v>-133251</v>
      </c>
      <c r="H18" s="165">
        <f>TAMUCCRR!$K$14</f>
        <v>0</v>
      </c>
      <c r="I18" s="165">
        <f>TAMUCCRR!$K$17</f>
        <v>-829804</v>
      </c>
      <c r="J18" s="165">
        <f>TAMUCCRR!$K$18</f>
        <v>-552509</v>
      </c>
      <c r="K18" s="595" t="str">
        <f>TAMUCCRR!$E$21</f>
        <v>TEES</v>
      </c>
      <c r="L18" s="593">
        <f>TAMUCCRR!$K$21</f>
        <v>266991</v>
      </c>
      <c r="M18" s="595">
        <f>TAMUCCRR!$E$22</f>
        <v>0</v>
      </c>
      <c r="N18" s="593">
        <f>TAMUCCRR!$K$22</f>
        <v>0</v>
      </c>
      <c r="O18" s="595">
        <f>TAMUCCRR!$E$23</f>
        <v>0</v>
      </c>
      <c r="P18" s="164">
        <f>TAMUCCRR!$K$23</f>
        <v>0</v>
      </c>
      <c r="Q18" s="614">
        <f t="shared" si="1"/>
        <v>18395676</v>
      </c>
      <c r="S18" s="130" t="str">
        <f>IF(Q18&lt;&gt;TAMUCCRR!K50,"Out of Balance","Balanced")</f>
        <v>Balanced</v>
      </c>
    </row>
    <row r="19" spans="1:19" ht="15.75" customHeight="1">
      <c r="A19" s="393">
        <v>3639</v>
      </c>
      <c r="B19" s="163" t="str">
        <f>TAMUK!$B$1</f>
        <v>Texas A&amp;M University - Kingsville</v>
      </c>
      <c r="C19" s="165">
        <f>TAMUKRR!$K$7</f>
        <v>17715942</v>
      </c>
      <c r="D19" s="165">
        <f>TAMUKRR!$K$8</f>
        <v>-4739566</v>
      </c>
      <c r="E19" s="164">
        <f>TAMUKRR!$K$9</f>
        <v>122119</v>
      </c>
      <c r="F19" s="614">
        <f t="shared" si="0"/>
        <v>13098495</v>
      </c>
      <c r="G19" s="165">
        <f>TAMUKRR!$K$12</f>
        <v>0</v>
      </c>
      <c r="H19" s="165">
        <f>TAMUKRR!$K$14</f>
        <v>0</v>
      </c>
      <c r="I19" s="165">
        <f>TAMUKRR!$K$17</f>
        <v>-203282</v>
      </c>
      <c r="J19" s="165">
        <f>TAMUKRR!$K$18</f>
        <v>-94231</v>
      </c>
      <c r="K19" s="595" t="str">
        <f>TAMUKRR!$E$21</f>
        <v>TEES</v>
      </c>
      <c r="L19" s="593">
        <f>TAMUKRR!$K$21</f>
        <v>54632</v>
      </c>
      <c r="M19" s="595">
        <f>TAMUKRR!$E$22</f>
        <v>0</v>
      </c>
      <c r="N19" s="593">
        <f>TAMUKRR!$K$22</f>
        <v>0</v>
      </c>
      <c r="O19" s="595">
        <f>TAMUKRR!$E$23</f>
        <v>0</v>
      </c>
      <c r="P19" s="164">
        <f>TAMUKRR!$K$23</f>
        <v>0</v>
      </c>
      <c r="Q19" s="614">
        <f t="shared" si="1"/>
        <v>12855614</v>
      </c>
      <c r="S19" s="130" t="str">
        <f>IF(Q19&lt;&gt;TAMUKRR!K50,"Out of Balance","Balanced")</f>
        <v>Balanced</v>
      </c>
    </row>
    <row r="20" spans="1:19">
      <c r="A20" s="393">
        <v>9651</v>
      </c>
      <c r="B20" s="163" t="str">
        <f>TAMIU!$B$1</f>
        <v>Texas A&amp;M International University</v>
      </c>
      <c r="C20" s="165">
        <f>TAMIURR!$K$7</f>
        <v>4190479</v>
      </c>
      <c r="D20" s="165">
        <f>TAMIURR!$K$8</f>
        <v>-1429918</v>
      </c>
      <c r="E20" s="164">
        <f>TAMIURR!$K$9</f>
        <v>448592</v>
      </c>
      <c r="F20" s="614">
        <f t="shared" si="0"/>
        <v>3209153</v>
      </c>
      <c r="G20" s="165">
        <f>TAMIURR!$K$12</f>
        <v>0</v>
      </c>
      <c r="H20" s="165">
        <f>TAMIURR!$K$14</f>
        <v>0</v>
      </c>
      <c r="I20" s="165">
        <f>TAMIURR!$K$17</f>
        <v>-37267</v>
      </c>
      <c r="J20" s="165">
        <f>TAMIURR!$K$18</f>
        <v>0</v>
      </c>
      <c r="K20" s="595">
        <f>TAMIURR!$E$21</f>
        <v>0</v>
      </c>
      <c r="L20" s="593">
        <f>TAMIURR!$K$21</f>
        <v>0</v>
      </c>
      <c r="M20" s="595">
        <f>TAMIURR!$E$22</f>
        <v>0</v>
      </c>
      <c r="N20" s="593">
        <f>TAMIURR!$K$22</f>
        <v>0</v>
      </c>
      <c r="O20" s="595">
        <f>TAMIURR!$E$23</f>
        <v>0</v>
      </c>
      <c r="P20" s="164">
        <f>TAMIURR!$K$23</f>
        <v>0</v>
      </c>
      <c r="Q20" s="614">
        <f t="shared" si="1"/>
        <v>3171886</v>
      </c>
      <c r="S20" s="130" t="str">
        <f>IF(Q20&lt;&gt;TAMIURR!K50,"Out of Balance","Balanced")</f>
        <v>Balanced</v>
      </c>
    </row>
    <row r="21" spans="1:19" ht="14.25" customHeight="1">
      <c r="A21" s="393">
        <v>3665</v>
      </c>
      <c r="B21" s="163" t="str">
        <f>WTAMU!$B$1</f>
        <v>West Texas A&amp;M University</v>
      </c>
      <c r="C21" s="165">
        <f>WTAMURR!$K$7</f>
        <v>4132786</v>
      </c>
      <c r="D21" s="165">
        <f>WTAMURR!$K$8</f>
        <v>-2493740</v>
      </c>
      <c r="E21" s="164">
        <f>WTAMURR!$K$9</f>
        <v>5816</v>
      </c>
      <c r="F21" s="614">
        <f t="shared" si="0"/>
        <v>1644862</v>
      </c>
      <c r="G21" s="165">
        <f>WTAMURR!$K$12</f>
        <v>0</v>
      </c>
      <c r="H21" s="165">
        <f>WTAMURR!$K$14</f>
        <v>0</v>
      </c>
      <c r="I21" s="165">
        <f>WTAMURR!$K$17</f>
        <v>-15249</v>
      </c>
      <c r="J21" s="165">
        <f>WTAMURR!$K$18</f>
        <v>0</v>
      </c>
      <c r="K21" s="595">
        <f>WTAMURR!$E$21</f>
        <v>0</v>
      </c>
      <c r="L21" s="593">
        <f>WTAMURR!$K$21</f>
        <v>0</v>
      </c>
      <c r="M21" s="595">
        <f>WTAMURR!$E$22</f>
        <v>0</v>
      </c>
      <c r="N21" s="593">
        <f>WTAMURR!$K$22</f>
        <v>0</v>
      </c>
      <c r="O21" s="595">
        <f>WTAMURR!$E$23</f>
        <v>0</v>
      </c>
      <c r="P21" s="164">
        <f>WTAMURR!$K$23</f>
        <v>0</v>
      </c>
      <c r="Q21" s="614">
        <f t="shared" si="1"/>
        <v>1629613</v>
      </c>
      <c r="S21" s="130" t="str">
        <f>IF(Q21&lt;&gt;WTAMURR!K50,"Out of Balance","Balanced")</f>
        <v>Balanced</v>
      </c>
    </row>
    <row r="22" spans="1:19">
      <c r="A22" s="393">
        <v>3565</v>
      </c>
      <c r="B22" s="163" t="str">
        <f>TAMUC!$B$1</f>
        <v>Texas A&amp;M University - Commerce</v>
      </c>
      <c r="C22" s="165">
        <f>TAMUCRR!$K$7</f>
        <v>2451985</v>
      </c>
      <c r="D22" s="165">
        <f>TAMUCRR!$K$8</f>
        <v>-1346290</v>
      </c>
      <c r="E22" s="164">
        <f>TAMUCRR!$K$9</f>
        <v>309790</v>
      </c>
      <c r="F22" s="614">
        <f t="shared" si="0"/>
        <v>1415485</v>
      </c>
      <c r="G22" s="165">
        <f>TAMUCRR!$K$12</f>
        <v>0</v>
      </c>
      <c r="H22" s="165">
        <f>TAMUCRR!$K$14</f>
        <v>0</v>
      </c>
      <c r="I22" s="165">
        <f>TAMUCRR!$K$17</f>
        <v>-4161</v>
      </c>
      <c r="J22" s="165">
        <f>TAMUCRR!$K$18</f>
        <v>0</v>
      </c>
      <c r="K22" s="595" t="str">
        <f>TAMUCRR!$E$21</f>
        <v>TEES restricted research</v>
      </c>
      <c r="L22" s="593">
        <f>TAMUCRR!$K$21</f>
        <v>3038</v>
      </c>
      <c r="M22" s="595">
        <f>TAMUCRR!$E$22</f>
        <v>0</v>
      </c>
      <c r="N22" s="593">
        <f>TAMUCRR!$K$22</f>
        <v>0</v>
      </c>
      <c r="O22" s="595">
        <f>TAMUCRR!$E$23</f>
        <v>0</v>
      </c>
      <c r="P22" s="164">
        <f>TAMUCRR!$K$23</f>
        <v>0</v>
      </c>
      <c r="Q22" s="614">
        <f t="shared" si="1"/>
        <v>1414362</v>
      </c>
      <c r="S22" s="130" t="str">
        <f>IF(Q22&lt;&gt;TAMUCRR!K50,"Out of Balance","Balanced")</f>
        <v>Balanced</v>
      </c>
    </row>
    <row r="23" spans="1:19">
      <c r="A23" s="393">
        <v>29269</v>
      </c>
      <c r="B23" s="163" t="str">
        <f>TAMUT!$B$1</f>
        <v>Texas A&amp;M University - Texarkana</v>
      </c>
      <c r="C23" s="165">
        <f>TAMUTRR!$K$7</f>
        <v>34519</v>
      </c>
      <c r="D23" s="165">
        <f>TAMUTRR!$K$8</f>
        <v>-34519</v>
      </c>
      <c r="E23" s="164">
        <f>TAMUTRR!$K$9</f>
        <v>0</v>
      </c>
      <c r="F23" s="614">
        <f t="shared" si="0"/>
        <v>0</v>
      </c>
      <c r="G23" s="165">
        <f>TAMUTRR!$K$12</f>
        <v>0</v>
      </c>
      <c r="H23" s="165">
        <f>TAMUTRR!$K$14</f>
        <v>0</v>
      </c>
      <c r="I23" s="165">
        <f>TAMUTRR!$K$17</f>
        <v>0</v>
      </c>
      <c r="J23" s="165">
        <f>TAMUTRR!$K$18</f>
        <v>0</v>
      </c>
      <c r="K23" s="595">
        <f>TAMUTRR!$E$21</f>
        <v>0</v>
      </c>
      <c r="L23" s="593">
        <f>TAMUTRR!$K$21</f>
        <v>0</v>
      </c>
      <c r="M23" s="595">
        <f>TAMUTRR!$E$22</f>
        <v>0</v>
      </c>
      <c r="N23" s="593">
        <f>TAMUTRR!$K$22</f>
        <v>0</v>
      </c>
      <c r="O23" s="595">
        <f>TAMUTRR!$E$23</f>
        <v>0</v>
      </c>
      <c r="P23" s="164">
        <f>TAMUTRR!$K$23</f>
        <v>0</v>
      </c>
      <c r="Q23" s="614">
        <f t="shared" si="1"/>
        <v>0</v>
      </c>
      <c r="S23" s="130" t="str">
        <f>IF(Q23&lt;&gt;TAMUTRR!K50,"Out of Balance","Balanced")</f>
        <v>Balanced</v>
      </c>
    </row>
    <row r="24" spans="1:19">
      <c r="A24" s="393">
        <v>42295</v>
      </c>
      <c r="B24" s="163" t="str">
        <f>TAMUCT!$B$1</f>
        <v>Texas A&amp;M University - Central Texas</v>
      </c>
      <c r="C24" s="165">
        <f>TAMUCTRR!$K$7</f>
        <v>808011</v>
      </c>
      <c r="D24" s="165">
        <f>TAMUCTRR!$K$8</f>
        <v>-551534</v>
      </c>
      <c r="E24" s="164">
        <f>TAMUCTRR!$K$9</f>
        <v>0</v>
      </c>
      <c r="F24" s="614">
        <f t="shared" si="0"/>
        <v>256477</v>
      </c>
      <c r="G24" s="165">
        <f>TAMUCTRR!$K$12</f>
        <v>-256477</v>
      </c>
      <c r="H24" s="165">
        <f>TAMUCTRR!$K$14</f>
        <v>0</v>
      </c>
      <c r="I24" s="165">
        <f>TAMUCTRR!$K$17</f>
        <v>0</v>
      </c>
      <c r="J24" s="165">
        <f>TAMUCTRR!$K$18</f>
        <v>0</v>
      </c>
      <c r="K24" s="595">
        <f>TAMUCTRR!$E$21</f>
        <v>0</v>
      </c>
      <c r="L24" s="593">
        <f>TAMUCTRR!$K$21</f>
        <v>0</v>
      </c>
      <c r="M24" s="595">
        <f>TAMUCTRR!$E$22</f>
        <v>0</v>
      </c>
      <c r="N24" s="593">
        <f>TAMUCTRR!$K$22</f>
        <v>0</v>
      </c>
      <c r="O24" s="595">
        <f>TAMUCTRR!$E$23</f>
        <v>0</v>
      </c>
      <c r="P24" s="164">
        <f>TAMUCTRR!$K$23</f>
        <v>0</v>
      </c>
      <c r="Q24" s="614">
        <f t="shared" si="1"/>
        <v>0</v>
      </c>
      <c r="S24" s="130" t="str">
        <f>IF(Q24&lt;&gt;TAMUCTRR!K50,"Out of Balance","Balanced")</f>
        <v>Balanced</v>
      </c>
    </row>
    <row r="25" spans="1:19">
      <c r="A25" s="710">
        <v>42485</v>
      </c>
      <c r="B25" s="163" t="str">
        <f>TAMUSA!$B$1</f>
        <v>Texas A&amp;M University - San Antonio</v>
      </c>
      <c r="C25" s="165">
        <f>TAMUSARR!$K$7</f>
        <v>345043</v>
      </c>
      <c r="D25" s="165">
        <f>TAMUSARR!$K$8</f>
        <v>-219935</v>
      </c>
      <c r="E25" s="164">
        <f>TAMUSARR!$K$9</f>
        <v>0</v>
      </c>
      <c r="F25" s="614">
        <f t="shared" si="0"/>
        <v>125108</v>
      </c>
      <c r="G25" s="165">
        <f>TAMUSARR!$K$12</f>
        <v>0</v>
      </c>
      <c r="H25" s="165">
        <f>TAMUSARR!$K$14</f>
        <v>0</v>
      </c>
      <c r="I25" s="165">
        <f>TAMUSARR!$K$17</f>
        <v>-7562</v>
      </c>
      <c r="J25" s="165">
        <f>TAMUSARR!$K$18</f>
        <v>0</v>
      </c>
      <c r="K25" s="595">
        <f>TAMUSARR!$E$21</f>
        <v>0</v>
      </c>
      <c r="L25" s="593">
        <f>TAMUSARR!$K$21</f>
        <v>0</v>
      </c>
      <c r="M25" s="595">
        <f>TAMUSARR!$E$22</f>
        <v>0</v>
      </c>
      <c r="N25" s="593">
        <f>TAMUSARR!$K$22</f>
        <v>0</v>
      </c>
      <c r="O25" s="595">
        <f>TAMUSARR!$E$23</f>
        <v>0</v>
      </c>
      <c r="P25" s="164">
        <f>TAMUSARR!$K$23</f>
        <v>0</v>
      </c>
      <c r="Q25" s="614">
        <f t="shared" si="1"/>
        <v>117546</v>
      </c>
      <c r="S25" s="130" t="str">
        <f>IF(Q25&lt;&gt;TAMUSARR!K50,"Out of Balance","Balanced")</f>
        <v>Balanced</v>
      </c>
    </row>
    <row r="26" spans="1:19">
      <c r="A26" s="393">
        <v>3652</v>
      </c>
      <c r="B26" s="163" t="str">
        <f>UH!$B$1</f>
        <v>University of Houston</v>
      </c>
      <c r="C26" s="165">
        <f>UHRR!$K$7</f>
        <v>151834098</v>
      </c>
      <c r="D26" s="165">
        <f>UHRR!$K$8</f>
        <v>-57313323</v>
      </c>
      <c r="E26" s="164">
        <f>UHRR!$K$9</f>
        <v>11985084</v>
      </c>
      <c r="F26" s="614">
        <f t="shared" si="0"/>
        <v>106505859</v>
      </c>
      <c r="G26" s="165">
        <f>UHRR!$K$12</f>
        <v>-21279918</v>
      </c>
      <c r="H26" s="165">
        <f>UHRR!$K$14</f>
        <v>0</v>
      </c>
      <c r="I26" s="165">
        <f>UHRR!$K$17</f>
        <v>-374785</v>
      </c>
      <c r="J26" s="165">
        <f>UHRR!$K$18</f>
        <v>0</v>
      </c>
      <c r="K26" s="595" t="str">
        <f>UHRR!$E$21</f>
        <v>Expenditures from TRIP eligible gifts.</v>
      </c>
      <c r="L26" s="593">
        <f>UHRR!$K$21</f>
        <v>945199</v>
      </c>
      <c r="M26" s="595">
        <f>UHRR!$E$22</f>
        <v>0</v>
      </c>
      <c r="N26" s="593">
        <f>UHRR!$K$22</f>
        <v>0</v>
      </c>
      <c r="O26" s="595">
        <f>UHRR!$E$23</f>
        <v>0</v>
      </c>
      <c r="P26" s="164">
        <f>UHRR!$K$23</f>
        <v>0</v>
      </c>
      <c r="Q26" s="614">
        <f t="shared" si="1"/>
        <v>85796355</v>
      </c>
      <c r="S26" s="130" t="str">
        <f>IF(Q26&lt;&gt;UHRR!K50,"Out of Balance","Balanced")</f>
        <v>Balanced</v>
      </c>
    </row>
    <row r="27" spans="1:19">
      <c r="A27" s="393">
        <v>11711</v>
      </c>
      <c r="B27" s="163" t="str">
        <f>UHCL!$B$1</f>
        <v>University of Houston - Clear Lake</v>
      </c>
      <c r="C27" s="165">
        <f>UHCLRR!$K$7</f>
        <v>1466303</v>
      </c>
      <c r="D27" s="165">
        <f>UHCLRR!$K$8</f>
        <v>-360099</v>
      </c>
      <c r="E27" s="164">
        <f>UHCLRR!$K$9</f>
        <v>25065</v>
      </c>
      <c r="F27" s="614">
        <f t="shared" si="0"/>
        <v>1131269</v>
      </c>
      <c r="G27" s="165">
        <f>UHCLRR!$K$12</f>
        <v>0</v>
      </c>
      <c r="H27" s="165">
        <f>UHCLRR!$K$14</f>
        <v>0</v>
      </c>
      <c r="I27" s="165">
        <f>UHCLRR!$K$17</f>
        <v>0</v>
      </c>
      <c r="J27" s="165">
        <f>UHCLRR!$K$18</f>
        <v>0</v>
      </c>
      <c r="K27" s="595">
        <f>UHCLRR!$E$21</f>
        <v>0</v>
      </c>
      <c r="L27" s="593">
        <f>UHCLRR!$K$21</f>
        <v>0</v>
      </c>
      <c r="M27" s="595">
        <f>UHCLRR!$E$22</f>
        <v>0</v>
      </c>
      <c r="N27" s="593">
        <f>UHCLRR!$K$22</f>
        <v>0</v>
      </c>
      <c r="O27" s="595">
        <f>UHCLRR!$E$23</f>
        <v>0</v>
      </c>
      <c r="P27" s="164">
        <f>UHCLRR!$K$23</f>
        <v>0</v>
      </c>
      <c r="Q27" s="614">
        <f t="shared" si="1"/>
        <v>1131269</v>
      </c>
      <c r="S27" s="130" t="str">
        <f>IF(Q27&lt;&gt;UHCLRR!K50,"Out of Balance","Balanced")</f>
        <v>Balanced</v>
      </c>
    </row>
    <row r="28" spans="1:19">
      <c r="A28" s="393">
        <v>12826</v>
      </c>
      <c r="B28" s="163" t="str">
        <f>UHD!$B$1</f>
        <v>University of Houston - Downtown</v>
      </c>
      <c r="C28" s="165">
        <f>UHDRR!$K$7</f>
        <v>2146775</v>
      </c>
      <c r="D28" s="165">
        <f>UHDRR!$K$8</f>
        <v>-618101</v>
      </c>
      <c r="E28" s="164">
        <f>UHDRR!$K$9</f>
        <v>425942</v>
      </c>
      <c r="F28" s="614">
        <f t="shared" si="0"/>
        <v>1954616</v>
      </c>
      <c r="G28" s="165">
        <f>UHDRR!$K$12</f>
        <v>0</v>
      </c>
      <c r="H28" s="165">
        <f>UHDRR!$K$14</f>
        <v>0</v>
      </c>
      <c r="I28" s="165">
        <f>UHDRR!$K$17</f>
        <v>0</v>
      </c>
      <c r="J28" s="165">
        <f>UHDRR!$K$18</f>
        <v>0</v>
      </c>
      <c r="K28" s="595">
        <f>UHDRR!$E$21</f>
        <v>0</v>
      </c>
      <c r="L28" s="593">
        <f>UHDRR!$K$21</f>
        <v>0</v>
      </c>
      <c r="M28" s="595">
        <f>UHDRR!$E$22</f>
        <v>0</v>
      </c>
      <c r="N28" s="593">
        <f>UHDRR!$K$22</f>
        <v>0</v>
      </c>
      <c r="O28" s="595">
        <f>UHDRR!$E$23</f>
        <v>0</v>
      </c>
      <c r="P28" s="164">
        <f>UHDRR!$K$23</f>
        <v>0</v>
      </c>
      <c r="Q28" s="614">
        <f t="shared" si="1"/>
        <v>1954616</v>
      </c>
      <c r="S28" s="130" t="str">
        <f>IF(Q28&lt;&gt;UHDRR!K50,"Out of Balance","Balanced")</f>
        <v>Balanced</v>
      </c>
    </row>
    <row r="29" spans="1:19">
      <c r="A29" s="393">
        <v>13231</v>
      </c>
      <c r="B29" s="163" t="str">
        <f>UHV!$B$1</f>
        <v>University of Houston - Victoria</v>
      </c>
      <c r="C29" s="165">
        <f>UHVRR!$K$7</f>
        <v>464890</v>
      </c>
      <c r="D29" s="165">
        <f>UHVRR!$K$8</f>
        <v>-287853</v>
      </c>
      <c r="E29" s="164">
        <f>UHVRR!$K$9</f>
        <v>0</v>
      </c>
      <c r="F29" s="614">
        <f t="shared" si="0"/>
        <v>177037</v>
      </c>
      <c r="G29" s="165">
        <f>UHVRR!$K$12</f>
        <v>-13477</v>
      </c>
      <c r="H29" s="165">
        <f>UHVRR!$K$14</f>
        <v>0</v>
      </c>
      <c r="I29" s="165">
        <f>UHVRR!$K$17</f>
        <v>0</v>
      </c>
      <c r="J29" s="165">
        <f>UHVRR!$K$18</f>
        <v>0</v>
      </c>
      <c r="K29" s="595">
        <f>UHVRR!$E$21</f>
        <v>0</v>
      </c>
      <c r="L29" s="593">
        <f>UHVRR!$K$21</f>
        <v>0</v>
      </c>
      <c r="M29" s="595">
        <f>UHVRR!$E$22</f>
        <v>0</v>
      </c>
      <c r="N29" s="593">
        <f>UHVRR!$K$22</f>
        <v>0</v>
      </c>
      <c r="O29" s="595">
        <f>UHVRR!$E$23</f>
        <v>0</v>
      </c>
      <c r="P29" s="164">
        <f>UHVRR!$K$23</f>
        <v>0</v>
      </c>
      <c r="Q29" s="614">
        <f t="shared" si="1"/>
        <v>163560</v>
      </c>
      <c r="S29" s="130" t="str">
        <f>IF(Q29&lt;&gt;UHVRR!K50,"Out of Balance","Balanced")</f>
        <v>Balanced</v>
      </c>
    </row>
    <row r="30" spans="1:19">
      <c r="A30" s="393">
        <v>3581</v>
      </c>
      <c r="B30" s="163" t="str">
        <f>LU!$B$1</f>
        <v xml:space="preserve">Lamar University </v>
      </c>
      <c r="C30" s="165">
        <f>LURR!$K$7</f>
        <v>2820178</v>
      </c>
      <c r="D30" s="165">
        <f>LURR!$K$8</f>
        <v>-1373062</v>
      </c>
      <c r="E30" s="164">
        <f>LURR!$K$9</f>
        <v>433655</v>
      </c>
      <c r="F30" s="614">
        <f t="shared" si="0"/>
        <v>1880771</v>
      </c>
      <c r="G30" s="165">
        <f>LURR!$K$12</f>
        <v>-149501</v>
      </c>
      <c r="H30" s="165">
        <f>LURR!$K$14</f>
        <v>0</v>
      </c>
      <c r="I30" s="165">
        <f>LURR!$K$17</f>
        <v>0</v>
      </c>
      <c r="J30" s="165">
        <f>LURR!$K$18</f>
        <v>-19443</v>
      </c>
      <c r="K30" s="595">
        <f>LURR!$E$21</f>
        <v>0</v>
      </c>
      <c r="L30" s="593">
        <f>LURR!$K$21</f>
        <v>0</v>
      </c>
      <c r="M30" s="595">
        <f>LURR!$E$22</f>
        <v>0</v>
      </c>
      <c r="N30" s="593">
        <f>LURR!$K$22</f>
        <v>0</v>
      </c>
      <c r="O30" s="595">
        <f>LURR!$E$23</f>
        <v>0</v>
      </c>
      <c r="P30" s="164">
        <f>LURR!$K$23</f>
        <v>0</v>
      </c>
      <c r="Q30" s="614">
        <f t="shared" si="1"/>
        <v>1711827</v>
      </c>
      <c r="S30" s="130" t="str">
        <f>IF(Q30&lt;&gt;LURR!K50,"Out of Balance","Balanced")</f>
        <v>Balanced</v>
      </c>
    </row>
    <row r="31" spans="1:19">
      <c r="A31" s="393">
        <v>3606</v>
      </c>
      <c r="B31" s="163" t="str">
        <f>SHSU!$B$1</f>
        <v>Sam Houston State University</v>
      </c>
      <c r="C31" s="165">
        <f>SHSURR!$K$7</f>
        <v>6774387</v>
      </c>
      <c r="D31" s="165">
        <f>SHSURR!$K$8</f>
        <v>-3588427</v>
      </c>
      <c r="E31" s="164">
        <f>SHSURR!$K$9</f>
        <v>269649</v>
      </c>
      <c r="F31" s="614">
        <f t="shared" si="0"/>
        <v>3455609</v>
      </c>
      <c r="G31" s="165">
        <f>SHSURR!$K$12</f>
        <v>-484505</v>
      </c>
      <c r="H31" s="165">
        <f>SHSURR!$K$14</f>
        <v>0</v>
      </c>
      <c r="I31" s="165">
        <f>SHSURR!$K$17</f>
        <v>-196195</v>
      </c>
      <c r="J31" s="165">
        <f>SHSURR!$K$18</f>
        <v>-28508</v>
      </c>
      <c r="K31" s="595">
        <f>SHSURR!$E$21</f>
        <v>0</v>
      </c>
      <c r="L31" s="593">
        <f>SHSURR!$K$21</f>
        <v>0</v>
      </c>
      <c r="M31" s="595">
        <f>SHSURR!$E$22</f>
        <v>0</v>
      </c>
      <c r="N31" s="593">
        <f>SHSURR!$K$22</f>
        <v>0</v>
      </c>
      <c r="O31" s="595">
        <f>SHSURR!$E$23</f>
        <v>0</v>
      </c>
      <c r="P31" s="164">
        <f>SHSURR!$K$23</f>
        <v>0</v>
      </c>
      <c r="Q31" s="614">
        <f t="shared" si="1"/>
        <v>2746401</v>
      </c>
      <c r="S31" s="130" t="str">
        <f>IF(Q31&lt;&gt;SHSURR!K50,"Out of Balance","Balanced")</f>
        <v>Balanced</v>
      </c>
    </row>
    <row r="32" spans="1:19">
      <c r="A32" s="393">
        <v>3615</v>
      </c>
      <c r="B32" s="163" t="str">
        <f>TXST!$B$1</f>
        <v>Texas State University</v>
      </c>
      <c r="C32" s="165">
        <f>TXSTRR!$K$7</f>
        <v>56450775</v>
      </c>
      <c r="D32" s="165">
        <f>TXSTRR!$K$8</f>
        <v>-20656336</v>
      </c>
      <c r="E32" s="164">
        <f>TXSTRR!$K$9</f>
        <v>551734</v>
      </c>
      <c r="F32" s="614">
        <f>SUM(C32:E32)</f>
        <v>36346173</v>
      </c>
      <c r="G32" s="165">
        <f>TXSTRR!$K$12</f>
        <v>0</v>
      </c>
      <c r="H32" s="165">
        <f>TXSTRR!$K$14</f>
        <v>0</v>
      </c>
      <c r="I32" s="165">
        <f>TXSTRR!$K$17</f>
        <v>-686437</v>
      </c>
      <c r="J32" s="165">
        <f>TXSTRR!$K$18</f>
        <v>-65806</v>
      </c>
      <c r="K32" s="595">
        <f>TXSTRR!$E$21</f>
        <v>0</v>
      </c>
      <c r="L32" s="593">
        <f>TXSTRR!$K$21</f>
        <v>0</v>
      </c>
      <c r="M32" s="595">
        <f>TXSTRR!$E$22</f>
        <v>0</v>
      </c>
      <c r="N32" s="593">
        <f>TXSTRR!$K$22</f>
        <v>0</v>
      </c>
      <c r="O32" s="595">
        <f>TXSTRR!$E$23</f>
        <v>0</v>
      </c>
      <c r="P32" s="164">
        <f>TXSTRR!$K$23</f>
        <v>0</v>
      </c>
      <c r="Q32" s="614">
        <f t="shared" si="1"/>
        <v>35593930</v>
      </c>
      <c r="S32" s="130" t="str">
        <f>IF(Q32&lt;&gt;TXSTRR!K50,"Out of Balance","Balanced")</f>
        <v>Balanced</v>
      </c>
    </row>
    <row r="33" spans="1:19">
      <c r="A33" s="393">
        <v>3625</v>
      </c>
      <c r="B33" s="163" t="str">
        <f>SRSU!$B$1</f>
        <v>Sul Ross State University</v>
      </c>
      <c r="C33" s="165">
        <f>SRSURR!$K$7</f>
        <v>2242552</v>
      </c>
      <c r="D33" s="165">
        <f>SRSURR!$K$8</f>
        <v>-552109</v>
      </c>
      <c r="E33" s="164">
        <f>SRSURR!$K$9</f>
        <v>0</v>
      </c>
      <c r="F33" s="614">
        <f t="shared" si="0"/>
        <v>1690443</v>
      </c>
      <c r="G33" s="165">
        <f>SRSURR!$K$12</f>
        <v>-272732</v>
      </c>
      <c r="H33" s="165">
        <f>SRSURR!$K$14</f>
        <v>0</v>
      </c>
      <c r="I33" s="165">
        <f>SRSURR!$K$17</f>
        <v>0</v>
      </c>
      <c r="J33" s="165">
        <f>SRSURR!$K$18</f>
        <v>0</v>
      </c>
      <c r="K33" s="595">
        <f>SRSURR!$E$21</f>
        <v>0</v>
      </c>
      <c r="L33" s="593">
        <f>SRSURR!$K$21</f>
        <v>0</v>
      </c>
      <c r="M33" s="595">
        <f>SRSURR!$E$22</f>
        <v>0</v>
      </c>
      <c r="N33" s="593">
        <f>SRSURR!$K$22</f>
        <v>0</v>
      </c>
      <c r="O33" s="595">
        <f>SRSURR!$E$23</f>
        <v>0</v>
      </c>
      <c r="P33" s="164">
        <f>SRSURR!$K$23</f>
        <v>0</v>
      </c>
      <c r="Q33" s="614">
        <f t="shared" si="1"/>
        <v>1417711</v>
      </c>
      <c r="S33" s="130" t="str">
        <f>IF(Q33&lt;&gt;SRSURR!K50,"Out of Balance","Balanced")</f>
        <v>Balanced</v>
      </c>
    </row>
    <row r="34" spans="1:19" ht="14.25" customHeight="1">
      <c r="A34" s="393">
        <v>3644</v>
      </c>
      <c r="B34" s="163" t="str">
        <f>TTU!$B$1</f>
        <v>Texas Tech University</v>
      </c>
      <c r="C34" s="165">
        <f>TTURR!$K$7</f>
        <v>153007908</v>
      </c>
      <c r="D34" s="165">
        <f>TTURR!$K$8</f>
        <v>-98757758</v>
      </c>
      <c r="E34" s="164">
        <f>TTURR!$K$9</f>
        <v>4288321.9999999991</v>
      </c>
      <c r="F34" s="614">
        <f t="shared" si="0"/>
        <v>58538472</v>
      </c>
      <c r="G34" s="165">
        <f>TTURR!$K$12</f>
        <v>-1275232</v>
      </c>
      <c r="H34" s="165">
        <f>TTURR!$K$14</f>
        <v>0</v>
      </c>
      <c r="I34" s="165">
        <f>TTURR!$K$17</f>
        <v>-29364.999999999996</v>
      </c>
      <c r="J34" s="165">
        <f>TTURR!$K$18</f>
        <v>0</v>
      </c>
      <c r="K34" s="595" t="str">
        <f>TTURR!$E$21</f>
        <v>$157,266 FY18 travel &amp; payroll paid FY19; $296,261 competitively awarded state appropriated grants.</v>
      </c>
      <c r="L34" s="593">
        <f>TTURR!$K$21</f>
        <v>453527</v>
      </c>
      <c r="M34" s="595">
        <f>TTURR!$E$22</f>
        <v>0</v>
      </c>
      <c r="N34" s="593">
        <f>TTURR!$K$22</f>
        <v>0</v>
      </c>
      <c r="O34" s="595" t="str">
        <f>TTURR!$E$23</f>
        <v>FY17 travel &amp; payroll paid FY18</v>
      </c>
      <c r="P34" s="164">
        <f>TTURR!$K$23</f>
        <v>-86458</v>
      </c>
      <c r="Q34" s="614">
        <f t="shared" si="1"/>
        <v>57600944</v>
      </c>
      <c r="S34" s="130" t="str">
        <f>IF(Q34&lt;&gt;TTURR!K50,"Out of Balance","Balanced")</f>
        <v>Balanced</v>
      </c>
    </row>
    <row r="35" spans="1:19">
      <c r="A35" s="393">
        <v>3541</v>
      </c>
      <c r="B35" s="163" t="str">
        <f>ASU!$B$1</f>
        <v>Angelo State University</v>
      </c>
      <c r="C35" s="165">
        <f>ASURR!$K$7</f>
        <v>791831</v>
      </c>
      <c r="D35" s="165">
        <f>ASURR!$K$8</f>
        <v>-525090</v>
      </c>
      <c r="E35" s="164">
        <f>ASURR!$K$9</f>
        <v>0</v>
      </c>
      <c r="F35" s="614">
        <f t="shared" si="0"/>
        <v>266741</v>
      </c>
      <c r="G35" s="165">
        <f>ASURR!$K$12</f>
        <v>0</v>
      </c>
      <c r="H35" s="165">
        <f>ASURR!$K$14</f>
        <v>0</v>
      </c>
      <c r="I35" s="165">
        <f>ASURR!$K$17</f>
        <v>0</v>
      </c>
      <c r="J35" s="165">
        <f>ASURR!$K$18</f>
        <v>0</v>
      </c>
      <c r="K35" s="595">
        <f>ASURR!$E$21</f>
        <v>0</v>
      </c>
      <c r="L35" s="593">
        <f>ASURR!$K$21</f>
        <v>0</v>
      </c>
      <c r="M35" s="595">
        <f>ASURR!$E$22</f>
        <v>0</v>
      </c>
      <c r="N35" s="593">
        <f>ASURR!$K$22</f>
        <v>0</v>
      </c>
      <c r="O35" s="595">
        <f>ASURR!$E$23</f>
        <v>0</v>
      </c>
      <c r="P35" s="164">
        <f>ASURR!$K$23</f>
        <v>0</v>
      </c>
      <c r="Q35" s="614">
        <f t="shared" si="1"/>
        <v>266741</v>
      </c>
      <c r="S35" s="130" t="str">
        <f>IF(Q35&lt;&gt;ASURR!K50,"Out of Balance","Balanced")</f>
        <v>Balanced</v>
      </c>
    </row>
    <row r="36" spans="1:19">
      <c r="A36" s="393">
        <v>3594</v>
      </c>
      <c r="B36" s="163" t="str">
        <f>UNT!$B$1</f>
        <v>University of North Texas</v>
      </c>
      <c r="C36" s="165">
        <f>UNTRR!$K$7</f>
        <v>27257905</v>
      </c>
      <c r="D36" s="165">
        <f>UNTRR!$K$8</f>
        <v>-11252433</v>
      </c>
      <c r="E36" s="164">
        <f>UNTRR!$K$9</f>
        <v>1869157</v>
      </c>
      <c r="F36" s="614">
        <f t="shared" si="0"/>
        <v>17874629</v>
      </c>
      <c r="G36" s="165">
        <f>UNTRR!$K$12</f>
        <v>0</v>
      </c>
      <c r="H36" s="165">
        <f>UNTRR!$K$14</f>
        <v>0</v>
      </c>
      <c r="I36" s="165">
        <f>UNTRR!$K$17</f>
        <v>-135235</v>
      </c>
      <c r="J36" s="165">
        <f>UNTRR!$K$18</f>
        <v>-55825</v>
      </c>
      <c r="K36" s="595">
        <f>UNTRR!$E$21</f>
        <v>0</v>
      </c>
      <c r="L36" s="593">
        <f>UNTRR!$K$21</f>
        <v>0</v>
      </c>
      <c r="M36" s="595">
        <f>UNTRR!$E$22</f>
        <v>0</v>
      </c>
      <c r="N36" s="593">
        <f>UNTRR!$K$22</f>
        <v>0</v>
      </c>
      <c r="O36" s="595">
        <f>UNTRR!$E$23</f>
        <v>0</v>
      </c>
      <c r="P36" s="164">
        <f>UNTRR!$K$23</f>
        <v>0</v>
      </c>
      <c r="Q36" s="614">
        <f t="shared" si="1"/>
        <v>17683569</v>
      </c>
      <c r="S36" s="130" t="str">
        <f>IF(Q36&lt;&gt;UNTRR!K50,"Out of Balance","Balanced")</f>
        <v>Balanced</v>
      </c>
    </row>
    <row r="37" spans="1:19">
      <c r="A37" s="393">
        <v>42421</v>
      </c>
      <c r="B37" s="163" t="str">
        <f>UNTD!$B$1</f>
        <v>University of North Texas at Dallas</v>
      </c>
      <c r="C37" s="165">
        <f>UNTDRR!$K$7</f>
        <v>36120</v>
      </c>
      <c r="D37" s="165">
        <f>UNTDRR!$K$8</f>
        <v>-9934</v>
      </c>
      <c r="E37" s="164">
        <f>UNTDRR!$K$9</f>
        <v>0</v>
      </c>
      <c r="F37" s="614">
        <f t="shared" si="0"/>
        <v>26186</v>
      </c>
      <c r="G37" s="165">
        <f>UNTDRR!$K$12</f>
        <v>0</v>
      </c>
      <c r="H37" s="165">
        <f>UNTDRR!$K$14</f>
        <v>0</v>
      </c>
      <c r="I37" s="165">
        <f>UNTDRR!$K$17</f>
        <v>0</v>
      </c>
      <c r="J37" s="165">
        <f>UNTDRR!$K$18</f>
        <v>0</v>
      </c>
      <c r="K37" s="595">
        <f>UNTDRR!$E$21</f>
        <v>0</v>
      </c>
      <c r="L37" s="593">
        <f>UNTDRR!$K$21</f>
        <v>0</v>
      </c>
      <c r="M37" s="595">
        <f>UNTDRR!$E$22</f>
        <v>0</v>
      </c>
      <c r="N37" s="593">
        <f>UNTDRR!$K$22</f>
        <v>0</v>
      </c>
      <c r="O37" s="595">
        <f>UNTDRR!$E$23</f>
        <v>0</v>
      </c>
      <c r="P37" s="164">
        <f>UNTDRR!$K$23</f>
        <v>0</v>
      </c>
      <c r="Q37" s="614">
        <f t="shared" si="1"/>
        <v>26186</v>
      </c>
      <c r="S37" s="130" t="str">
        <f>IF(Q37&lt;&gt;UNTDRR!K50,"Out of Balance","Balanced")</f>
        <v>Balanced</v>
      </c>
    </row>
    <row r="38" spans="1:19">
      <c r="A38" s="393">
        <v>3592</v>
      </c>
      <c r="B38" s="163" t="str">
        <f>MidWST!$B$1</f>
        <v>Midwestern State University</v>
      </c>
      <c r="C38" s="165">
        <f>MidWSTRR!$K$7</f>
        <v>867576</v>
      </c>
      <c r="D38" s="165">
        <f>MidWSTRR!$K$8</f>
        <v>-442749</v>
      </c>
      <c r="E38" s="164">
        <f>MidWSTRR!$K$9</f>
        <v>27129</v>
      </c>
      <c r="F38" s="614">
        <f t="shared" si="0"/>
        <v>451956</v>
      </c>
      <c r="G38" s="165">
        <f>MidWSTRR!$K$12</f>
        <v>0</v>
      </c>
      <c r="H38" s="165">
        <f>MidWSTRR!$K$14</f>
        <v>0</v>
      </c>
      <c r="I38" s="165">
        <f>MidWSTRR!$K$17</f>
        <v>0</v>
      </c>
      <c r="J38" s="165">
        <f>MidWSTRR!$K$18</f>
        <v>0</v>
      </c>
      <c r="K38" s="595">
        <f>MidWSTRR!$E$21</f>
        <v>0</v>
      </c>
      <c r="L38" s="593">
        <f>MidWSTRR!$K$21</f>
        <v>0</v>
      </c>
      <c r="M38" s="595">
        <f>MidWSTRR!$E$22</f>
        <v>0</v>
      </c>
      <c r="N38" s="593">
        <f>MidWSTRR!$K$22</f>
        <v>0</v>
      </c>
      <c r="O38" s="595">
        <f>MidWSTRR!$E$23</f>
        <v>0</v>
      </c>
      <c r="P38" s="164">
        <f>MidWSTRR!$K$23</f>
        <v>0</v>
      </c>
      <c r="Q38" s="614">
        <f t="shared" si="1"/>
        <v>451956</v>
      </c>
      <c r="S38" s="130" t="str">
        <f>IF(Q38&lt;&gt;MidWSTRR!K50,"Out of Balance","Balanced")</f>
        <v>Balanced</v>
      </c>
    </row>
    <row r="39" spans="1:19" ht="14.25" customHeight="1">
      <c r="A39" s="393">
        <v>3624</v>
      </c>
      <c r="B39" s="163" t="str">
        <f>SFA!$B$1</f>
        <v>Stephen F. Austin State University</v>
      </c>
      <c r="C39" s="165">
        <f>SFARR!$K$7</f>
        <v>2789765</v>
      </c>
      <c r="D39" s="165">
        <f>SFARR!$K$8</f>
        <v>-1434720</v>
      </c>
      <c r="E39" s="164">
        <f>SFARR!$K$9</f>
        <v>38014</v>
      </c>
      <c r="F39" s="614">
        <f t="shared" si="0"/>
        <v>1393059</v>
      </c>
      <c r="G39" s="165">
        <f>SFARR!$K$12</f>
        <v>0</v>
      </c>
      <c r="H39" s="165">
        <f>SFARR!$K$14</f>
        <v>0</v>
      </c>
      <c r="I39" s="165">
        <f>SFARR!$K$17</f>
        <v>0</v>
      </c>
      <c r="J39" s="165">
        <f>SFARR!$K$18</f>
        <v>0</v>
      </c>
      <c r="K39" s="595" t="str">
        <f>SFARR!$E$21</f>
        <v>Research Scholarships</v>
      </c>
      <c r="L39" s="593">
        <f>SFARR!$K$21</f>
        <v>297831</v>
      </c>
      <c r="M39" s="595">
        <f>SFARR!$E$22</f>
        <v>0</v>
      </c>
      <c r="N39" s="593">
        <f>SFARR!$K$22</f>
        <v>0</v>
      </c>
      <c r="O39" s="595">
        <f>SFARR!$E$23</f>
        <v>0</v>
      </c>
      <c r="P39" s="164">
        <f>SFARR!$K$23</f>
        <v>0</v>
      </c>
      <c r="Q39" s="614">
        <f t="shared" si="1"/>
        <v>1690890</v>
      </c>
      <c r="S39" s="130" t="str">
        <f>IF(Q39&lt;&gt;SFARR!K50,"Out of Balance","Balanced")</f>
        <v>Balanced</v>
      </c>
    </row>
    <row r="40" spans="1:19">
      <c r="A40" s="393">
        <v>3642</v>
      </c>
      <c r="B40" s="163" t="str">
        <f>TSU!$B$1</f>
        <v>Texas Southern University</v>
      </c>
      <c r="C40" s="165">
        <f>TSURR!$K$7</f>
        <v>3740280</v>
      </c>
      <c r="D40" s="165">
        <f>TSURR!$K$8</f>
        <v>-608009</v>
      </c>
      <c r="E40" s="164">
        <f>TSURR!$K$9</f>
        <v>102524</v>
      </c>
      <c r="F40" s="614">
        <f t="shared" si="0"/>
        <v>3234795</v>
      </c>
      <c r="G40" s="165">
        <f>TSURR!$K$12</f>
        <v>0</v>
      </c>
      <c r="H40" s="165">
        <f>TSURR!$K$14</f>
        <v>0</v>
      </c>
      <c r="I40" s="165">
        <f>TSURR!$K$17</f>
        <v>0</v>
      </c>
      <c r="J40" s="165">
        <f>TSURR!$K$18</f>
        <v>0</v>
      </c>
      <c r="K40" s="595">
        <f>TSURR!$E$21</f>
        <v>0</v>
      </c>
      <c r="L40" s="593">
        <f>TSURR!$K$21</f>
        <v>0</v>
      </c>
      <c r="M40" s="595">
        <f>TSURR!$E$22</f>
        <v>0</v>
      </c>
      <c r="N40" s="593">
        <f>TSURR!$K$22</f>
        <v>0</v>
      </c>
      <c r="O40" s="595">
        <f>TSURR!$E$23</f>
        <v>0</v>
      </c>
      <c r="P40" s="164">
        <f>TSURR!$K$23</f>
        <v>0</v>
      </c>
      <c r="Q40" s="614">
        <f t="shared" si="1"/>
        <v>3234795</v>
      </c>
      <c r="S40" s="130" t="str">
        <f>IF(Q40&lt;&gt;TSURR!K50,"Out of Balance","Balanced")</f>
        <v>Balanced</v>
      </c>
    </row>
    <row r="41" spans="1:19" ht="11.25" customHeight="1">
      <c r="A41" s="393">
        <v>3646</v>
      </c>
      <c r="B41" s="163" t="str">
        <f>TWU!$B$1</f>
        <v>Texas Woman's University</v>
      </c>
      <c r="C41" s="165">
        <f>TWURR!$K$7</f>
        <v>4009069</v>
      </c>
      <c r="D41" s="165">
        <f>TWURR!$K$8</f>
        <v>-1115476</v>
      </c>
      <c r="E41" s="164">
        <f>TWURR!$K$9</f>
        <v>43476</v>
      </c>
      <c r="F41" s="614">
        <f t="shared" si="0"/>
        <v>2937069</v>
      </c>
      <c r="G41" s="165">
        <f>TWURR!$K$12</f>
        <v>-700892</v>
      </c>
      <c r="H41" s="165">
        <f>TWURR!$K$14</f>
        <v>0</v>
      </c>
      <c r="I41" s="165">
        <f>TWURR!$K$17</f>
        <v>0</v>
      </c>
      <c r="J41" s="165">
        <f>TWURR!$K$18</f>
        <v>0</v>
      </c>
      <c r="K41" s="595" t="str">
        <f>TWURR!$E$21</f>
        <v>IDT's - Animal cage rental, posters and postage.</v>
      </c>
      <c r="L41" s="593">
        <f>TWURR!$K$21</f>
        <v>8047</v>
      </c>
      <c r="M41" s="595">
        <f>TWURR!$E$22</f>
        <v>0</v>
      </c>
      <c r="N41" s="593">
        <f>TWURR!$K$22</f>
        <v>0</v>
      </c>
      <c r="O41" s="595">
        <f>TWURR!$E$23</f>
        <v>0</v>
      </c>
      <c r="P41" s="164">
        <f>TWURR!$K$23</f>
        <v>0</v>
      </c>
      <c r="Q41" s="614">
        <f t="shared" si="1"/>
        <v>2244224</v>
      </c>
      <c r="S41" s="130" t="str">
        <f>IF(Q41&lt;&gt;TWURR!K50,"Out of Balance","Balanced")</f>
        <v>Balanced</v>
      </c>
    </row>
    <row r="42" spans="1:19">
      <c r="B42" s="163"/>
      <c r="C42" s="165"/>
      <c r="D42" s="223"/>
      <c r="E42" s="223"/>
      <c r="F42" s="615"/>
      <c r="G42" s="223"/>
      <c r="H42" s="223"/>
      <c r="I42" s="165"/>
      <c r="J42" s="165"/>
      <c r="L42" s="131"/>
      <c r="N42" s="131"/>
      <c r="Q42" s="617"/>
    </row>
    <row r="43" spans="1:19">
      <c r="A43" s="879">
        <f>SUM(A6:A42)</f>
        <v>345995</v>
      </c>
      <c r="B43" s="215" t="s">
        <v>431</v>
      </c>
      <c r="C43" s="216">
        <f t="shared" ref="C43:J43" si="2">SUM(C6:C42)</f>
        <v>827750065</v>
      </c>
      <c r="D43" s="216">
        <f t="shared" si="2"/>
        <v>-360549227</v>
      </c>
      <c r="E43" s="216">
        <f t="shared" si="2"/>
        <v>32670545</v>
      </c>
      <c r="F43" s="616">
        <f t="shared" si="2"/>
        <v>499871383</v>
      </c>
      <c r="G43" s="216">
        <f t="shared" si="2"/>
        <v>-27403864</v>
      </c>
      <c r="H43" s="216">
        <f t="shared" si="2"/>
        <v>0</v>
      </c>
      <c r="I43" s="216">
        <f t="shared" si="2"/>
        <v>-5114766</v>
      </c>
      <c r="J43" s="216">
        <f t="shared" si="2"/>
        <v>-816322</v>
      </c>
      <c r="L43" s="216">
        <f>SUM(L6:L42)</f>
        <v>2429920</v>
      </c>
      <c r="N43" s="216">
        <f>SUM(N6:N42)</f>
        <v>0</v>
      </c>
      <c r="P43" s="216">
        <f>SUM(P6:P42)</f>
        <v>-86458</v>
      </c>
      <c r="Q43" s="616">
        <f>SUM(Q6:Q42)</f>
        <v>468879893</v>
      </c>
    </row>
    <row r="44" spans="1:19">
      <c r="A44" s="187">
        <f>Names!$I$71</f>
        <v>0</v>
      </c>
      <c r="B44" s="178">
        <f>COUNTA(B6:B42)</f>
        <v>36</v>
      </c>
    </row>
    <row r="45" spans="1:19">
      <c r="A45" s="468">
        <f>A43-A44</f>
        <v>345995</v>
      </c>
      <c r="B45" s="178"/>
    </row>
    <row r="46" spans="1:19">
      <c r="B46" s="178"/>
    </row>
    <row r="47" spans="1:19">
      <c r="B47" s="178"/>
    </row>
    <row r="49" spans="1:19">
      <c r="I49" s="350"/>
      <c r="J49" s="350"/>
    </row>
    <row r="53" spans="1:19">
      <c r="B53" s="360" t="s">
        <v>1688</v>
      </c>
      <c r="C53" s="363">
        <v>827750065</v>
      </c>
      <c r="D53" s="363">
        <v>-360549227</v>
      </c>
      <c r="E53" s="363">
        <v>32670545</v>
      </c>
      <c r="F53" s="363">
        <v>499871383</v>
      </c>
      <c r="G53" s="363">
        <v>-27403864</v>
      </c>
      <c r="H53" s="363">
        <v>0</v>
      </c>
      <c r="I53" s="363">
        <v>-5114766</v>
      </c>
      <c r="J53" s="363">
        <v>-816322</v>
      </c>
      <c r="L53" s="130">
        <v>2429920</v>
      </c>
      <c r="N53" s="130">
        <v>0</v>
      </c>
      <c r="P53" s="130">
        <v>-86458</v>
      </c>
      <c r="Q53" s="130">
        <v>468879893</v>
      </c>
    </row>
    <row r="54" spans="1:19">
      <c r="C54" s="164">
        <f t="shared" ref="C54:J54" si="3">C53-C43</f>
        <v>0</v>
      </c>
      <c r="D54" s="164">
        <f t="shared" si="3"/>
        <v>0</v>
      </c>
      <c r="E54" s="164">
        <f t="shared" si="3"/>
        <v>0</v>
      </c>
      <c r="F54" s="164">
        <f t="shared" si="3"/>
        <v>0</v>
      </c>
      <c r="G54" s="164">
        <f t="shared" si="3"/>
        <v>0</v>
      </c>
      <c r="H54" s="164">
        <f t="shared" si="3"/>
        <v>0</v>
      </c>
      <c r="I54" s="164">
        <f t="shared" si="3"/>
        <v>0</v>
      </c>
      <c r="J54" s="164">
        <f t="shared" si="3"/>
        <v>0</v>
      </c>
      <c r="L54" s="130">
        <f>L53-L43</f>
        <v>0</v>
      </c>
      <c r="N54" s="130">
        <f>N53-N43</f>
        <v>0</v>
      </c>
      <c r="P54" s="130">
        <f>P53-P43</f>
        <v>0</v>
      </c>
      <c r="Q54" s="130">
        <f>Q53-Q43</f>
        <v>0</v>
      </c>
    </row>
    <row r="57" spans="1:19">
      <c r="I57" s="162"/>
      <c r="J57" s="162"/>
    </row>
    <row r="59" spans="1:19">
      <c r="A59" s="393">
        <v>3599</v>
      </c>
      <c r="B59" s="163" t="str">
        <f>AUS!$B$1</f>
        <v>The University of Texas at Austin -  All Disciplines (A+H+M)</v>
      </c>
      <c r="C59" s="681" t="s">
        <v>518</v>
      </c>
      <c r="D59" s="681" t="s">
        <v>518</v>
      </c>
      <c r="E59" s="681" t="s">
        <v>518</v>
      </c>
      <c r="F59" s="681" t="s">
        <v>518</v>
      </c>
      <c r="G59" s="681" t="s">
        <v>518</v>
      </c>
      <c r="H59" s="681" t="s">
        <v>518</v>
      </c>
      <c r="I59" s="681" t="s">
        <v>518</v>
      </c>
      <c r="J59" s="681" t="s">
        <v>518</v>
      </c>
      <c r="K59" s="681" t="s">
        <v>518</v>
      </c>
      <c r="L59" s="681" t="s">
        <v>518</v>
      </c>
      <c r="M59" s="681" t="s">
        <v>518</v>
      </c>
      <c r="N59" s="681" t="s">
        <v>518</v>
      </c>
      <c r="O59" s="681" t="s">
        <v>518</v>
      </c>
      <c r="P59" s="681" t="s">
        <v>518</v>
      </c>
      <c r="Q59" s="681" t="s">
        <v>518</v>
      </c>
    </row>
    <row r="60" spans="1:19">
      <c r="A60" s="393">
        <v>30646</v>
      </c>
      <c r="B60" s="163" t="str">
        <f>RGV!$B$1</f>
        <v>The University of Texas RGV - All Disciplines (A+H+M)</v>
      </c>
      <c r="C60" s="165">
        <f>'RGV-RR'!$K$7</f>
        <v>21701258</v>
      </c>
      <c r="D60" s="165">
        <f>'RGV-RR'!$K$8</f>
        <v>-9459990</v>
      </c>
      <c r="E60" s="164">
        <f>'RGV-RR'!$K$9</f>
        <v>1412128</v>
      </c>
      <c r="F60" s="614">
        <f>SUM(C60:E60)</f>
        <v>13653396</v>
      </c>
      <c r="G60" s="165">
        <f>'RGV-RR'!$K$12</f>
        <v>-978</v>
      </c>
      <c r="H60" s="165">
        <f>'RGV-RR'!$K$14</f>
        <v>0</v>
      </c>
      <c r="I60" s="165">
        <f>'RGV-RR'!$K$17</f>
        <v>-170750</v>
      </c>
      <c r="J60" s="165">
        <f>'RGV-RR'!$K$18</f>
        <v>0</v>
      </c>
      <c r="K60" s="595">
        <f>'RGV-RR'!$E$21</f>
        <v>0</v>
      </c>
      <c r="L60" s="593">
        <f>'RGV-RR'!$K$21</f>
        <v>0</v>
      </c>
      <c r="M60" s="595">
        <f>'RGV-RR'!$E$22</f>
        <v>0</v>
      </c>
      <c r="N60" s="593">
        <f>'RGV-RR'!$K$22</f>
        <v>0</v>
      </c>
      <c r="O60" s="595">
        <f>'RGV-RR'!$E$23</f>
        <v>0</v>
      </c>
      <c r="P60" s="164">
        <f>'RGV-RR'!$K$23</f>
        <v>0</v>
      </c>
      <c r="Q60" s="614">
        <f>SUM(F60:J60)+L60+N60+P60</f>
        <v>13481668</v>
      </c>
      <c r="S60" s="130" t="str">
        <f>IF(Q60&lt;&gt;'RGV-RR'!K24,"Out of Balance","Balanced")</f>
        <v>Balanced</v>
      </c>
    </row>
    <row r="64" spans="1:19">
      <c r="B64" s="404" t="s">
        <v>1689</v>
      </c>
    </row>
  </sheetData>
  <mergeCells count="5">
    <mergeCell ref="I4:J4"/>
    <mergeCell ref="K4:P4"/>
    <mergeCell ref="K5:L5"/>
    <mergeCell ref="O5:P5"/>
    <mergeCell ref="M5:N5"/>
  </mergeCells>
  <hyperlinks>
    <hyperlink ref="I1" location="Index!A1" display="Return to Index"/>
  </hyperlinks>
  <pageMargins left="0.2" right="0.2" top="0.25" bottom="0.25" header="0.3" footer="0.3"/>
  <pageSetup scale="42" fitToHeight="0" orientation="landscape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UNT!$B$1</f>
        <v>University of North Texas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Input!$HT$51</f>
        <v>27257905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Input!$HU$51</f>
        <v>-11252433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Input!$HV$51</f>
        <v>1869157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17874629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Input!$HW$51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Input!$HX$51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Input!$HY$51</f>
        <v>-135235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Input!$HZ$51</f>
        <v>-55825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Input!$ID$51</f>
        <v>0</v>
      </c>
      <c r="F21" s="1078"/>
      <c r="G21" s="1078"/>
      <c r="H21" s="1078"/>
      <c r="I21" s="1078"/>
      <c r="J21" s="1079"/>
      <c r="K21" s="571">
        <f>Input!$IA$51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Input!$IE$51</f>
        <v>0</v>
      </c>
      <c r="F22" s="1078"/>
      <c r="G22" s="1078"/>
      <c r="H22" s="1078"/>
      <c r="I22" s="1078"/>
      <c r="J22" s="1079"/>
      <c r="K22" s="571">
        <f>Input!$IB$51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Input!$IF$51</f>
        <v>0</v>
      </c>
      <c r="F23" s="1067"/>
      <c r="G23" s="1067"/>
      <c r="H23" s="1067"/>
      <c r="I23" s="1067"/>
      <c r="J23" s="1068"/>
      <c r="K23" s="584">
        <f>Input!$IC$51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17683569</v>
      </c>
    </row>
    <row r="49" spans="2:11">
      <c r="F49" s="545">
        <f>SUM(F50:F59)</f>
        <v>0</v>
      </c>
      <c r="K49" s="480">
        <f>K7+K8+K9+K12+K14+K17+K18+K21+K22+K23</f>
        <v>17683569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SUM(Input!HT51:IC51)</f>
        <v>17683569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9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239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36120</v>
      </c>
      <c r="L8" s="23">
        <f>Input!$I$52</f>
        <v>36120</v>
      </c>
      <c r="N8" s="116"/>
      <c r="O8" s="117"/>
      <c r="P8" s="19"/>
      <c r="Q8" s="19"/>
      <c r="R8" s="19"/>
      <c r="S8" s="19"/>
      <c r="T8" s="19"/>
      <c r="AB8" s="24">
        <f>SUM(C8:L8)</f>
        <v>72240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36120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36120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187</v>
      </c>
      <c r="L13" s="36">
        <f>Input!$J$52</f>
        <v>187</v>
      </c>
      <c r="N13" s="37"/>
      <c r="O13" s="120"/>
      <c r="AB13" s="24">
        <f>SUM(C13:L13)</f>
        <v>374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Input!$K$52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36307</v>
      </c>
      <c r="L17" s="46">
        <f>SUM(L8:L16)</f>
        <v>36307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Input!$N$52</f>
        <v>25184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Input!$O$52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Input!$P$52</f>
        <v>0</v>
      </c>
      <c r="G22" s="56">
        <f>Input!$Q$52</f>
        <v>0</v>
      </c>
      <c r="H22" s="56">
        <f>Input!$R$52</f>
        <v>0</v>
      </c>
      <c r="I22" s="56">
        <f>Input!$S$52</f>
        <v>0</v>
      </c>
      <c r="J22" s="56">
        <f>Input!$T$52</f>
        <v>0</v>
      </c>
      <c r="K22" s="56">
        <f>Input!$U$52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Input!$V$52</f>
        <v>7024</v>
      </c>
      <c r="G23" s="64">
        <f>Input!$W$52</f>
        <v>0</v>
      </c>
      <c r="H23" s="64">
        <f>Input!$X$52</f>
        <v>0</v>
      </c>
      <c r="I23" s="64">
        <f>Input!$Y$52</f>
        <v>0</v>
      </c>
      <c r="J23" s="64">
        <f>Input!$Z$52</f>
        <v>0</v>
      </c>
      <c r="K23" s="64">
        <f>Input!$AA$52</f>
        <v>0</v>
      </c>
      <c r="L23" s="65">
        <f t="shared" ref="L23:L42" si="1">SUM(F23:K23)</f>
        <v>7024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14048</v>
      </c>
    </row>
    <row r="24" spans="1:28" ht="15.75" customHeight="1">
      <c r="B24" s="55" t="s">
        <v>24</v>
      </c>
      <c r="C24" s="21"/>
      <c r="D24" s="21"/>
      <c r="F24" s="64">
        <f>Input!$AB$52</f>
        <v>0</v>
      </c>
      <c r="G24" s="64">
        <f>Input!$AC$52</f>
        <v>0</v>
      </c>
      <c r="H24" s="64">
        <f>Input!$AD$52</f>
        <v>0</v>
      </c>
      <c r="I24" s="64">
        <f>Input!$AE$52</f>
        <v>0</v>
      </c>
      <c r="J24" s="64">
        <f>Input!$AF$52</f>
        <v>0</v>
      </c>
      <c r="K24" s="64">
        <f>Input!$AG$52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Input!$AH$52</f>
        <v>0</v>
      </c>
      <c r="G25" s="64">
        <f>Input!$AI$52</f>
        <v>0</v>
      </c>
      <c r="H25" s="64">
        <f>Input!$AJ$52</f>
        <v>0</v>
      </c>
      <c r="I25" s="64">
        <f>Input!$AK$52</f>
        <v>0</v>
      </c>
      <c r="J25" s="64">
        <f>Input!$AL$52</f>
        <v>0</v>
      </c>
      <c r="K25" s="64">
        <f>Input!$AM$52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Input!$AN$52</f>
        <v>0</v>
      </c>
      <c r="G26" s="64">
        <f>Input!$AO$52</f>
        <v>0</v>
      </c>
      <c r="H26" s="64">
        <f>Input!$AP$52</f>
        <v>0</v>
      </c>
      <c r="I26" s="64">
        <f>Input!$AQ$52</f>
        <v>0</v>
      </c>
      <c r="J26" s="64">
        <f>Input!$AR$52</f>
        <v>0</v>
      </c>
      <c r="K26" s="64">
        <f>Input!$AS$52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Input!$AT$52</f>
        <v>0</v>
      </c>
      <c r="G27" s="64">
        <f>Input!$AU$52</f>
        <v>0</v>
      </c>
      <c r="H27" s="64">
        <f>Input!$AV$52</f>
        <v>0</v>
      </c>
      <c r="I27" s="64">
        <f>Input!$AW$52</f>
        <v>0</v>
      </c>
      <c r="J27" s="64">
        <f>Input!$AX$52</f>
        <v>0</v>
      </c>
      <c r="K27" s="64">
        <f>Input!$AY$52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Input!$AZ$52</f>
        <v>0</v>
      </c>
      <c r="G28" s="64">
        <f>Input!$BA$52</f>
        <v>0</v>
      </c>
      <c r="H28" s="64">
        <f>Input!$BB$52</f>
        <v>0</v>
      </c>
      <c r="I28" s="64">
        <f>Input!$BC$52</f>
        <v>0</v>
      </c>
      <c r="J28" s="64">
        <f>Input!$BD$52</f>
        <v>0</v>
      </c>
      <c r="K28" s="64">
        <f>Input!$BE$52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Input!$BF$52</f>
        <v>0</v>
      </c>
      <c r="G29" s="64">
        <f>Input!$BG$52</f>
        <v>0</v>
      </c>
      <c r="H29" s="64">
        <f>Input!$BH$52</f>
        <v>0</v>
      </c>
      <c r="I29" s="64">
        <f>Input!$BI$52</f>
        <v>0</v>
      </c>
      <c r="J29" s="64">
        <f>Input!$BJ$52</f>
        <v>0</v>
      </c>
      <c r="K29" s="64">
        <f>Input!$BK$52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Input!$BL$52</f>
        <v>0</v>
      </c>
      <c r="G30" s="64">
        <f>Input!$BM$52</f>
        <v>0</v>
      </c>
      <c r="H30" s="64">
        <f>Input!$BN$52</f>
        <v>0</v>
      </c>
      <c r="I30" s="64">
        <f>Input!$BO$52</f>
        <v>0</v>
      </c>
      <c r="J30" s="64">
        <f>Input!$BP$52</f>
        <v>0</v>
      </c>
      <c r="K30" s="64">
        <f>Input!$BQ$52</f>
        <v>381</v>
      </c>
      <c r="L30" s="65">
        <f t="shared" si="1"/>
        <v>381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Input!$BR$52</f>
        <v>0</v>
      </c>
      <c r="G31" s="64">
        <f>Input!$BS$52</f>
        <v>0</v>
      </c>
      <c r="H31" s="64">
        <f>Input!$BT$52</f>
        <v>0</v>
      </c>
      <c r="I31" s="64">
        <f>Input!$BU$52</f>
        <v>0</v>
      </c>
      <c r="J31" s="64">
        <f>Input!$BV$52</f>
        <v>0</v>
      </c>
      <c r="K31" s="64">
        <f>Input!$BW$52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Input!$BX$52</f>
        <v>0</v>
      </c>
      <c r="G32" s="64">
        <f>Input!$BY$52</f>
        <v>0</v>
      </c>
      <c r="H32" s="64">
        <f>Input!$BZ$52</f>
        <v>0</v>
      </c>
      <c r="I32" s="64">
        <f>Input!$CA$52</f>
        <v>0</v>
      </c>
      <c r="J32" s="64">
        <f>Input!$CB$52</f>
        <v>0</v>
      </c>
      <c r="K32" s="64">
        <f>Input!$CC$52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Input!$CD$52</f>
        <v>0</v>
      </c>
      <c r="G33" s="64">
        <f>Input!$CE$52</f>
        <v>0</v>
      </c>
      <c r="H33" s="64">
        <f>Input!$CF$52</f>
        <v>0</v>
      </c>
      <c r="I33" s="64">
        <f>Input!$CG$52</f>
        <v>0</v>
      </c>
      <c r="J33" s="64">
        <f>Input!$CH$52</f>
        <v>0</v>
      </c>
      <c r="K33" s="64">
        <f>Input!$CI$52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Input!$CJ$52</f>
        <v>0</v>
      </c>
      <c r="G34" s="64">
        <f>Input!$CK$52</f>
        <v>0</v>
      </c>
      <c r="H34" s="64">
        <f>Input!$CL$52</f>
        <v>0</v>
      </c>
      <c r="I34" s="64">
        <f>Input!$CM$52</f>
        <v>0</v>
      </c>
      <c r="J34" s="64">
        <f>Input!$CN$52</f>
        <v>0</v>
      </c>
      <c r="K34" s="64">
        <f>Input!$CO$52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Input!$CP$52</f>
        <v>0</v>
      </c>
      <c r="G35" s="64">
        <f>Input!$CQ$52</f>
        <v>0</v>
      </c>
      <c r="H35" s="64">
        <f>Input!$CR$52</f>
        <v>0</v>
      </c>
      <c r="I35" s="64">
        <f>Input!$CS$52</f>
        <v>0</v>
      </c>
      <c r="J35" s="64">
        <f>Input!$CT$52</f>
        <v>10863</v>
      </c>
      <c r="K35" s="64">
        <f>Input!$CU$52</f>
        <v>0</v>
      </c>
      <c r="L35" s="65">
        <f t="shared" si="1"/>
        <v>10863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Input!$CV$52</f>
        <v>0</v>
      </c>
      <c r="G36" s="64">
        <f>Input!$CW$52</f>
        <v>0</v>
      </c>
      <c r="H36" s="64">
        <f>Input!$CX$52</f>
        <v>0</v>
      </c>
      <c r="I36" s="64">
        <f>Input!$CY$52</f>
        <v>0</v>
      </c>
      <c r="J36" s="64">
        <f>Input!$CZ$52</f>
        <v>0</v>
      </c>
      <c r="K36" s="64">
        <f>Input!$DA$52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Input!$DB$52</f>
        <v>0</v>
      </c>
      <c r="G37" s="64">
        <f>Input!$DC$52</f>
        <v>0</v>
      </c>
      <c r="H37" s="64">
        <f>Input!$DD$52</f>
        <v>0</v>
      </c>
      <c r="I37" s="64">
        <f>Input!$DE$52</f>
        <v>0</v>
      </c>
      <c r="J37" s="64">
        <f>Input!$DF$52</f>
        <v>0</v>
      </c>
      <c r="K37" s="64">
        <f>Input!$DG$52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Input!$DH$52</f>
        <v>0</v>
      </c>
      <c r="G38" s="64">
        <f>Input!$DI$52</f>
        <v>0</v>
      </c>
      <c r="H38" s="64">
        <f>Input!$DJ$52</f>
        <v>0</v>
      </c>
      <c r="I38" s="64">
        <f>Input!$DK$52</f>
        <v>0</v>
      </c>
      <c r="J38" s="64">
        <f>Input!$DL$52</f>
        <v>0</v>
      </c>
      <c r="K38" s="64">
        <f>Input!$DM$52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Input!$DN$52</f>
        <v>0</v>
      </c>
      <c r="G39" s="64">
        <f>Input!$DO$52</f>
        <v>0</v>
      </c>
      <c r="H39" s="64">
        <f>Input!$DP$52</f>
        <v>0</v>
      </c>
      <c r="I39" s="64">
        <f>Input!$DQ$52</f>
        <v>0</v>
      </c>
      <c r="J39" s="64">
        <f>Input!$DR$52</f>
        <v>0</v>
      </c>
      <c r="K39" s="64">
        <f>Input!$DS$52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Input!$DT$52</f>
        <v>0</v>
      </c>
      <c r="G40" s="64">
        <f>Input!$DU$52</f>
        <v>0</v>
      </c>
      <c r="H40" s="64">
        <f>Input!$DV$52</f>
        <v>0</v>
      </c>
      <c r="I40" s="64">
        <f>Input!$DW$52</f>
        <v>0</v>
      </c>
      <c r="J40" s="64">
        <f>Input!$DX$52</f>
        <v>0</v>
      </c>
      <c r="K40" s="64">
        <f>Input!$DY$52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Input!$DZ$52</f>
        <v>0</v>
      </c>
      <c r="G41" s="64">
        <f>Input!$EA$52</f>
        <v>0</v>
      </c>
      <c r="H41" s="64">
        <f>Input!$EB$52</f>
        <v>0</v>
      </c>
      <c r="I41" s="64">
        <f>Input!$EC$52</f>
        <v>0</v>
      </c>
      <c r="J41" s="64">
        <f>Input!$ED$52</f>
        <v>0</v>
      </c>
      <c r="K41" s="64">
        <f>Input!$EE$52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3.5" customHeight="1">
      <c r="A42" s="76"/>
      <c r="B42" s="55" t="s">
        <v>42</v>
      </c>
      <c r="C42" s="21"/>
      <c r="D42" s="21"/>
      <c r="E42" s="21"/>
      <c r="F42" s="84">
        <f>Input!$EF$52</f>
        <v>7297</v>
      </c>
      <c r="G42" s="84">
        <f>Input!$EG$52</f>
        <v>0</v>
      </c>
      <c r="H42" s="84">
        <f>Input!$EH$52</f>
        <v>5397</v>
      </c>
      <c r="I42" s="84">
        <f>Input!$EI$52</f>
        <v>5345</v>
      </c>
      <c r="J42" s="84">
        <f>Input!$EJ$52</f>
        <v>0</v>
      </c>
      <c r="K42" s="84">
        <f>Input!$EK$52</f>
        <v>0</v>
      </c>
      <c r="L42" s="65">
        <f t="shared" si="1"/>
        <v>18039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36078</v>
      </c>
    </row>
    <row r="43" spans="1:28" ht="1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14321</v>
      </c>
      <c r="G43" s="86">
        <f t="shared" si="2"/>
        <v>0</v>
      </c>
      <c r="H43" s="86">
        <f t="shared" si="2"/>
        <v>5397</v>
      </c>
      <c r="I43" s="86">
        <f t="shared" si="2"/>
        <v>5345</v>
      </c>
      <c r="J43" s="86">
        <f t="shared" si="2"/>
        <v>10863</v>
      </c>
      <c r="K43" s="86">
        <f t="shared" si="2"/>
        <v>381</v>
      </c>
      <c r="L43" s="87">
        <f t="shared" si="2"/>
        <v>36307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50126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5397</v>
      </c>
      <c r="I44" s="53"/>
      <c r="J44" s="247" t="s">
        <v>468</v>
      </c>
      <c r="K44" s="248">
        <f>K43+J43</f>
        <v>11244</v>
      </c>
      <c r="L44" s="247" t="s">
        <v>470</v>
      </c>
      <c r="M44" s="249"/>
      <c r="N44" s="251">
        <f>K44+F43</f>
        <v>25565</v>
      </c>
      <c r="O44" s="294">
        <f>ROUND((N44/P44)*100,2)</f>
        <v>0.09</v>
      </c>
      <c r="P44" s="93">
        <f>Input!$HL$52</f>
        <v>27183942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Input!$EL$52</f>
        <v>0</v>
      </c>
      <c r="G46" s="64">
        <f>Input!$EM$52</f>
        <v>0</v>
      </c>
      <c r="H46" s="64">
        <f>Input!$EN$52</f>
        <v>0</v>
      </c>
      <c r="I46" s="64">
        <f>Input!$EO$52</f>
        <v>0</v>
      </c>
      <c r="J46" s="64">
        <f>Input!$EP$52</f>
        <v>0</v>
      </c>
      <c r="K46" s="64">
        <f>Input!$EQ$52</f>
        <v>0</v>
      </c>
      <c r="L46" s="57">
        <f>SUM(F46:K46)</f>
        <v>0</v>
      </c>
      <c r="N46" s="9"/>
      <c r="O46" s="291">
        <f>ROUND(N44/O48,0)</f>
        <v>802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Input!$ER$52</f>
        <v>0</v>
      </c>
      <c r="G47" s="64">
        <f>Input!$ES$52</f>
        <v>0</v>
      </c>
      <c r="H47" s="64">
        <f>Input!$ET$52</f>
        <v>0</v>
      </c>
      <c r="I47" s="64">
        <f>Input!$EU$52</f>
        <v>0</v>
      </c>
      <c r="J47" s="64">
        <f>Input!$EV$52</f>
        <v>0</v>
      </c>
      <c r="K47" s="64">
        <f>Input!$EW$52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Input!$EX$52</f>
        <v>0</v>
      </c>
      <c r="G48" s="64">
        <f>Input!$EY$52</f>
        <v>0</v>
      </c>
      <c r="H48" s="64">
        <f>Input!$EZ$52</f>
        <v>0</v>
      </c>
      <c r="I48" s="64">
        <f>Input!$FA$52</f>
        <v>0</v>
      </c>
      <c r="J48" s="64">
        <f>Input!$FB$52</f>
        <v>0</v>
      </c>
      <c r="K48" s="64">
        <f>Input!$FC$52</f>
        <v>0</v>
      </c>
      <c r="L48" s="65">
        <f t="shared" si="3"/>
        <v>0</v>
      </c>
      <c r="N48" s="97"/>
      <c r="O48" s="293">
        <f>VLOOKUP($B$1,LUTTFTE,16,FALSE)</f>
        <v>31.88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Input!$FD$52</f>
        <v>0</v>
      </c>
      <c r="G49" s="64">
        <f>Input!$FE$52</f>
        <v>0</v>
      </c>
      <c r="H49" s="64">
        <f>Input!$FF$52</f>
        <v>0</v>
      </c>
      <c r="I49" s="64">
        <f>Input!$FG$52</f>
        <v>0</v>
      </c>
      <c r="J49" s="64">
        <f>Input!$FH$52</f>
        <v>0</v>
      </c>
      <c r="K49" s="64">
        <f>Input!$FI$52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Input!$FJ$52</f>
        <v>0</v>
      </c>
      <c r="G50" s="64">
        <f>Input!$FK$52</f>
        <v>0</v>
      </c>
      <c r="H50" s="64">
        <f>Input!$FL$52</f>
        <v>0</v>
      </c>
      <c r="I50" s="64">
        <f>Input!$FM$52</f>
        <v>0</v>
      </c>
      <c r="J50" s="64">
        <f>Input!$FN$52</f>
        <v>0</v>
      </c>
      <c r="K50" s="64">
        <f>Input!$FO$52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Input!$FP$52</f>
        <v>0</v>
      </c>
      <c r="G51" s="64">
        <f>Input!$FQ$52</f>
        <v>0</v>
      </c>
      <c r="H51" s="64">
        <f>Input!$FR$52</f>
        <v>0</v>
      </c>
      <c r="I51" s="64">
        <f>Input!$FS$52</f>
        <v>0</v>
      </c>
      <c r="J51" s="64">
        <f>Input!$FT$52</f>
        <v>0</v>
      </c>
      <c r="K51" s="64">
        <f>Input!$FU$52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Input!$FV$52</f>
        <v>0</v>
      </c>
      <c r="G52" s="64">
        <f>Input!$FW$52</f>
        <v>0</v>
      </c>
      <c r="H52" s="64">
        <f>Input!$FX$52</f>
        <v>0</v>
      </c>
      <c r="I52" s="64">
        <f>Input!$FY$52</f>
        <v>0</v>
      </c>
      <c r="J52" s="64">
        <f>Input!$FZ$52</f>
        <v>0</v>
      </c>
      <c r="K52" s="64">
        <f>Input!$GA$52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Input!$GB$52</f>
        <v>0</v>
      </c>
      <c r="G53" s="64">
        <f>Input!$GC$52</f>
        <v>0</v>
      </c>
      <c r="H53" s="64">
        <f>Input!$GD$52</f>
        <v>0</v>
      </c>
      <c r="I53" s="64">
        <f>Input!$GE$52</f>
        <v>0</v>
      </c>
      <c r="J53" s="64">
        <f>Input!$GF$52</f>
        <v>0</v>
      </c>
      <c r="K53" s="64">
        <f>Input!$GG$52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Input!$GH$52</f>
        <v>0</v>
      </c>
      <c r="G54" s="64">
        <f>Input!$GI$52</f>
        <v>0</v>
      </c>
      <c r="H54" s="64">
        <f>Input!$GJ$52</f>
        <v>0</v>
      </c>
      <c r="I54" s="64">
        <f>Input!$GK$52</f>
        <v>0</v>
      </c>
      <c r="J54" s="64">
        <f>Input!$GL$52</f>
        <v>0</v>
      </c>
      <c r="K54" s="64">
        <f>Input!$GM$52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Input!$GN$52</f>
        <v>0</v>
      </c>
      <c r="G55" s="64">
        <f>Input!$GO$52</f>
        <v>0</v>
      </c>
      <c r="H55" s="64">
        <f>Input!$GP$52</f>
        <v>0</v>
      </c>
      <c r="I55" s="64">
        <f>Input!$GQ$52</f>
        <v>0</v>
      </c>
      <c r="J55" s="64">
        <f>Input!$GR$52</f>
        <v>0</v>
      </c>
      <c r="K55" s="64">
        <f>Input!$GS$52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Input!$GT$52</f>
        <v>0</v>
      </c>
      <c r="G56" s="64">
        <f>Input!$GU$52</f>
        <v>0</v>
      </c>
      <c r="H56" s="64">
        <f>Input!$GV$52</f>
        <v>0</v>
      </c>
      <c r="I56" s="64">
        <f>Input!$GW$52</f>
        <v>0</v>
      </c>
      <c r="J56" s="64">
        <f>Input!$GX$52</f>
        <v>0</v>
      </c>
      <c r="K56" s="64">
        <f>Input!$GY$52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Input!$GZ$52</f>
        <v>0</v>
      </c>
      <c r="G57" s="64">
        <f>Input!$HA$52</f>
        <v>0</v>
      </c>
      <c r="H57" s="64">
        <f>Input!$HB$52</f>
        <v>0</v>
      </c>
      <c r="I57" s="64">
        <f>Input!$HC$52</f>
        <v>0</v>
      </c>
      <c r="J57" s="64">
        <f>Input!$HD$52</f>
        <v>0</v>
      </c>
      <c r="K57" s="64">
        <f>Input!$HE$52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Input!$HF$52</f>
        <v>0</v>
      </c>
      <c r="G58" s="64">
        <f>Input!$HG$52</f>
        <v>0</v>
      </c>
      <c r="H58" s="64">
        <f>Input!$HH$52</f>
        <v>0</v>
      </c>
      <c r="I58" s="64">
        <f>Input!$HI$52</f>
        <v>0</v>
      </c>
      <c r="J58" s="64">
        <f>Input!$HJ$52</f>
        <v>0</v>
      </c>
      <c r="K58" s="64">
        <f>Input!$HK$52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14321</v>
      </c>
      <c r="G66" s="115">
        <f t="shared" ref="G66:L66" si="5">G59+G43</f>
        <v>0</v>
      </c>
      <c r="H66" s="115">
        <f t="shared" si="5"/>
        <v>5397</v>
      </c>
      <c r="I66" s="115">
        <f t="shared" si="5"/>
        <v>5345</v>
      </c>
      <c r="J66" s="115">
        <f t="shared" si="5"/>
        <v>10863</v>
      </c>
      <c r="K66" s="115">
        <f t="shared" si="5"/>
        <v>381</v>
      </c>
      <c r="L66" s="115">
        <f t="shared" si="5"/>
        <v>36307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61491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Input!HL52+Input!HM52+Input!HN52+SUM(Input!$HT$52:'Input'!$IC$52)</f>
        <v>75553782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75651580</v>
      </c>
      <c r="N69" s="20"/>
      <c r="O69" s="104"/>
    </row>
    <row r="70" spans="1:26" ht="15.75" customHeight="1">
      <c r="H70" s="390">
        <f>H69+G69</f>
        <v>0</v>
      </c>
      <c r="L70" s="3" t="str">
        <f>IF($L$69&lt;&gt;(Input!$D$52-Input!$E$52),"Error","Balanced")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8" priority="3">
      <formula>$O$28&lt;&gt;0</formula>
    </cfRule>
  </conditionalFormatting>
  <conditionalFormatting sqref="F20:J20">
    <cfRule type="expression" dxfId="77" priority="2">
      <formula>OR($S$17&lt;&gt;0,$S$43&lt;&gt;0,$S$59&lt;&gt;0)</formula>
    </cfRule>
  </conditionalFormatting>
  <conditionalFormatting sqref="H10:J10">
    <cfRule type="expression" dxfId="76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UNTD!$B$1</f>
        <v>University of North Texas at Dallas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Input!$HT$52</f>
        <v>36120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Input!$HU$52</f>
        <v>-9934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Input!$HV$52</f>
        <v>0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26186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Input!$HW$52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Input!$HX$52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Input!$HY$52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Input!$HZ$52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Input!$ID$52</f>
        <v>0</v>
      </c>
      <c r="F21" s="1078"/>
      <c r="G21" s="1078"/>
      <c r="H21" s="1078"/>
      <c r="I21" s="1078"/>
      <c r="J21" s="1079"/>
      <c r="K21" s="571">
        <f>Input!$IA$52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Input!$IE$52</f>
        <v>0</v>
      </c>
      <c r="F22" s="1078"/>
      <c r="G22" s="1078"/>
      <c r="H22" s="1078"/>
      <c r="I22" s="1078"/>
      <c r="J22" s="1079"/>
      <c r="K22" s="571">
        <f>Input!$IB$52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Input!$IF$52</f>
        <v>0</v>
      </c>
      <c r="F23" s="1067"/>
      <c r="G23" s="1067"/>
      <c r="H23" s="1067"/>
      <c r="I23" s="1067"/>
      <c r="J23" s="1068"/>
      <c r="K23" s="584">
        <f>Input!$IC$52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26186</v>
      </c>
    </row>
    <row r="49" spans="2:11">
      <c r="F49" s="545">
        <f>SUM(F50:F59)</f>
        <v>0</v>
      </c>
      <c r="K49" s="480">
        <f>K7+K8+K9+K12+K14+K17+K18+K21+K22+K23</f>
        <v>26186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SUM(Input!HT52:IC52)</f>
        <v>26186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5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466719</v>
      </c>
      <c r="L8" s="23">
        <f>Input!$I$53</f>
        <v>466719</v>
      </c>
      <c r="N8" s="116"/>
      <c r="O8" s="117"/>
      <c r="P8" s="19"/>
      <c r="Q8" s="19"/>
      <c r="R8" s="19"/>
      <c r="S8" s="19"/>
      <c r="T8" s="19"/>
      <c r="AB8" s="24">
        <f>SUM(C8:L8)</f>
        <v>933438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Input!$G$53</f>
        <v>400857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400857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867576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867576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Input!$J$53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27129</v>
      </c>
      <c r="L14" s="36">
        <f>Input!$K$53</f>
        <v>27129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54258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894705</v>
      </c>
      <c r="L17" s="46">
        <f>SUM(L8:L16)</f>
        <v>493848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Input!$N$53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Input!$O$53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Input!$P$53</f>
        <v>0</v>
      </c>
      <c r="G22" s="56">
        <f>Input!$Q$53</f>
        <v>0</v>
      </c>
      <c r="H22" s="56">
        <f>Input!$R$53</f>
        <v>0</v>
      </c>
      <c r="I22" s="56">
        <f>Input!$S$53</f>
        <v>0</v>
      </c>
      <c r="J22" s="56">
        <f>Input!$T$53</f>
        <v>0</v>
      </c>
      <c r="K22" s="56">
        <f>Input!$U$53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Input!$V$53</f>
        <v>0</v>
      </c>
      <c r="G23" s="64">
        <f>Input!$W$53</f>
        <v>0</v>
      </c>
      <c r="H23" s="64">
        <f>Input!$X$53</f>
        <v>0</v>
      </c>
      <c r="I23" s="64">
        <f>Input!$Y$53</f>
        <v>0</v>
      </c>
      <c r="J23" s="64">
        <f>Input!$Z$53</f>
        <v>0</v>
      </c>
      <c r="K23" s="64">
        <f>Input!$AA$53</f>
        <v>8359</v>
      </c>
      <c r="L23" s="65">
        <f t="shared" ref="L23:L42" si="1">SUM(F23:K23)</f>
        <v>8359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16718</v>
      </c>
    </row>
    <row r="24" spans="1:28" ht="15.75" customHeight="1">
      <c r="B24" s="55" t="s">
        <v>24</v>
      </c>
      <c r="C24" s="21"/>
      <c r="D24" s="21"/>
      <c r="F24" s="64">
        <f>Input!$AB$53</f>
        <v>0</v>
      </c>
      <c r="G24" s="64">
        <f>Input!$AC$53</f>
        <v>0</v>
      </c>
      <c r="H24" s="64">
        <f>Input!$AD$53</f>
        <v>0</v>
      </c>
      <c r="I24" s="64">
        <f>Input!$AE$53</f>
        <v>0</v>
      </c>
      <c r="J24" s="64">
        <f>Input!$AF$53</f>
        <v>0</v>
      </c>
      <c r="K24" s="64">
        <f>Input!$AG$53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Input!$AH$53</f>
        <v>0</v>
      </c>
      <c r="G25" s="64">
        <f>Input!$AI$53</f>
        <v>0</v>
      </c>
      <c r="H25" s="64">
        <f>Input!$AJ$53</f>
        <v>0</v>
      </c>
      <c r="I25" s="64">
        <f>Input!$AK$53</f>
        <v>0</v>
      </c>
      <c r="J25" s="64">
        <f>Input!$AL$53</f>
        <v>0</v>
      </c>
      <c r="K25" s="64">
        <f>Input!$AM$53</f>
        <v>90937</v>
      </c>
      <c r="L25" s="65">
        <f t="shared" si="1"/>
        <v>90937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181874</v>
      </c>
    </row>
    <row r="26" spans="1:28" ht="15.75" customHeight="1">
      <c r="B26" s="55" t="s">
        <v>26</v>
      </c>
      <c r="C26" s="21"/>
      <c r="D26" s="21"/>
      <c r="F26" s="64">
        <f>Input!$AN$53</f>
        <v>36745</v>
      </c>
      <c r="G26" s="64">
        <f>Input!$AO$53</f>
        <v>0</v>
      </c>
      <c r="H26" s="64">
        <f>Input!$AP$53</f>
        <v>0</v>
      </c>
      <c r="I26" s="64">
        <f>Input!$AQ$53</f>
        <v>0</v>
      </c>
      <c r="J26" s="64">
        <f>Input!$AR$53</f>
        <v>0</v>
      </c>
      <c r="K26" s="64">
        <f>Input!$AS$53</f>
        <v>17715</v>
      </c>
      <c r="L26" s="65">
        <f t="shared" si="1"/>
        <v>54460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108920</v>
      </c>
    </row>
    <row r="27" spans="1:28" ht="15.75" customHeight="1">
      <c r="B27" s="55" t="s">
        <v>27</v>
      </c>
      <c r="C27" s="21"/>
      <c r="D27" s="21"/>
      <c r="F27" s="64">
        <f>Input!$AT$53</f>
        <v>0</v>
      </c>
      <c r="G27" s="64">
        <f>Input!$AU$53</f>
        <v>0</v>
      </c>
      <c r="H27" s="64">
        <f>Input!$AV$53</f>
        <v>0</v>
      </c>
      <c r="I27" s="64">
        <f>Input!$AW$53</f>
        <v>0</v>
      </c>
      <c r="J27" s="64">
        <f>Input!$AX$53</f>
        <v>0</v>
      </c>
      <c r="K27" s="64">
        <f>Input!$AY$53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Input!$AZ$53</f>
        <v>223171</v>
      </c>
      <c r="G28" s="64">
        <f>Input!$BA$53</f>
        <v>0</v>
      </c>
      <c r="H28" s="64">
        <f>Input!$BB$53</f>
        <v>0</v>
      </c>
      <c r="I28" s="64">
        <f>Input!$BC$53</f>
        <v>0</v>
      </c>
      <c r="J28" s="64">
        <f>Input!$BD$53</f>
        <v>0</v>
      </c>
      <c r="K28" s="64">
        <f>Input!$BE$53</f>
        <v>4203</v>
      </c>
      <c r="L28" s="65">
        <f t="shared" si="1"/>
        <v>227374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Input!$BF$53</f>
        <v>0</v>
      </c>
      <c r="G29" s="64">
        <f>Input!$BG$53</f>
        <v>0</v>
      </c>
      <c r="H29" s="64">
        <f>Input!$BH$53</f>
        <v>0</v>
      </c>
      <c r="I29" s="64">
        <f>Input!$BI$53</f>
        <v>0</v>
      </c>
      <c r="J29" s="64">
        <f>Input!$BJ$53</f>
        <v>0</v>
      </c>
      <c r="K29" s="64">
        <f>Input!$BK$53</f>
        <v>59112</v>
      </c>
      <c r="L29" s="65">
        <f t="shared" si="1"/>
        <v>59112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Input!$BL$53</f>
        <v>0</v>
      </c>
      <c r="G30" s="64">
        <f>Input!$BM$53</f>
        <v>0</v>
      </c>
      <c r="H30" s="64">
        <f>Input!$BN$53</f>
        <v>0</v>
      </c>
      <c r="I30" s="64">
        <f>Input!$BO$53</f>
        <v>0</v>
      </c>
      <c r="J30" s="64">
        <f>Input!$BP$53</f>
        <v>0</v>
      </c>
      <c r="K30" s="64">
        <f>Input!$BQ$53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Input!$BR$53</f>
        <v>0</v>
      </c>
      <c r="G31" s="64">
        <f>Input!$BS$53</f>
        <v>0</v>
      </c>
      <c r="H31" s="64">
        <f>Input!$BT$53</f>
        <v>0</v>
      </c>
      <c r="I31" s="64">
        <f>Input!$BU$53</f>
        <v>0</v>
      </c>
      <c r="J31" s="64">
        <f>Input!$BV$53</f>
        <v>0</v>
      </c>
      <c r="K31" s="64">
        <f>Input!$BW$53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Input!$BX$53</f>
        <v>0</v>
      </c>
      <c r="G32" s="64">
        <f>Input!$BY$53</f>
        <v>0</v>
      </c>
      <c r="H32" s="64">
        <f>Input!$BZ$53</f>
        <v>0</v>
      </c>
      <c r="I32" s="64">
        <f>Input!$CA$53</f>
        <v>0</v>
      </c>
      <c r="J32" s="64">
        <f>Input!$CB$53</f>
        <v>0</v>
      </c>
      <c r="K32" s="64">
        <f>Input!$CC$53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Input!$CD$53</f>
        <v>0</v>
      </c>
      <c r="G33" s="64">
        <f>Input!$CE$53</f>
        <v>0</v>
      </c>
      <c r="H33" s="64">
        <f>Input!$CF$53</f>
        <v>0</v>
      </c>
      <c r="I33" s="64">
        <f>Input!$CG$53</f>
        <v>0</v>
      </c>
      <c r="J33" s="64">
        <f>Input!$CH$53</f>
        <v>0</v>
      </c>
      <c r="K33" s="64">
        <f>Input!$CI$53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Input!$CJ$53</f>
        <v>0</v>
      </c>
      <c r="G34" s="64">
        <f>Input!$CK$53</f>
        <v>0</v>
      </c>
      <c r="H34" s="64">
        <f>Input!$CL$53</f>
        <v>0</v>
      </c>
      <c r="I34" s="64">
        <f>Input!$CM$53</f>
        <v>0</v>
      </c>
      <c r="J34" s="64">
        <f>Input!$CN$53</f>
        <v>0</v>
      </c>
      <c r="K34" s="64">
        <f>Input!$CO$53</f>
        <v>35616</v>
      </c>
      <c r="L34" s="65">
        <f t="shared" si="1"/>
        <v>35616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Input!$CP$53</f>
        <v>0</v>
      </c>
      <c r="G35" s="64">
        <f>Input!$CQ$53</f>
        <v>0</v>
      </c>
      <c r="H35" s="64">
        <f>Input!$CR$53</f>
        <v>0</v>
      </c>
      <c r="I35" s="64">
        <f>Input!$CS$53</f>
        <v>0</v>
      </c>
      <c r="J35" s="64">
        <f>Input!$CT$53</f>
        <v>0</v>
      </c>
      <c r="K35" s="64">
        <f>Input!$CU$53</f>
        <v>17990</v>
      </c>
      <c r="L35" s="65">
        <f t="shared" si="1"/>
        <v>17990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Input!$CV$53</f>
        <v>0</v>
      </c>
      <c r="G36" s="64">
        <f>Input!$CW$53</f>
        <v>0</v>
      </c>
      <c r="H36" s="64">
        <f>Input!$CX$53</f>
        <v>0</v>
      </c>
      <c r="I36" s="64">
        <f>Input!$CY$53</f>
        <v>0</v>
      </c>
      <c r="J36" s="64">
        <f>Input!$CZ$53</f>
        <v>0</v>
      </c>
      <c r="K36" s="64">
        <f>Input!$DA$53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Input!$DB$53</f>
        <v>0</v>
      </c>
      <c r="G37" s="64">
        <f>Input!$DC$53</f>
        <v>0</v>
      </c>
      <c r="H37" s="64">
        <f>Input!$DD$53</f>
        <v>0</v>
      </c>
      <c r="I37" s="64">
        <f>Input!$DE$53</f>
        <v>0</v>
      </c>
      <c r="J37" s="64">
        <f>Input!$DF$53</f>
        <v>0</v>
      </c>
      <c r="K37" s="64">
        <f>Input!$DG$53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Input!$DH$53</f>
        <v>0</v>
      </c>
      <c r="G38" s="64">
        <f>Input!$DI$53</f>
        <v>0</v>
      </c>
      <c r="H38" s="64">
        <f>Input!$DJ$53</f>
        <v>0</v>
      </c>
      <c r="I38" s="64">
        <f>Input!$DK$53</f>
        <v>0</v>
      </c>
      <c r="J38" s="64">
        <f>Input!$DL$53</f>
        <v>0</v>
      </c>
      <c r="K38" s="64">
        <f>Input!$DM$53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Input!$DN$53</f>
        <v>0</v>
      </c>
      <c r="G39" s="64">
        <f>Input!$DO$53</f>
        <v>0</v>
      </c>
      <c r="H39" s="64">
        <f>Input!$DP$53</f>
        <v>0</v>
      </c>
      <c r="I39" s="64">
        <f>Input!$DQ$53</f>
        <v>0</v>
      </c>
      <c r="J39" s="64">
        <f>Input!$DR$53</f>
        <v>0</v>
      </c>
      <c r="K39" s="64">
        <f>Input!$DS$53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Input!$DT$53</f>
        <v>0</v>
      </c>
      <c r="G40" s="64">
        <f>Input!$DU$53</f>
        <v>0</v>
      </c>
      <c r="H40" s="64">
        <f>Input!$DV$53</f>
        <v>0</v>
      </c>
      <c r="I40" s="64">
        <f>Input!$DW$53</f>
        <v>0</v>
      </c>
      <c r="J40" s="64">
        <f>Input!$DX$53</f>
        <v>0</v>
      </c>
      <c r="K40" s="64">
        <f>Input!$DY$53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Input!$DZ$53</f>
        <v>0</v>
      </c>
      <c r="G41" s="64">
        <f>Input!$EA$53</f>
        <v>0</v>
      </c>
      <c r="H41" s="64">
        <f>Input!$EB$53</f>
        <v>0</v>
      </c>
      <c r="I41" s="64">
        <f>Input!$EC$53</f>
        <v>0</v>
      </c>
      <c r="J41" s="64">
        <f>Input!$ED$53</f>
        <v>0</v>
      </c>
      <c r="K41" s="64">
        <f>Input!$EE$53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Input!$EF$53</f>
        <v>0</v>
      </c>
      <c r="G42" s="84">
        <f>Input!$EG$53</f>
        <v>0</v>
      </c>
      <c r="H42" s="84">
        <f>Input!$EH$53</f>
        <v>0</v>
      </c>
      <c r="I42" s="84">
        <f>Input!$EI$53</f>
        <v>0</v>
      </c>
      <c r="J42" s="84">
        <f>Input!$EJ$53</f>
        <v>0</v>
      </c>
      <c r="K42" s="84">
        <f>Input!$EK$53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259916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233932</v>
      </c>
      <c r="L43" s="87">
        <f t="shared" si="2"/>
        <v>493848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307512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233932</v>
      </c>
      <c r="L44" s="247" t="s">
        <v>470</v>
      </c>
      <c r="M44" s="249"/>
      <c r="N44" s="251">
        <f>K44+F43</f>
        <v>493848</v>
      </c>
      <c r="O44" s="294">
        <f>ROUND((N44/P44)*100,2)</f>
        <v>1.57</v>
      </c>
      <c r="P44" s="93">
        <f>Input!$HL$53</f>
        <v>31473559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Input!$EL$53</f>
        <v>0</v>
      </c>
      <c r="G46" s="64">
        <f>Input!$EM$53</f>
        <v>0</v>
      </c>
      <c r="H46" s="64">
        <f>Input!$EN$53</f>
        <v>0</v>
      </c>
      <c r="I46" s="64">
        <f>Input!$EO$53</f>
        <v>0</v>
      </c>
      <c r="J46" s="64">
        <f>Input!$EP$53</f>
        <v>0</v>
      </c>
      <c r="K46" s="64">
        <f>Input!$EQ$53</f>
        <v>0</v>
      </c>
      <c r="L46" s="57">
        <f>SUM(F46:K46)</f>
        <v>0</v>
      </c>
      <c r="N46" s="9"/>
      <c r="O46" s="291">
        <f>ROUND(N44/O48,0)</f>
        <v>2749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Input!$ER$53</f>
        <v>0</v>
      </c>
      <c r="G47" s="64">
        <f>Input!$ES$53</f>
        <v>0</v>
      </c>
      <c r="H47" s="64">
        <f>Input!$ET$53</f>
        <v>0</v>
      </c>
      <c r="I47" s="64">
        <f>Input!$EU$53</f>
        <v>0</v>
      </c>
      <c r="J47" s="64">
        <f>Input!$EV$53</f>
        <v>0</v>
      </c>
      <c r="K47" s="64">
        <f>Input!$EW$53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Input!$EX$53</f>
        <v>0</v>
      </c>
      <c r="G48" s="64">
        <f>Input!$EY$53</f>
        <v>0</v>
      </c>
      <c r="H48" s="64">
        <f>Input!$EZ$53</f>
        <v>0</v>
      </c>
      <c r="I48" s="64">
        <f>Input!$FA$53</f>
        <v>0</v>
      </c>
      <c r="J48" s="64">
        <f>Input!$FB$53</f>
        <v>0</v>
      </c>
      <c r="K48" s="64">
        <f>Input!$FC$53</f>
        <v>0</v>
      </c>
      <c r="L48" s="65">
        <f t="shared" si="3"/>
        <v>0</v>
      </c>
      <c r="N48" s="97"/>
      <c r="O48" s="293">
        <f>VLOOKUP($B$1,LUTTFTE,16,FALSE)</f>
        <v>179.66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Input!$FD$53</f>
        <v>0</v>
      </c>
      <c r="G49" s="64">
        <f>Input!$FE$53</f>
        <v>0</v>
      </c>
      <c r="H49" s="64">
        <f>Input!$FF$53</f>
        <v>0</v>
      </c>
      <c r="I49" s="64">
        <f>Input!$FG$53</f>
        <v>0</v>
      </c>
      <c r="J49" s="64">
        <f>Input!$FH$53</f>
        <v>0</v>
      </c>
      <c r="K49" s="64">
        <f>Input!$FI$53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Input!$FJ$53</f>
        <v>0</v>
      </c>
      <c r="G50" s="64">
        <f>Input!$FK$53</f>
        <v>0</v>
      </c>
      <c r="H50" s="64">
        <f>Input!$FL$53</f>
        <v>0</v>
      </c>
      <c r="I50" s="64">
        <f>Input!$FM$53</f>
        <v>0</v>
      </c>
      <c r="J50" s="64">
        <f>Input!$FN$53</f>
        <v>0</v>
      </c>
      <c r="K50" s="64">
        <f>Input!$FO$53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Input!$FP$53</f>
        <v>0</v>
      </c>
      <c r="G51" s="64">
        <f>Input!$FQ$53</f>
        <v>0</v>
      </c>
      <c r="H51" s="64">
        <f>Input!$FR$53</f>
        <v>0</v>
      </c>
      <c r="I51" s="64">
        <f>Input!$FS$53</f>
        <v>0</v>
      </c>
      <c r="J51" s="64">
        <f>Input!$FT$53</f>
        <v>0</v>
      </c>
      <c r="K51" s="64">
        <f>Input!$FU$53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Input!$FV$53</f>
        <v>0</v>
      </c>
      <c r="G52" s="64">
        <f>Input!$FW$53</f>
        <v>0</v>
      </c>
      <c r="H52" s="64">
        <f>Input!$FX$53</f>
        <v>0</v>
      </c>
      <c r="I52" s="64">
        <f>Input!$FY$53</f>
        <v>0</v>
      </c>
      <c r="J52" s="64">
        <f>Input!$FZ$53</f>
        <v>0</v>
      </c>
      <c r="K52" s="64">
        <f>Input!$GA$53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Input!$GB$53</f>
        <v>0</v>
      </c>
      <c r="G53" s="64">
        <f>Input!$GC$53</f>
        <v>0</v>
      </c>
      <c r="H53" s="64">
        <f>Input!$GD$53</f>
        <v>0</v>
      </c>
      <c r="I53" s="64">
        <f>Input!$GE$53</f>
        <v>0</v>
      </c>
      <c r="J53" s="64">
        <f>Input!$GF$53</f>
        <v>0</v>
      </c>
      <c r="K53" s="64">
        <f>Input!$GG$53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Input!$GH$53</f>
        <v>0</v>
      </c>
      <c r="G54" s="64">
        <f>Input!$GI$53</f>
        <v>0</v>
      </c>
      <c r="H54" s="64">
        <f>Input!$GJ$53</f>
        <v>0</v>
      </c>
      <c r="I54" s="64">
        <f>Input!$GK$53</f>
        <v>0</v>
      </c>
      <c r="J54" s="64">
        <f>Input!$GL$53</f>
        <v>0</v>
      </c>
      <c r="K54" s="64">
        <f>Input!$GM$53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Input!$GN$53</f>
        <v>0</v>
      </c>
      <c r="G55" s="64">
        <f>Input!$GO$53</f>
        <v>0</v>
      </c>
      <c r="H55" s="64">
        <f>Input!$GP$53</f>
        <v>0</v>
      </c>
      <c r="I55" s="64">
        <f>Input!$GQ$53</f>
        <v>0</v>
      </c>
      <c r="J55" s="64">
        <f>Input!$GR$53</f>
        <v>0</v>
      </c>
      <c r="K55" s="64">
        <f>Input!$GS$53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Input!$GT$53</f>
        <v>0</v>
      </c>
      <c r="G56" s="64">
        <f>Input!$GU$53</f>
        <v>0</v>
      </c>
      <c r="H56" s="64">
        <f>Input!$GV$53</f>
        <v>0</v>
      </c>
      <c r="I56" s="64">
        <f>Input!$GW$53</f>
        <v>0</v>
      </c>
      <c r="J56" s="64">
        <f>Input!$GX$53</f>
        <v>0</v>
      </c>
      <c r="K56" s="64">
        <f>Input!$GY$53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Input!$GZ$53</f>
        <v>0</v>
      </c>
      <c r="G57" s="64">
        <f>Input!$HA$53</f>
        <v>0</v>
      </c>
      <c r="H57" s="64">
        <f>Input!$HB$53</f>
        <v>0</v>
      </c>
      <c r="I57" s="64">
        <f>Input!$HC$53</f>
        <v>0</v>
      </c>
      <c r="J57" s="64">
        <f>Input!$HD$53</f>
        <v>0</v>
      </c>
      <c r="K57" s="64">
        <f>Input!$HE$53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Input!$HF$53</f>
        <v>0</v>
      </c>
      <c r="G58" s="64">
        <f>Input!$HG$53</f>
        <v>0</v>
      </c>
      <c r="H58" s="64">
        <f>Input!$HH$53</f>
        <v>0</v>
      </c>
      <c r="I58" s="64">
        <f>Input!$HI$53</f>
        <v>0</v>
      </c>
      <c r="J58" s="64">
        <f>Input!$HJ$53</f>
        <v>0</v>
      </c>
      <c r="K58" s="64">
        <f>Input!$HK$53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259916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233932</v>
      </c>
      <c r="L66" s="115">
        <f t="shared" si="5"/>
        <v>493848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894705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Input!HL53+Input!HM53+Input!HN53+SUM(Input!$HT$53:'Input'!$IC$53)</f>
        <v>125154981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126543534</v>
      </c>
      <c r="N69" s="20"/>
    </row>
    <row r="70" spans="1:26" ht="15.75" customHeight="1">
      <c r="H70" s="390">
        <f>H69+G69</f>
        <v>0</v>
      </c>
      <c r="L70" s="3" t="str">
        <f>IF($L$69&lt;&gt;(Input!$D$53-Input!$E$53),"Error","Balanced")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4" priority="3">
      <formula>$O$28&lt;&gt;0</formula>
    </cfRule>
  </conditionalFormatting>
  <conditionalFormatting sqref="F20:J20">
    <cfRule type="expression" dxfId="73" priority="2">
      <formula>OR($S$17&lt;&gt;0,$S$43&lt;&gt;0,$S$59&lt;&gt;0)</formula>
    </cfRule>
  </conditionalFormatting>
  <conditionalFormatting sqref="H10:J10">
    <cfRule type="expression" dxfId="72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MidWST!$B$1</f>
        <v>Midwestern State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Input!$HT$53</f>
        <v>867576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Input!$HU$53</f>
        <v>-442749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Input!$HV$53</f>
        <v>27129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451956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Input!$HW$53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Input!$HX$53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Input!$HY$53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Input!$HZ$53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Input!$ID$53</f>
        <v>0</v>
      </c>
      <c r="F21" s="1078"/>
      <c r="G21" s="1078"/>
      <c r="H21" s="1078"/>
      <c r="I21" s="1078"/>
      <c r="J21" s="1079"/>
      <c r="K21" s="571">
        <f>Input!$IA$53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Input!$IE$53</f>
        <v>0</v>
      </c>
      <c r="F22" s="1078"/>
      <c r="G22" s="1078"/>
      <c r="H22" s="1078"/>
      <c r="I22" s="1078"/>
      <c r="J22" s="1079"/>
      <c r="K22" s="571">
        <f>Input!$IB$53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Input!$IF$53</f>
        <v>0</v>
      </c>
      <c r="F23" s="1067"/>
      <c r="G23" s="1067"/>
      <c r="H23" s="1067"/>
      <c r="I23" s="1067"/>
      <c r="J23" s="1068"/>
      <c r="K23" s="584">
        <f>Input!$IC$53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451956</v>
      </c>
    </row>
    <row r="49" spans="2:11">
      <c r="F49" s="545">
        <f>SUM(F50:F59)</f>
        <v>0</v>
      </c>
      <c r="K49" s="480">
        <f>K7+K8+K9+K12+K14+K17+K18+K21+K22+K23</f>
        <v>451956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SUM(Input!HT53:IC53)</f>
        <v>451956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1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425781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243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2789765</v>
      </c>
      <c r="L8" s="23">
        <f>Input!$I$54</f>
        <v>2789765</v>
      </c>
      <c r="N8" s="116"/>
      <c r="O8" s="117"/>
      <c r="P8" s="19"/>
      <c r="Q8" s="19"/>
      <c r="R8" s="19"/>
      <c r="S8" s="19"/>
      <c r="T8" s="19"/>
      <c r="AB8" s="24">
        <f>SUM(C8:L8)</f>
        <v>5579530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2789765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2789765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104100</v>
      </c>
      <c r="L13" s="36">
        <f>Input!$J$54</f>
        <v>104100</v>
      </c>
      <c r="N13" s="37"/>
      <c r="O13" s="120"/>
      <c r="AB13" s="24">
        <f>SUM(C13:L13)</f>
        <v>208200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38014</v>
      </c>
      <c r="L14" s="36">
        <f>Input!$K$54</f>
        <v>38014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76028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2931879</v>
      </c>
      <c r="L17" s="46">
        <f>SUM(L8:L16)</f>
        <v>2931879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Input!$N$54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Input!$O$54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Input!$P$54</f>
        <v>562343</v>
      </c>
      <c r="G22" s="56">
        <f>Input!$Q$54</f>
        <v>705633</v>
      </c>
      <c r="H22" s="56">
        <f>Input!$R$54</f>
        <v>70452</v>
      </c>
      <c r="I22" s="56">
        <f>Input!$S$54</f>
        <v>71502</v>
      </c>
      <c r="J22" s="56">
        <f>Input!$T$54</f>
        <v>42473</v>
      </c>
      <c r="K22" s="56">
        <f>Input!$U$54</f>
        <v>170409</v>
      </c>
      <c r="L22" s="57">
        <f>SUM(F22:K22)</f>
        <v>1622812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3245624</v>
      </c>
    </row>
    <row r="23" spans="1:28" ht="15.75" customHeight="1">
      <c r="B23" s="63" t="s">
        <v>23</v>
      </c>
      <c r="C23" s="21"/>
      <c r="D23" s="21"/>
      <c r="F23" s="64">
        <f>Input!$V$54</f>
        <v>0</v>
      </c>
      <c r="G23" s="64">
        <f>Input!$W$54</f>
        <v>63012</v>
      </c>
      <c r="H23" s="64">
        <f>Input!$X$54</f>
        <v>2193</v>
      </c>
      <c r="I23" s="64">
        <f>Input!$Y$54</f>
        <v>24255</v>
      </c>
      <c r="J23" s="64">
        <f>Input!$Z$54</f>
        <v>0</v>
      </c>
      <c r="K23" s="64">
        <f>Input!$AA$54</f>
        <v>9194</v>
      </c>
      <c r="L23" s="65">
        <f t="shared" ref="L23:L42" si="1">SUM(F23:K23)</f>
        <v>98654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197308</v>
      </c>
    </row>
    <row r="24" spans="1:28" ht="15.75" customHeight="1">
      <c r="B24" s="55" t="s">
        <v>24</v>
      </c>
      <c r="C24" s="21"/>
      <c r="D24" s="21"/>
      <c r="F24" s="64">
        <f>Input!$AB$54</f>
        <v>0</v>
      </c>
      <c r="G24" s="64">
        <f>Input!$AC$54</f>
        <v>0</v>
      </c>
      <c r="H24" s="64">
        <f>Input!$AD$54</f>
        <v>0</v>
      </c>
      <c r="I24" s="64">
        <f>Input!$AE$54</f>
        <v>0</v>
      </c>
      <c r="J24" s="64">
        <f>Input!$AF$54</f>
        <v>0</v>
      </c>
      <c r="K24" s="64">
        <f>Input!$AG$54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Input!$AH$54</f>
        <v>3298</v>
      </c>
      <c r="G25" s="64">
        <f>Input!$AI$54</f>
        <v>0</v>
      </c>
      <c r="H25" s="64">
        <f>Input!$AJ$54</f>
        <v>0</v>
      </c>
      <c r="I25" s="64">
        <f>Input!$AK$54</f>
        <v>0</v>
      </c>
      <c r="J25" s="64">
        <f>Input!$AL$54</f>
        <v>0</v>
      </c>
      <c r="K25" s="64">
        <f>Input!$AM$54</f>
        <v>0</v>
      </c>
      <c r="L25" s="65">
        <f t="shared" si="1"/>
        <v>3298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6596</v>
      </c>
    </row>
    <row r="26" spans="1:28" ht="15.75" customHeight="1">
      <c r="B26" s="55" t="s">
        <v>26</v>
      </c>
      <c r="C26" s="21"/>
      <c r="D26" s="21"/>
      <c r="F26" s="64">
        <f>Input!$AN$54</f>
        <v>18515</v>
      </c>
      <c r="G26" s="64">
        <f>Input!$AO$54</f>
        <v>110928</v>
      </c>
      <c r="H26" s="64">
        <f>Input!$AP$54</f>
        <v>0</v>
      </c>
      <c r="I26" s="64">
        <f>Input!$AQ$54</f>
        <v>26566</v>
      </c>
      <c r="J26" s="64">
        <f>Input!$AR$54</f>
        <v>0</v>
      </c>
      <c r="K26" s="64">
        <f>Input!$AS$54</f>
        <v>85500</v>
      </c>
      <c r="L26" s="65">
        <f t="shared" si="1"/>
        <v>241509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483018</v>
      </c>
    </row>
    <row r="27" spans="1:28" ht="15.75" customHeight="1">
      <c r="B27" s="55" t="s">
        <v>27</v>
      </c>
      <c r="C27" s="21"/>
      <c r="D27" s="21"/>
      <c r="F27" s="64">
        <f>Input!$AT$54</f>
        <v>82264</v>
      </c>
      <c r="G27" s="64">
        <f>Input!$AU$54</f>
        <v>12198</v>
      </c>
      <c r="H27" s="64">
        <f>Input!$AV$54</f>
        <v>0</v>
      </c>
      <c r="I27" s="64">
        <f>Input!$AW$54</f>
        <v>17862</v>
      </c>
      <c r="J27" s="64">
        <f>Input!$AX$54</f>
        <v>0</v>
      </c>
      <c r="K27" s="64">
        <f>Input!$AY$54</f>
        <v>0</v>
      </c>
      <c r="L27" s="65">
        <f t="shared" si="1"/>
        <v>112324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224648</v>
      </c>
    </row>
    <row r="28" spans="1:28" ht="15.75" customHeight="1">
      <c r="B28" s="55" t="s">
        <v>28</v>
      </c>
      <c r="C28" s="21"/>
      <c r="D28" s="21"/>
      <c r="F28" s="64">
        <f>Input!$AZ$54</f>
        <v>0</v>
      </c>
      <c r="G28" s="64">
        <f>Input!$BA$54</f>
        <v>84438</v>
      </c>
      <c r="H28" s="64">
        <f>Input!$BB$54</f>
        <v>0</v>
      </c>
      <c r="I28" s="64">
        <f>Input!$BC$54</f>
        <v>10409</v>
      </c>
      <c r="J28" s="64">
        <f>Input!$BD$54</f>
        <v>0</v>
      </c>
      <c r="K28" s="64">
        <f>Input!$BE$54</f>
        <v>4000</v>
      </c>
      <c r="L28" s="65">
        <f t="shared" si="1"/>
        <v>98847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Input!$BF$54</f>
        <v>0</v>
      </c>
      <c r="G29" s="64">
        <f>Input!$BG$54</f>
        <v>0</v>
      </c>
      <c r="H29" s="64">
        <f>Input!$BH$54</f>
        <v>0</v>
      </c>
      <c r="I29" s="64">
        <f>Input!$BI$54</f>
        <v>47738</v>
      </c>
      <c r="J29" s="64">
        <f>Input!$BJ$54</f>
        <v>0</v>
      </c>
      <c r="K29" s="64">
        <f>Input!$BK$54</f>
        <v>16041</v>
      </c>
      <c r="L29" s="65">
        <f t="shared" si="1"/>
        <v>63779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Input!$BL$54</f>
        <v>0</v>
      </c>
      <c r="G30" s="64">
        <f>Input!$BM$54</f>
        <v>0</v>
      </c>
      <c r="H30" s="64">
        <f>Input!$BN$54</f>
        <v>0</v>
      </c>
      <c r="I30" s="64">
        <f>Input!$BO$54</f>
        <v>750</v>
      </c>
      <c r="J30" s="64">
        <f>Input!$BP$54</f>
        <v>0</v>
      </c>
      <c r="K30" s="64">
        <f>Input!$BQ$54</f>
        <v>0</v>
      </c>
      <c r="L30" s="65">
        <f t="shared" si="1"/>
        <v>750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Input!$BR$54</f>
        <v>102198</v>
      </c>
      <c r="G31" s="64">
        <f>Input!$BS$54</f>
        <v>0</v>
      </c>
      <c r="H31" s="64">
        <f>Input!$BT$54</f>
        <v>0</v>
      </c>
      <c r="I31" s="64">
        <f>Input!$BU$54</f>
        <v>187913</v>
      </c>
      <c r="J31" s="64">
        <f>Input!$BV$54</f>
        <v>0</v>
      </c>
      <c r="K31" s="64">
        <f>Input!$BW$54</f>
        <v>0</v>
      </c>
      <c r="L31" s="65">
        <f t="shared" si="1"/>
        <v>290111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Input!$BX$54</f>
        <v>0</v>
      </c>
      <c r="G32" s="64">
        <f>Input!$BY$54</f>
        <v>0</v>
      </c>
      <c r="H32" s="64">
        <f>Input!$BZ$54</f>
        <v>0</v>
      </c>
      <c r="I32" s="64">
        <f>Input!$CA$54</f>
        <v>0</v>
      </c>
      <c r="J32" s="64">
        <f>Input!$CB$54</f>
        <v>0</v>
      </c>
      <c r="K32" s="64">
        <f>Input!$CC$54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Input!$CD$54</f>
        <v>0</v>
      </c>
      <c r="G33" s="64">
        <f>Input!$CE$54</f>
        <v>0</v>
      </c>
      <c r="H33" s="64">
        <f>Input!$CF$54</f>
        <v>0</v>
      </c>
      <c r="I33" s="64">
        <f>Input!$CG$54</f>
        <v>0</v>
      </c>
      <c r="J33" s="64">
        <f>Input!$CH$54</f>
        <v>0</v>
      </c>
      <c r="K33" s="64">
        <f>Input!$CI$54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Input!$CJ$54</f>
        <v>0</v>
      </c>
      <c r="G34" s="64">
        <f>Input!$CK$54</f>
        <v>0</v>
      </c>
      <c r="H34" s="64">
        <f>Input!$CL$54</f>
        <v>0</v>
      </c>
      <c r="I34" s="64">
        <f>Input!$CM$54</f>
        <v>0</v>
      </c>
      <c r="J34" s="64">
        <f>Input!$CN$54</f>
        <v>0</v>
      </c>
      <c r="K34" s="64">
        <f>Input!$CO$54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Input!$CP$54</f>
        <v>0</v>
      </c>
      <c r="G35" s="64">
        <f>Input!$CQ$54</f>
        <v>0</v>
      </c>
      <c r="H35" s="64">
        <f>Input!$CR$54</f>
        <v>0</v>
      </c>
      <c r="I35" s="64">
        <f>Input!$CS$54</f>
        <v>0</v>
      </c>
      <c r="J35" s="64">
        <f>Input!$CT$54</f>
        <v>0</v>
      </c>
      <c r="K35" s="64">
        <f>Input!$CU$54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Input!$CV$54</f>
        <v>0</v>
      </c>
      <c r="G36" s="64">
        <f>Input!$CW$54</f>
        <v>0</v>
      </c>
      <c r="H36" s="64">
        <f>Input!$CX$54</f>
        <v>0</v>
      </c>
      <c r="I36" s="64">
        <f>Input!$CY$54</f>
        <v>0</v>
      </c>
      <c r="J36" s="64">
        <f>Input!$CZ$54</f>
        <v>0</v>
      </c>
      <c r="K36" s="64">
        <f>Input!$DA$54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Input!$DB$54</f>
        <v>0</v>
      </c>
      <c r="G37" s="64">
        <f>Input!$DC$54</f>
        <v>0</v>
      </c>
      <c r="H37" s="64">
        <f>Input!$DD$54</f>
        <v>0</v>
      </c>
      <c r="I37" s="64">
        <f>Input!$DE$54</f>
        <v>0</v>
      </c>
      <c r="J37" s="64">
        <f>Input!$DF$54</f>
        <v>0</v>
      </c>
      <c r="K37" s="64">
        <f>Input!$DG$54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Input!$DH$54</f>
        <v>0</v>
      </c>
      <c r="G38" s="64">
        <f>Input!$DI$54</f>
        <v>0</v>
      </c>
      <c r="H38" s="64">
        <f>Input!$DJ$54</f>
        <v>0</v>
      </c>
      <c r="I38" s="64">
        <f>Input!$DK$54</f>
        <v>0</v>
      </c>
      <c r="J38" s="64">
        <f>Input!$DL$54</f>
        <v>0</v>
      </c>
      <c r="K38" s="64">
        <f>Input!$DM$54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Input!$DN$54</f>
        <v>0</v>
      </c>
      <c r="G39" s="64">
        <f>Input!$DO$54</f>
        <v>0</v>
      </c>
      <c r="H39" s="64">
        <f>Input!$DP$54</f>
        <v>0</v>
      </c>
      <c r="I39" s="64">
        <f>Input!$DQ$54</f>
        <v>0</v>
      </c>
      <c r="J39" s="64">
        <f>Input!$DR$54</f>
        <v>0</v>
      </c>
      <c r="K39" s="64">
        <f>Input!$DS$54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Input!$DT$54</f>
        <v>0</v>
      </c>
      <c r="G40" s="64">
        <f>Input!$DU$54</f>
        <v>0</v>
      </c>
      <c r="H40" s="64">
        <f>Input!$DV$54</f>
        <v>0</v>
      </c>
      <c r="I40" s="64">
        <f>Input!$DW$54</f>
        <v>0</v>
      </c>
      <c r="J40" s="64">
        <f>Input!$DX$54</f>
        <v>0</v>
      </c>
      <c r="K40" s="64">
        <f>Input!$DY$54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Input!$DZ$54</f>
        <v>0</v>
      </c>
      <c r="G41" s="64">
        <f>Input!$EA$54</f>
        <v>0</v>
      </c>
      <c r="H41" s="64">
        <f>Input!$EB$54</f>
        <v>0</v>
      </c>
      <c r="I41" s="64">
        <f>Input!$EC$54</f>
        <v>0</v>
      </c>
      <c r="J41" s="64">
        <f>Input!$ED$54</f>
        <v>0</v>
      </c>
      <c r="K41" s="64">
        <f>Input!$EE$54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Input!$EF$54</f>
        <v>201833</v>
      </c>
      <c r="G42" s="84">
        <f>Input!$EG$54</f>
        <v>109686</v>
      </c>
      <c r="H42" s="84">
        <f>Input!$EH$54</f>
        <v>0</v>
      </c>
      <c r="I42" s="84">
        <f>Input!$EI$54</f>
        <v>-25399</v>
      </c>
      <c r="J42" s="84">
        <f>Input!$EJ$54</f>
        <v>0</v>
      </c>
      <c r="K42" s="84">
        <f>Input!$EK$54</f>
        <v>113675</v>
      </c>
      <c r="L42" s="65">
        <f t="shared" si="1"/>
        <v>399795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799590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970451</v>
      </c>
      <c r="G43" s="86">
        <f t="shared" si="2"/>
        <v>1085895</v>
      </c>
      <c r="H43" s="86">
        <f t="shared" si="2"/>
        <v>72645</v>
      </c>
      <c r="I43" s="86">
        <f t="shared" si="2"/>
        <v>361596</v>
      </c>
      <c r="J43" s="86">
        <f t="shared" si="2"/>
        <v>42473</v>
      </c>
      <c r="K43" s="86">
        <f t="shared" si="2"/>
        <v>398819</v>
      </c>
      <c r="L43" s="87">
        <f t="shared" si="2"/>
        <v>2931879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4956784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1158540</v>
      </c>
      <c r="I44" s="53"/>
      <c r="J44" s="247" t="s">
        <v>468</v>
      </c>
      <c r="K44" s="248">
        <f>K43+J43</f>
        <v>441292</v>
      </c>
      <c r="L44" s="247" t="s">
        <v>470</v>
      </c>
      <c r="M44" s="249"/>
      <c r="N44" s="251">
        <f>K44+F43</f>
        <v>1411743</v>
      </c>
      <c r="O44" s="294">
        <f>ROUND((N44/P44)*100,2)</f>
        <v>2.2400000000000002</v>
      </c>
      <c r="P44" s="93">
        <f>Input!$HL$54</f>
        <v>62894474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Input!$EL$54</f>
        <v>0</v>
      </c>
      <c r="G46" s="64">
        <f>Input!$EM$54</f>
        <v>0</v>
      </c>
      <c r="H46" s="64">
        <f>Input!$EN$54</f>
        <v>0</v>
      </c>
      <c r="I46" s="64">
        <f>Input!$EO$54</f>
        <v>0</v>
      </c>
      <c r="J46" s="64">
        <f>Input!$EP$54</f>
        <v>0</v>
      </c>
      <c r="K46" s="64">
        <f>Input!$EQ$54</f>
        <v>0</v>
      </c>
      <c r="L46" s="57">
        <f>SUM(F46:K46)</f>
        <v>0</v>
      </c>
      <c r="N46" s="9"/>
      <c r="O46" s="291">
        <f>ROUND(N44/O48,0)</f>
        <v>3700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Input!$ER$54</f>
        <v>0</v>
      </c>
      <c r="G47" s="64">
        <f>Input!$ES$54</f>
        <v>0</v>
      </c>
      <c r="H47" s="64">
        <f>Input!$ET$54</f>
        <v>0</v>
      </c>
      <c r="I47" s="64">
        <f>Input!$EU$54</f>
        <v>2392</v>
      </c>
      <c r="J47" s="64">
        <f>Input!$EV$54</f>
        <v>0</v>
      </c>
      <c r="K47" s="64">
        <f>Input!$EW$54</f>
        <v>9194</v>
      </c>
      <c r="L47" s="65">
        <f t="shared" ref="L47:L58" si="3">SUM(F47:K47)</f>
        <v>11586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Input!$EX$54</f>
        <v>0</v>
      </c>
      <c r="G48" s="64">
        <f>Input!$EY$54</f>
        <v>0</v>
      </c>
      <c r="H48" s="64">
        <f>Input!$EZ$54</f>
        <v>0</v>
      </c>
      <c r="I48" s="64">
        <f>Input!$FA$54</f>
        <v>16859</v>
      </c>
      <c r="J48" s="64" t="str">
        <f>Input!$FB$54</f>
        <v xml:space="preserve"> </v>
      </c>
      <c r="K48" s="64">
        <f>Input!$FC$54</f>
        <v>36742</v>
      </c>
      <c r="L48" s="65">
        <f t="shared" si="3"/>
        <v>53601</v>
      </c>
      <c r="N48" s="97"/>
      <c r="O48" s="293">
        <f>VLOOKUP($B$1,LUTTFTE,16,FALSE)</f>
        <v>381.55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Input!$FD$54</f>
        <v>0</v>
      </c>
      <c r="G49" s="64">
        <f>Input!$FE$54</f>
        <v>0</v>
      </c>
      <c r="H49" s="64">
        <f>Input!$FF$54</f>
        <v>0</v>
      </c>
      <c r="I49" s="64">
        <f>Input!$FG$54</f>
        <v>0</v>
      </c>
      <c r="J49" s="64">
        <f>Input!$FH$54</f>
        <v>0</v>
      </c>
      <c r="K49" s="64">
        <f>Input!$FI$54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Input!$FJ$54</f>
        <v>0</v>
      </c>
      <c r="G50" s="64">
        <f>Input!$FK$54</f>
        <v>0</v>
      </c>
      <c r="H50" s="64">
        <f>Input!$FL$54</f>
        <v>0</v>
      </c>
      <c r="I50" s="64">
        <f>Input!$FM$54</f>
        <v>0</v>
      </c>
      <c r="J50" s="64">
        <f>Input!$FN$54</f>
        <v>0</v>
      </c>
      <c r="K50" s="64">
        <f>Input!$FO$54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Input!$FP$54</f>
        <v>0</v>
      </c>
      <c r="G51" s="64">
        <f>Input!$FQ$54</f>
        <v>0</v>
      </c>
      <c r="H51" s="64">
        <f>Input!$FR$54</f>
        <v>0</v>
      </c>
      <c r="I51" s="64">
        <f>Input!$FS$54</f>
        <v>0</v>
      </c>
      <c r="J51" s="64">
        <f>Input!$FT$54</f>
        <v>0</v>
      </c>
      <c r="K51" s="64">
        <f>Input!$FU$54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Input!$FV$54</f>
        <v>0</v>
      </c>
      <c r="G52" s="64">
        <f>Input!$FW$54</f>
        <v>0</v>
      </c>
      <c r="H52" s="64">
        <f>Input!$FX$54</f>
        <v>0</v>
      </c>
      <c r="I52" s="64">
        <f>Input!$FY$54</f>
        <v>0</v>
      </c>
      <c r="J52" s="64">
        <f>Input!$FZ$54</f>
        <v>0</v>
      </c>
      <c r="K52" s="64">
        <f>Input!$GA$54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Input!$GB$54</f>
        <v>50191</v>
      </c>
      <c r="G53" s="64">
        <f>Input!$GC$54</f>
        <v>0</v>
      </c>
      <c r="H53" s="64">
        <f>Input!$GD$54</f>
        <v>70452</v>
      </c>
      <c r="I53" s="64">
        <f>Input!$GE$54</f>
        <v>1003</v>
      </c>
      <c r="J53" s="64">
        <f>Input!$GF$54</f>
        <v>0</v>
      </c>
      <c r="K53" s="64">
        <f>Input!$GG$54</f>
        <v>30515</v>
      </c>
      <c r="L53" s="65">
        <f t="shared" si="3"/>
        <v>152161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Input!$GH$54</f>
        <v>0</v>
      </c>
      <c r="G54" s="64">
        <f>Input!$GI$54</f>
        <v>0</v>
      </c>
      <c r="H54" s="64">
        <f>Input!$GJ$54</f>
        <v>0</v>
      </c>
      <c r="I54" s="64">
        <f>Input!$GK$54</f>
        <v>0</v>
      </c>
      <c r="J54" s="64">
        <f>Input!$GL$54</f>
        <v>0</v>
      </c>
      <c r="K54" s="64">
        <f>Input!$GM$54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Input!$GN$54</f>
        <v>0</v>
      </c>
      <c r="G55" s="64">
        <f>Input!$GO$54</f>
        <v>0</v>
      </c>
      <c r="H55" s="64">
        <f>Input!$GP$54</f>
        <v>0</v>
      </c>
      <c r="I55" s="64">
        <f>Input!$GQ$54</f>
        <v>0</v>
      </c>
      <c r="J55" s="64">
        <f>Input!$GR$54</f>
        <v>0</v>
      </c>
      <c r="K55" s="64">
        <f>Input!$GS$54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Input!$GT$54</f>
        <v>0</v>
      </c>
      <c r="G56" s="64">
        <f>Input!$GU$54</f>
        <v>0</v>
      </c>
      <c r="H56" s="64">
        <f>Input!$GV$54</f>
        <v>0</v>
      </c>
      <c r="I56" s="64">
        <f>Input!$GW$54</f>
        <v>0</v>
      </c>
      <c r="J56" s="64">
        <f>Input!$GX$54</f>
        <v>0</v>
      </c>
      <c r="K56" s="64">
        <f>Input!$GY$54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Input!$GZ$54</f>
        <v>0</v>
      </c>
      <c r="G57" s="64">
        <f>Input!$HA$54</f>
        <v>0</v>
      </c>
      <c r="H57" s="64">
        <f>Input!$HB$54</f>
        <v>0</v>
      </c>
      <c r="I57" s="64">
        <f>Input!$HC$54</f>
        <v>0</v>
      </c>
      <c r="J57" s="64">
        <f>Input!$HD$54</f>
        <v>0</v>
      </c>
      <c r="K57" s="64">
        <f>Input!$HE$54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Input!$HF$54</f>
        <v>0</v>
      </c>
      <c r="G58" s="64">
        <f>Input!$HG$54</f>
        <v>0</v>
      </c>
      <c r="H58" s="64">
        <f>Input!$HH$54</f>
        <v>0</v>
      </c>
      <c r="I58" s="64">
        <f>Input!$HI$54</f>
        <v>0</v>
      </c>
      <c r="J58" s="64">
        <f>Input!$HJ$54</f>
        <v>0</v>
      </c>
      <c r="K58" s="64">
        <f>Input!$HK$54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50191</v>
      </c>
      <c r="G59" s="86">
        <f t="shared" ref="G59:L59" si="4">SUM(G46:G58)</f>
        <v>0</v>
      </c>
      <c r="H59" s="86">
        <f t="shared" si="4"/>
        <v>70452</v>
      </c>
      <c r="I59" s="86">
        <f t="shared" si="4"/>
        <v>20254</v>
      </c>
      <c r="J59" s="86">
        <f t="shared" si="4"/>
        <v>0</v>
      </c>
      <c r="K59" s="86">
        <f t="shared" si="4"/>
        <v>76451</v>
      </c>
      <c r="L59" s="86">
        <f t="shared" si="4"/>
        <v>217348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1020642</v>
      </c>
      <c r="G66" s="115">
        <f t="shared" ref="G66:L66" si="5">G59+G43</f>
        <v>1085895</v>
      </c>
      <c r="H66" s="115">
        <f t="shared" si="5"/>
        <v>143097</v>
      </c>
      <c r="I66" s="115">
        <f t="shared" si="5"/>
        <v>381850</v>
      </c>
      <c r="J66" s="115">
        <f t="shared" si="5"/>
        <v>42473</v>
      </c>
      <c r="K66" s="115">
        <f t="shared" si="5"/>
        <v>475270</v>
      </c>
      <c r="L66" s="115">
        <f t="shared" si="5"/>
        <v>3149227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2931879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Input!HL54+Input!HM54+Input!HN54+SUM(Input!$HT$54:'Input'!$IC$54)</f>
        <v>212557615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147450</v>
      </c>
      <c r="H69" s="390">
        <f>H28+H23</f>
        <v>2193</v>
      </c>
      <c r="I69" s="20"/>
      <c r="J69" s="20"/>
      <c r="K69" s="20"/>
      <c r="L69" s="115">
        <f>SUM(L66:L68)</f>
        <v>218638721</v>
      </c>
      <c r="N69" s="20"/>
    </row>
    <row r="70" spans="1:26" ht="15.75" customHeight="1">
      <c r="H70" s="390">
        <f>H69+G69</f>
        <v>149643</v>
      </c>
      <c r="L70" s="3" t="str">
        <f>IF($L$69&lt;&gt;(Input!$D$54-Input!$E$54),"Error","Balanced")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0" priority="3">
      <formula>$O$28&lt;&gt;0</formula>
    </cfRule>
  </conditionalFormatting>
  <conditionalFormatting sqref="F20:J20">
    <cfRule type="expression" dxfId="69" priority="2">
      <formula>OR($S$17&lt;&gt;0,$S$43&lt;&gt;0,$S$59&lt;&gt;0)</formula>
    </cfRule>
  </conditionalFormatting>
  <conditionalFormatting sqref="H10:J10">
    <cfRule type="expression" dxfId="68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SFA!$B$1</f>
        <v>Stephen F. Austin State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Input!$HT$54</f>
        <v>2789765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Input!$HU$54</f>
        <v>-1434720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Input!$HV$54</f>
        <v>38014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1393059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Input!$HW$54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Input!$HX$54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Input!$HY$54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Input!$HZ$54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Input!$ID$54</f>
        <v>Research Scholarships</v>
      </c>
      <c r="F21" s="1078"/>
      <c r="G21" s="1078"/>
      <c r="H21" s="1078"/>
      <c r="I21" s="1078"/>
      <c r="J21" s="1079"/>
      <c r="K21" s="571">
        <f>Input!$IA$54</f>
        <v>297831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Input!$IE$54</f>
        <v>0</v>
      </c>
      <c r="F22" s="1078"/>
      <c r="G22" s="1078"/>
      <c r="H22" s="1078"/>
      <c r="I22" s="1078"/>
      <c r="J22" s="1079"/>
      <c r="K22" s="571">
        <f>Input!$IB$54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Input!$IF$54</f>
        <v>0</v>
      </c>
      <c r="F23" s="1067"/>
      <c r="G23" s="1067"/>
      <c r="H23" s="1067"/>
      <c r="I23" s="1067"/>
      <c r="J23" s="1068"/>
      <c r="K23" s="584">
        <f>Input!$IC$54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1690890</v>
      </c>
    </row>
    <row r="49" spans="2:11">
      <c r="F49" s="545">
        <f>SUM(F50:F59)</f>
        <v>0</v>
      </c>
      <c r="K49" s="480">
        <f>K7+K8+K9+K12+K14+K17+K18+K21+K22+K23</f>
        <v>1690890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SUM(Input!HT54:IC54)</f>
        <v>1690890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67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245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2847189</v>
      </c>
      <c r="L8" s="23">
        <f>Input!$I$55</f>
        <v>2847189</v>
      </c>
      <c r="N8" s="116"/>
      <c r="O8" s="117"/>
      <c r="P8" s="19"/>
      <c r="Q8" s="19"/>
      <c r="R8" s="19"/>
      <c r="S8" s="19"/>
      <c r="T8" s="19"/>
      <c r="AB8" s="24">
        <f>SUM(C8:L8)</f>
        <v>5694378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Input!$G$55</f>
        <v>893091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893091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3740280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3740280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790567</v>
      </c>
      <c r="L13" s="36">
        <f>Input!$J$55</f>
        <v>790567</v>
      </c>
      <c r="N13" s="37"/>
      <c r="O13" s="120"/>
      <c r="AB13" s="24">
        <f>SUM(C13:L13)</f>
        <v>1581134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102524</v>
      </c>
      <c r="L14" s="36">
        <f>Input!$K$55</f>
        <v>102524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205048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4633371</v>
      </c>
      <c r="L17" s="46">
        <f>SUM(L8:L16)</f>
        <v>3740280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Input!$N$55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Input!$O$55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Input!$P$55</f>
        <v>0</v>
      </c>
      <c r="G22" s="56">
        <f>Input!$Q$55</f>
        <v>0</v>
      </c>
      <c r="H22" s="56">
        <f>Input!$R$55</f>
        <v>0</v>
      </c>
      <c r="I22" s="56">
        <f>Input!$S$55</f>
        <v>0</v>
      </c>
      <c r="J22" s="56">
        <f>Input!$T$55</f>
        <v>0</v>
      </c>
      <c r="K22" s="56">
        <f>Input!$U$55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Input!$V$55</f>
        <v>1702312</v>
      </c>
      <c r="G23" s="64">
        <f>Input!$W$55</f>
        <v>3187</v>
      </c>
      <c r="H23" s="64">
        <f>Input!$X$55</f>
        <v>0</v>
      </c>
      <c r="I23" s="64">
        <f>Input!$Y$55</f>
        <v>104404</v>
      </c>
      <c r="J23" s="64">
        <f>Input!$Z$55</f>
        <v>38613</v>
      </c>
      <c r="K23" s="64">
        <f>Input!$AA$55</f>
        <v>33645</v>
      </c>
      <c r="L23" s="65">
        <f t="shared" ref="L23:L42" si="1">SUM(F23:K23)</f>
        <v>1882161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3764322</v>
      </c>
    </row>
    <row r="24" spans="1:28" ht="15.75" customHeight="1">
      <c r="B24" s="55" t="s">
        <v>24</v>
      </c>
      <c r="C24" s="21"/>
      <c r="D24" s="21"/>
      <c r="F24" s="64">
        <f>Input!$AB$55</f>
        <v>256585</v>
      </c>
      <c r="G24" s="64">
        <f>Input!$AC$55</f>
        <v>0</v>
      </c>
      <c r="H24" s="64">
        <f>Input!$AD$55</f>
        <v>0</v>
      </c>
      <c r="I24" s="64">
        <f>Input!$AE$55</f>
        <v>19510</v>
      </c>
      <c r="J24" s="64">
        <f>Input!$AF$55</f>
        <v>0</v>
      </c>
      <c r="K24" s="64">
        <f>Input!$AG$55</f>
        <v>0</v>
      </c>
      <c r="L24" s="65">
        <f t="shared" si="1"/>
        <v>276095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552190</v>
      </c>
    </row>
    <row r="25" spans="1:28" ht="15.75" customHeight="1">
      <c r="B25" s="55" t="s">
        <v>25</v>
      </c>
      <c r="C25" s="21"/>
      <c r="D25" s="21"/>
      <c r="F25" s="64">
        <f>Input!$AH$55</f>
        <v>97791</v>
      </c>
      <c r="G25" s="64">
        <f>Input!$AI$55</f>
        <v>0</v>
      </c>
      <c r="H25" s="64">
        <f>Input!$AJ$55</f>
        <v>0</v>
      </c>
      <c r="I25" s="64">
        <f>Input!$AK$55</f>
        <v>149</v>
      </c>
      <c r="J25" s="64">
        <f>Input!$AL$55</f>
        <v>0</v>
      </c>
      <c r="K25" s="64">
        <f>Input!$AM$55</f>
        <v>0</v>
      </c>
      <c r="L25" s="65">
        <f t="shared" si="1"/>
        <v>97940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195880</v>
      </c>
    </row>
    <row r="26" spans="1:28" ht="15.75" customHeight="1">
      <c r="B26" s="55" t="s">
        <v>26</v>
      </c>
      <c r="C26" s="21"/>
      <c r="D26" s="21"/>
      <c r="F26" s="64">
        <f>Input!$AN$55</f>
        <v>132998</v>
      </c>
      <c r="G26" s="64">
        <f>Input!$AO$55</f>
        <v>0</v>
      </c>
      <c r="H26" s="64">
        <f>Input!$AP$55</f>
        <v>0</v>
      </c>
      <c r="I26" s="64">
        <f>Input!$AQ$55</f>
        <v>12558</v>
      </c>
      <c r="J26" s="64">
        <f>Input!$AR$55</f>
        <v>0</v>
      </c>
      <c r="K26" s="64">
        <f>Input!$AS$55</f>
        <v>0</v>
      </c>
      <c r="L26" s="65">
        <f t="shared" si="1"/>
        <v>145556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291112</v>
      </c>
    </row>
    <row r="27" spans="1:28" ht="15.75" customHeight="1">
      <c r="B27" s="55" t="s">
        <v>27</v>
      </c>
      <c r="C27" s="21"/>
      <c r="D27" s="21"/>
      <c r="F27" s="64">
        <f>Input!$AT$55</f>
        <v>31982</v>
      </c>
      <c r="G27" s="64">
        <f>Input!$AU$55</f>
        <v>0</v>
      </c>
      <c r="H27" s="64">
        <f>Input!$AV$55</f>
        <v>0</v>
      </c>
      <c r="I27" s="64">
        <f>Input!$AW$55</f>
        <v>0</v>
      </c>
      <c r="J27" s="64">
        <f>Input!$AX$55</f>
        <v>0</v>
      </c>
      <c r="K27" s="64">
        <f>Input!$AY$55</f>
        <v>0</v>
      </c>
      <c r="L27" s="65">
        <f t="shared" si="1"/>
        <v>31982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63964</v>
      </c>
    </row>
    <row r="28" spans="1:28" ht="15.75" customHeight="1">
      <c r="B28" s="55" t="s">
        <v>28</v>
      </c>
      <c r="C28" s="21"/>
      <c r="D28" s="21"/>
      <c r="F28" s="64">
        <f>Input!$AZ$55</f>
        <v>0</v>
      </c>
      <c r="G28" s="64">
        <f>Input!$BA$55</f>
        <v>0</v>
      </c>
      <c r="H28" s="64">
        <f>Input!$BB$55</f>
        <v>0</v>
      </c>
      <c r="I28" s="64">
        <f>Input!$BC$55</f>
        <v>0</v>
      </c>
      <c r="J28" s="64">
        <f>Input!$BD$55</f>
        <v>0</v>
      </c>
      <c r="K28" s="64">
        <f>Input!$BE$55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Input!$BF$55</f>
        <v>133928</v>
      </c>
      <c r="G29" s="64">
        <f>Input!$BG$55</f>
        <v>1460</v>
      </c>
      <c r="H29" s="64">
        <f>Input!$BH$55</f>
        <v>0</v>
      </c>
      <c r="I29" s="64">
        <f>Input!$BI$55</f>
        <v>56318</v>
      </c>
      <c r="J29" s="64">
        <f>Input!$BJ$55</f>
        <v>0</v>
      </c>
      <c r="K29" s="64">
        <f>Input!$BK$55</f>
        <v>0</v>
      </c>
      <c r="L29" s="65">
        <f t="shared" si="1"/>
        <v>191706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Input!$BL$55</f>
        <v>0</v>
      </c>
      <c r="G30" s="64">
        <f>Input!$BM$55</f>
        <v>0</v>
      </c>
      <c r="H30" s="64">
        <f>Input!$BN$55</f>
        <v>0</v>
      </c>
      <c r="I30" s="64">
        <f>Input!$BO$55</f>
        <v>0</v>
      </c>
      <c r="J30" s="64">
        <f>Input!$BP$55</f>
        <v>0</v>
      </c>
      <c r="K30" s="64">
        <f>Input!$BQ$55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Input!$BR$55</f>
        <v>0</v>
      </c>
      <c r="G31" s="64">
        <f>Input!$BS$55</f>
        <v>0</v>
      </c>
      <c r="H31" s="64">
        <f>Input!$BT$55</f>
        <v>0</v>
      </c>
      <c r="I31" s="64">
        <f>Input!$BU$55</f>
        <v>0</v>
      </c>
      <c r="J31" s="64">
        <f>Input!$BV$55</f>
        <v>0</v>
      </c>
      <c r="K31" s="64">
        <f>Input!$BW$55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Input!$BX$55</f>
        <v>0</v>
      </c>
      <c r="G32" s="64">
        <f>Input!$BY$55</f>
        <v>0</v>
      </c>
      <c r="H32" s="64">
        <f>Input!$BZ$55</f>
        <v>0</v>
      </c>
      <c r="I32" s="64">
        <f>Input!$CA$55</f>
        <v>0</v>
      </c>
      <c r="J32" s="64">
        <f>Input!$CB$55</f>
        <v>0</v>
      </c>
      <c r="K32" s="64">
        <f>Input!$CC$55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Input!$CD$55</f>
        <v>0</v>
      </c>
      <c r="G33" s="64">
        <f>Input!$CE$55</f>
        <v>0</v>
      </c>
      <c r="H33" s="64">
        <f>Input!$CF$55</f>
        <v>0</v>
      </c>
      <c r="I33" s="64">
        <f>Input!$CG$55</f>
        <v>0</v>
      </c>
      <c r="J33" s="64">
        <f>Input!$CH$55</f>
        <v>0</v>
      </c>
      <c r="K33" s="64">
        <f>Input!$CI$55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Input!$CJ$55</f>
        <v>0</v>
      </c>
      <c r="G34" s="64">
        <f>Input!$CK$55</f>
        <v>0</v>
      </c>
      <c r="H34" s="64">
        <f>Input!$CL$55</f>
        <v>0</v>
      </c>
      <c r="I34" s="64">
        <f>Input!$CM$55</f>
        <v>0</v>
      </c>
      <c r="J34" s="64">
        <f>Input!$CN$55</f>
        <v>0</v>
      </c>
      <c r="K34" s="64">
        <f>Input!$CO$55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Input!$CP$55</f>
        <v>0</v>
      </c>
      <c r="G35" s="64">
        <f>Input!$CQ$55</f>
        <v>0</v>
      </c>
      <c r="H35" s="64">
        <f>Input!$CR$55</f>
        <v>0</v>
      </c>
      <c r="I35" s="64">
        <f>Input!$CS$55</f>
        <v>0</v>
      </c>
      <c r="J35" s="64">
        <f>Input!$CT$55</f>
        <v>0</v>
      </c>
      <c r="K35" s="64">
        <f>Input!$CU$55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Input!$CV$55</f>
        <v>0</v>
      </c>
      <c r="G36" s="64">
        <f>Input!$CW$55</f>
        <v>0</v>
      </c>
      <c r="H36" s="64">
        <f>Input!$CX$55</f>
        <v>0</v>
      </c>
      <c r="I36" s="64">
        <f>Input!$CY$55</f>
        <v>0</v>
      </c>
      <c r="J36" s="64">
        <f>Input!$CZ$55</f>
        <v>0</v>
      </c>
      <c r="K36" s="64">
        <f>Input!$DA$55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Input!$DB$55</f>
        <v>0</v>
      </c>
      <c r="G37" s="64">
        <f>Input!$DC$55</f>
        <v>0</v>
      </c>
      <c r="H37" s="64">
        <f>Input!$DD$55</f>
        <v>0</v>
      </c>
      <c r="I37" s="64">
        <f>Input!$DE$55</f>
        <v>0</v>
      </c>
      <c r="J37" s="64">
        <f>Input!$DF$55</f>
        <v>0</v>
      </c>
      <c r="K37" s="64">
        <f>Input!$DG$55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Input!$DH$55</f>
        <v>0</v>
      </c>
      <c r="G38" s="64">
        <f>Input!$DI$55</f>
        <v>0</v>
      </c>
      <c r="H38" s="64">
        <f>Input!$DJ$55</f>
        <v>0</v>
      </c>
      <c r="I38" s="64">
        <f>Input!$DK$55</f>
        <v>0</v>
      </c>
      <c r="J38" s="64">
        <f>Input!$DL$55</f>
        <v>0</v>
      </c>
      <c r="K38" s="64">
        <f>Input!$DM$55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Input!$DN$55</f>
        <v>0</v>
      </c>
      <c r="G39" s="64">
        <f>Input!$DO$55</f>
        <v>0</v>
      </c>
      <c r="H39" s="64">
        <f>Input!$DP$55</f>
        <v>0</v>
      </c>
      <c r="I39" s="64">
        <f>Input!$DQ$55</f>
        <v>0</v>
      </c>
      <c r="J39" s="64">
        <f>Input!$DR$55</f>
        <v>0</v>
      </c>
      <c r="K39" s="64">
        <f>Input!$DS$55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Input!$DT$55</f>
        <v>0</v>
      </c>
      <c r="G40" s="64">
        <f>Input!$DU$55</f>
        <v>0</v>
      </c>
      <c r="H40" s="64">
        <f>Input!$DV$55</f>
        <v>0</v>
      </c>
      <c r="I40" s="64">
        <f>Input!$DW$55</f>
        <v>0</v>
      </c>
      <c r="J40" s="64">
        <f>Input!$DX$55</f>
        <v>0</v>
      </c>
      <c r="K40" s="64">
        <f>Input!$DY$55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Input!$DZ$55</f>
        <v>0</v>
      </c>
      <c r="G41" s="64">
        <f>Input!$EA$55</f>
        <v>0</v>
      </c>
      <c r="H41" s="64">
        <f>Input!$EB$55</f>
        <v>0</v>
      </c>
      <c r="I41" s="64">
        <f>Input!$EC$55</f>
        <v>0</v>
      </c>
      <c r="J41" s="64">
        <f>Input!$ED$55</f>
        <v>0</v>
      </c>
      <c r="K41" s="64">
        <f>Input!$EE$55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Input!$EF$55</f>
        <v>483042</v>
      </c>
      <c r="G42" s="84">
        <f>Input!$EG$55</f>
        <v>161089</v>
      </c>
      <c r="H42" s="84">
        <f>Input!$EH$55</f>
        <v>-14411</v>
      </c>
      <c r="I42" s="84">
        <f>Input!$EI$55</f>
        <v>321778</v>
      </c>
      <c r="J42" s="84">
        <f>Input!$EJ$55</f>
        <v>33365</v>
      </c>
      <c r="K42" s="84">
        <f>Input!$EK$55</f>
        <v>129977</v>
      </c>
      <c r="L42" s="65">
        <f t="shared" si="1"/>
        <v>1114840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2229680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2838638</v>
      </c>
      <c r="G43" s="86">
        <f t="shared" si="2"/>
        <v>165736</v>
      </c>
      <c r="H43" s="86">
        <f t="shared" si="2"/>
        <v>-14411</v>
      </c>
      <c r="I43" s="86">
        <f t="shared" si="2"/>
        <v>514717</v>
      </c>
      <c r="J43" s="86">
        <f t="shared" si="2"/>
        <v>71978</v>
      </c>
      <c r="K43" s="86">
        <f t="shared" si="2"/>
        <v>163622</v>
      </c>
      <c r="L43" s="87">
        <f t="shared" si="2"/>
        <v>3740280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7097148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151325</v>
      </c>
      <c r="I44" s="53"/>
      <c r="J44" s="247" t="s">
        <v>468</v>
      </c>
      <c r="K44" s="248">
        <f>K43+J43</f>
        <v>235600</v>
      </c>
      <c r="L44" s="247" t="s">
        <v>470</v>
      </c>
      <c r="M44" s="249"/>
      <c r="N44" s="251">
        <f>K44+F43</f>
        <v>3074238</v>
      </c>
      <c r="O44" s="294">
        <f>ROUND((N44/P44)*100,2)</f>
        <v>4.05</v>
      </c>
      <c r="P44" s="93">
        <f>Input!$HL$55</f>
        <v>75865423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Input!$EL$55</f>
        <v>0</v>
      </c>
      <c r="G46" s="64">
        <f>Input!$EM$55</f>
        <v>0</v>
      </c>
      <c r="H46" s="64">
        <f>Input!$EN$55</f>
        <v>0</v>
      </c>
      <c r="I46" s="64">
        <f>Input!$EO$55</f>
        <v>0</v>
      </c>
      <c r="J46" s="64">
        <f>Input!$EP$55</f>
        <v>0</v>
      </c>
      <c r="K46" s="64">
        <f>Input!$EQ$55</f>
        <v>0</v>
      </c>
      <c r="L46" s="57">
        <f>SUM(F46:K46)</f>
        <v>0</v>
      </c>
      <c r="N46" s="9"/>
      <c r="O46" s="291">
        <f>ROUND(N44/O48,0)</f>
        <v>13100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Input!$ER$55</f>
        <v>0</v>
      </c>
      <c r="G47" s="64">
        <f>Input!$ES$55</f>
        <v>0</v>
      </c>
      <c r="H47" s="64">
        <f>Input!$ET$55</f>
        <v>0</v>
      </c>
      <c r="I47" s="64">
        <f>Input!$EU$55</f>
        <v>0</v>
      </c>
      <c r="J47" s="64">
        <f>Input!$EV$55</f>
        <v>0</v>
      </c>
      <c r="K47" s="64">
        <f>Input!$EW$55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Input!$EX$55</f>
        <v>211870</v>
      </c>
      <c r="G48" s="64">
        <f>Input!$EY$55</f>
        <v>0</v>
      </c>
      <c r="H48" s="64">
        <f>Input!$EZ$55</f>
        <v>0</v>
      </c>
      <c r="I48" s="64">
        <f>Input!$FA$55</f>
        <v>0</v>
      </c>
      <c r="J48" s="64">
        <f>Input!$FB$55</f>
        <v>0</v>
      </c>
      <c r="K48" s="64">
        <f>Input!$FC$55</f>
        <v>0</v>
      </c>
      <c r="L48" s="65">
        <f t="shared" si="3"/>
        <v>211870</v>
      </c>
      <c r="N48" s="97"/>
      <c r="O48" s="293">
        <f>VLOOKUP($B$1,LUTTFTE,16,FALSE)</f>
        <v>234.67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Input!$FD$55</f>
        <v>0</v>
      </c>
      <c r="G49" s="64">
        <f>Input!$FE$55</f>
        <v>0</v>
      </c>
      <c r="H49" s="64">
        <f>Input!$FF$55</f>
        <v>0</v>
      </c>
      <c r="I49" s="64">
        <f>Input!$FG$55</f>
        <v>0</v>
      </c>
      <c r="J49" s="64">
        <f>Input!$FH$55</f>
        <v>0</v>
      </c>
      <c r="K49" s="64">
        <f>Input!$FI$55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Input!$FJ$55</f>
        <v>0</v>
      </c>
      <c r="G50" s="64">
        <f>Input!$FK$55</f>
        <v>0</v>
      </c>
      <c r="H50" s="64">
        <f>Input!$FL$55</f>
        <v>0</v>
      </c>
      <c r="I50" s="64">
        <f>Input!$FM$55</f>
        <v>0</v>
      </c>
      <c r="J50" s="64">
        <f>Input!$FN$55</f>
        <v>0</v>
      </c>
      <c r="K50" s="64">
        <f>Input!$FO$55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Input!$FP$55</f>
        <v>0</v>
      </c>
      <c r="G51" s="64">
        <f>Input!$FQ$55</f>
        <v>0</v>
      </c>
      <c r="H51" s="64">
        <f>Input!$FR$55</f>
        <v>0</v>
      </c>
      <c r="I51" s="64">
        <f>Input!$FS$55</f>
        <v>0</v>
      </c>
      <c r="J51" s="64">
        <f>Input!$FT$55</f>
        <v>0</v>
      </c>
      <c r="K51" s="64">
        <f>Input!$FU$55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Input!$FV$55</f>
        <v>276095</v>
      </c>
      <c r="G52" s="64">
        <f>Input!$FW$55</f>
        <v>0</v>
      </c>
      <c r="H52" s="64">
        <f>Input!$FX$55</f>
        <v>0</v>
      </c>
      <c r="I52" s="64">
        <f>Input!$FY$55</f>
        <v>0</v>
      </c>
      <c r="J52" s="64">
        <f>Input!$FZ$55</f>
        <v>0</v>
      </c>
      <c r="K52" s="64">
        <f>Input!$GA$55</f>
        <v>0</v>
      </c>
      <c r="L52" s="65">
        <f t="shared" si="3"/>
        <v>276095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Input!$GB$55</f>
        <v>0</v>
      </c>
      <c r="G53" s="64">
        <f>Input!$GC$55</f>
        <v>0</v>
      </c>
      <c r="H53" s="64">
        <f>Input!$GD$55</f>
        <v>0</v>
      </c>
      <c r="I53" s="64">
        <f>Input!$GE$55</f>
        <v>0</v>
      </c>
      <c r="J53" s="64">
        <f>Input!$GF$55</f>
        <v>0</v>
      </c>
      <c r="K53" s="64">
        <f>Input!$GG$55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Input!$GH$55</f>
        <v>0</v>
      </c>
      <c r="G54" s="64">
        <f>Input!$GI$55</f>
        <v>0</v>
      </c>
      <c r="H54" s="64">
        <f>Input!$GJ$55</f>
        <v>0</v>
      </c>
      <c r="I54" s="64">
        <f>Input!$GK$55</f>
        <v>0</v>
      </c>
      <c r="J54" s="64">
        <f>Input!$GL$55</f>
        <v>0</v>
      </c>
      <c r="K54" s="64">
        <f>Input!$GM$55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Input!$GN$55</f>
        <v>0</v>
      </c>
      <c r="G55" s="64">
        <f>Input!$GO$55</f>
        <v>0</v>
      </c>
      <c r="H55" s="64">
        <f>Input!$GP$55</f>
        <v>0</v>
      </c>
      <c r="I55" s="64">
        <f>Input!$GQ$55</f>
        <v>0</v>
      </c>
      <c r="J55" s="64">
        <f>Input!$GR$55</f>
        <v>0</v>
      </c>
      <c r="K55" s="64">
        <f>Input!$GS$55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Input!$GT$55</f>
        <v>0</v>
      </c>
      <c r="G56" s="64">
        <f>Input!$GU$55</f>
        <v>0</v>
      </c>
      <c r="H56" s="64">
        <f>Input!$GV$55</f>
        <v>0</v>
      </c>
      <c r="I56" s="64">
        <f>Input!$GW$55</f>
        <v>0</v>
      </c>
      <c r="J56" s="64">
        <f>Input!$GX$55</f>
        <v>0</v>
      </c>
      <c r="K56" s="64">
        <f>Input!$GY$55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Input!$GZ$55</f>
        <v>0</v>
      </c>
      <c r="G57" s="64">
        <f>Input!$HA$55</f>
        <v>0</v>
      </c>
      <c r="H57" s="64">
        <f>Input!$HB$55</f>
        <v>0</v>
      </c>
      <c r="I57" s="64">
        <f>Input!$HC$55</f>
        <v>0</v>
      </c>
      <c r="J57" s="64">
        <f>Input!$HD$55</f>
        <v>0</v>
      </c>
      <c r="K57" s="64">
        <f>Input!$HE$55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Input!$HF$55</f>
        <v>0</v>
      </c>
      <c r="G58" s="64">
        <f>Input!$HG$55</f>
        <v>0</v>
      </c>
      <c r="H58" s="64">
        <f>Input!$HH$55</f>
        <v>0</v>
      </c>
      <c r="I58" s="64">
        <f>Input!$HI$55</f>
        <v>0</v>
      </c>
      <c r="J58" s="64">
        <f>Input!$HJ$55</f>
        <v>0</v>
      </c>
      <c r="K58" s="64">
        <f>Input!$HK$55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487965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487965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3326603</v>
      </c>
      <c r="G66" s="115">
        <f t="shared" ref="G66:L66" si="5">G59+G43</f>
        <v>165736</v>
      </c>
      <c r="H66" s="115">
        <f t="shared" si="5"/>
        <v>-14411</v>
      </c>
      <c r="I66" s="115">
        <f t="shared" si="5"/>
        <v>514717</v>
      </c>
      <c r="J66" s="115">
        <f t="shared" si="5"/>
        <v>71978</v>
      </c>
      <c r="K66" s="115">
        <f t="shared" si="5"/>
        <v>163622</v>
      </c>
      <c r="L66" s="115">
        <f t="shared" si="5"/>
        <v>4228245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4633371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Input!HL55+Input!HM55+Input!HN55+SUM(Input!$HT$55:'Input'!$IC$55)</f>
        <v>248086320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3187</v>
      </c>
      <c r="H69" s="390">
        <f>H28+H23</f>
        <v>0</v>
      </c>
      <c r="I69" s="20"/>
      <c r="J69" s="20"/>
      <c r="K69" s="20"/>
      <c r="L69" s="115">
        <f>SUM(L66:L68)</f>
        <v>256947936</v>
      </c>
      <c r="N69" s="20"/>
    </row>
    <row r="70" spans="1:26" ht="15.75" customHeight="1">
      <c r="H70" s="390">
        <f>H69+G69</f>
        <v>3187</v>
      </c>
      <c r="L70" s="3" t="str">
        <f>IF($L$69&lt;&gt;(Input!$D$55-Input!$E$55),"Error","Balanced")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6" priority="3">
      <formula>$O$28&lt;&gt;0</formula>
    </cfRule>
  </conditionalFormatting>
  <conditionalFormatting sqref="F20:J20">
    <cfRule type="expression" dxfId="65" priority="2">
      <formula>OR($S$17&lt;&gt;0,$S$43&lt;&gt;0,$S$59&lt;&gt;0)</formula>
    </cfRule>
  </conditionalFormatting>
  <conditionalFormatting sqref="H10:J10">
    <cfRule type="expression" dxfId="6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TSU!$B$1</f>
        <v>Texas Southern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Input!$HT$55</f>
        <v>3740280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Input!$HU$55</f>
        <v>-608009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Input!$HV$55</f>
        <v>102524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3234795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Input!$HW$55</f>
        <v>0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Input!$HX$55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Input!$HY$55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Input!$HZ$55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Input!$ID$55</f>
        <v>0</v>
      </c>
      <c r="F21" s="1078"/>
      <c r="G21" s="1078"/>
      <c r="H21" s="1078"/>
      <c r="I21" s="1078"/>
      <c r="J21" s="1079"/>
      <c r="K21" s="571">
        <f>Input!$IA$55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Input!$IE$55</f>
        <v>0</v>
      </c>
      <c r="F22" s="1078"/>
      <c r="G22" s="1078"/>
      <c r="H22" s="1078"/>
      <c r="I22" s="1078"/>
      <c r="J22" s="1079"/>
      <c r="K22" s="571">
        <f>Input!$IB$55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Input!$IF$55</f>
        <v>0</v>
      </c>
      <c r="F23" s="1067"/>
      <c r="G23" s="1067"/>
      <c r="H23" s="1067"/>
      <c r="I23" s="1067"/>
      <c r="J23" s="1068"/>
      <c r="K23" s="584">
        <f>Input!$IC$55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3234795</v>
      </c>
    </row>
    <row r="49" spans="2:11">
      <c r="F49" s="545">
        <f>SUM(F50:F59)</f>
        <v>0</v>
      </c>
      <c r="K49" s="480">
        <f>K7+K8+K9+K12+K14+K17+K18+K21+K22+K23</f>
        <v>3234795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SUM(Input!HT55:IC55)</f>
        <v>3234795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63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247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Input!$B$7</f>
        <v>FY 2018 Restricted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549" t="s">
        <v>684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4565028</v>
      </c>
      <c r="L8" s="23">
        <f>Input!$I$56</f>
        <v>4565028</v>
      </c>
      <c r="N8" s="116"/>
      <c r="O8" s="117"/>
      <c r="P8" s="19"/>
      <c r="Q8" s="19"/>
      <c r="R8" s="19"/>
      <c r="S8" s="19"/>
      <c r="T8" s="19"/>
      <c r="AB8" s="24">
        <f>SUM(C8:L8)</f>
        <v>9130056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Input!$G$56</f>
        <v>-555959</v>
      </c>
      <c r="L9" s="26"/>
      <c r="N9" s="116"/>
      <c r="O9" s="28"/>
      <c r="P9" s="19"/>
      <c r="Q9" s="19"/>
      <c r="R9" s="19"/>
      <c r="S9" s="19"/>
      <c r="T9" s="19"/>
      <c r="AB9" s="24">
        <f>SUM(C9:L9)</f>
        <v>-555959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4009069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4009069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Input!$H$56</f>
        <v>482135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213484</v>
      </c>
      <c r="L13" s="36">
        <f>Input!$J$56</f>
        <v>213484</v>
      </c>
      <c r="N13" s="37"/>
      <c r="O13" s="120"/>
      <c r="AB13" s="24">
        <f>SUM(C13:L13)</f>
        <v>426968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43476</v>
      </c>
      <c r="L14" s="36">
        <f>Input!$K$56</f>
        <v>43476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86952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4748164</v>
      </c>
      <c r="L17" s="46">
        <f>SUM(L8:L16)</f>
        <v>4821988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Input!$N$56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Input!$O$56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Input!$P$56</f>
        <v>0</v>
      </c>
      <c r="G22" s="56">
        <f>Input!$Q$56</f>
        <v>0</v>
      </c>
      <c r="H22" s="56">
        <f>Input!$R$56</f>
        <v>0</v>
      </c>
      <c r="I22" s="56">
        <f>Input!$S$56</f>
        <v>0</v>
      </c>
      <c r="J22" s="56">
        <f>Input!$T$56</f>
        <v>0</v>
      </c>
      <c r="K22" s="56">
        <f>Input!$U$56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Input!$V$56</f>
        <v>112713</v>
      </c>
      <c r="G23" s="64">
        <f>Input!$W$56</f>
        <v>98285</v>
      </c>
      <c r="H23" s="64">
        <f>Input!$X$56</f>
        <v>0</v>
      </c>
      <c r="I23" s="64">
        <f>Input!$Y$56</f>
        <v>158980</v>
      </c>
      <c r="J23" s="64">
        <f>Input!$Z$56</f>
        <v>26118</v>
      </c>
      <c r="K23" s="64">
        <f>Input!$AA$56</f>
        <v>56470</v>
      </c>
      <c r="L23" s="65">
        <f t="shared" ref="L23:L42" si="1">SUM(F23:K23)</f>
        <v>452566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905132</v>
      </c>
    </row>
    <row r="24" spans="1:28" ht="15.75" customHeight="1">
      <c r="B24" s="55" t="s">
        <v>24</v>
      </c>
      <c r="C24" s="21"/>
      <c r="D24" s="21"/>
      <c r="F24" s="64">
        <f>Input!$AB$56</f>
        <v>15028</v>
      </c>
      <c r="G24" s="64">
        <f>Input!$AC$56</f>
        <v>0</v>
      </c>
      <c r="H24" s="64">
        <f>Input!$AD$56</f>
        <v>0</v>
      </c>
      <c r="I24" s="64">
        <f>Input!$AE$56</f>
        <v>0</v>
      </c>
      <c r="J24" s="64">
        <f>Input!$AF$56</f>
        <v>0</v>
      </c>
      <c r="K24" s="64">
        <f>Input!$AG$56</f>
        <v>0</v>
      </c>
      <c r="L24" s="65">
        <f t="shared" si="1"/>
        <v>15028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30056</v>
      </c>
    </row>
    <row r="25" spans="1:28" ht="15.75" customHeight="1">
      <c r="B25" s="55" t="s">
        <v>25</v>
      </c>
      <c r="C25" s="21"/>
      <c r="D25" s="21"/>
      <c r="F25" s="64">
        <f>Input!$AH$56</f>
        <v>0</v>
      </c>
      <c r="G25" s="64">
        <f>Input!$AI$56</f>
        <v>0</v>
      </c>
      <c r="H25" s="64">
        <f>Input!$AJ$56</f>
        <v>0</v>
      </c>
      <c r="I25" s="64">
        <f>Input!$AK$56</f>
        <v>0</v>
      </c>
      <c r="J25" s="64">
        <f>Input!$AL$56</f>
        <v>0</v>
      </c>
      <c r="K25" s="64">
        <f>Input!$AM$56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Input!$AN$56</f>
        <v>0</v>
      </c>
      <c r="G26" s="64">
        <f>Input!$AO$56</f>
        <v>0</v>
      </c>
      <c r="H26" s="64">
        <f>Input!$AP$56</f>
        <v>0</v>
      </c>
      <c r="I26" s="64">
        <f>Input!$AQ$56</f>
        <v>0</v>
      </c>
      <c r="J26" s="64">
        <f>Input!$AR$56</f>
        <v>0</v>
      </c>
      <c r="K26" s="64">
        <f>Input!$AS$56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Input!$AT$56</f>
        <v>0</v>
      </c>
      <c r="G27" s="64">
        <f>Input!$AU$56</f>
        <v>4101</v>
      </c>
      <c r="H27" s="64">
        <f>Input!$AV$56</f>
        <v>0</v>
      </c>
      <c r="I27" s="64">
        <f>Input!$AW$56</f>
        <v>15386</v>
      </c>
      <c r="J27" s="64">
        <f>Input!$AX$56</f>
        <v>0</v>
      </c>
      <c r="K27" s="64">
        <f>Input!$AY$56</f>
        <v>0</v>
      </c>
      <c r="L27" s="65">
        <f t="shared" si="1"/>
        <v>19487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38974</v>
      </c>
    </row>
    <row r="28" spans="1:28" ht="15.75" customHeight="1">
      <c r="B28" s="55" t="s">
        <v>28</v>
      </c>
      <c r="C28" s="21"/>
      <c r="D28" s="21"/>
      <c r="F28" s="64">
        <f>Input!$AZ$56</f>
        <v>0</v>
      </c>
      <c r="G28" s="64">
        <f>Input!$BA$56</f>
        <v>0</v>
      </c>
      <c r="H28" s="64">
        <f>Input!$BB$56</f>
        <v>0</v>
      </c>
      <c r="I28" s="64">
        <f>Input!$BC$56</f>
        <v>0</v>
      </c>
      <c r="J28" s="64">
        <f>Input!$BD$56</f>
        <v>0</v>
      </c>
      <c r="K28" s="64">
        <f>Input!$BE$56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Input!$BF$56</f>
        <v>6990</v>
      </c>
      <c r="G29" s="64">
        <f>Input!$BG$56</f>
        <v>72399</v>
      </c>
      <c r="H29" s="64">
        <f>Input!$BH$56</f>
        <v>0</v>
      </c>
      <c r="I29" s="64">
        <f>Input!$BI$56</f>
        <v>36524</v>
      </c>
      <c r="J29" s="64">
        <f>Input!$BJ$56</f>
        <v>0</v>
      </c>
      <c r="K29" s="64">
        <f>Input!$BK$56</f>
        <v>28972</v>
      </c>
      <c r="L29" s="65">
        <f t="shared" si="1"/>
        <v>144885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Input!$BL$56</f>
        <v>100356</v>
      </c>
      <c r="G30" s="64">
        <f>Input!$BM$56</f>
        <v>31957</v>
      </c>
      <c r="H30" s="64">
        <f>Input!$BN$56</f>
        <v>0</v>
      </c>
      <c r="I30" s="64">
        <f>Input!$BO$56</f>
        <v>270737</v>
      </c>
      <c r="J30" s="64">
        <f>Input!$BP$56</f>
        <v>0</v>
      </c>
      <c r="K30" s="64">
        <f>Input!$BQ$56</f>
        <v>331825</v>
      </c>
      <c r="L30" s="65">
        <f t="shared" si="1"/>
        <v>734875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Input!$BR$56</f>
        <v>55915</v>
      </c>
      <c r="G31" s="64">
        <f>Input!$BS$56</f>
        <v>3737</v>
      </c>
      <c r="H31" s="64">
        <f>Input!$BT$56</f>
        <v>0</v>
      </c>
      <c r="I31" s="64">
        <f>Input!$BU$56</f>
        <v>36946</v>
      </c>
      <c r="J31" s="64">
        <f>Input!$BV$56</f>
        <v>0</v>
      </c>
      <c r="K31" s="64">
        <f>Input!$BW$56</f>
        <v>0</v>
      </c>
      <c r="L31" s="65">
        <f t="shared" si="1"/>
        <v>96598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Input!$BX$56</f>
        <v>90795</v>
      </c>
      <c r="G32" s="64">
        <f>Input!$BY$56</f>
        <v>432361</v>
      </c>
      <c r="H32" s="64">
        <f>Input!$BZ$56</f>
        <v>0</v>
      </c>
      <c r="I32" s="64">
        <f>Input!$CA$56</f>
        <v>780104</v>
      </c>
      <c r="J32" s="64">
        <f>Input!$CB$56</f>
        <v>82528</v>
      </c>
      <c r="K32" s="64">
        <f>Input!$CC$56</f>
        <v>512532</v>
      </c>
      <c r="L32" s="65">
        <f t="shared" si="1"/>
        <v>1898320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Input!$CD$56</f>
        <v>0</v>
      </c>
      <c r="G33" s="64">
        <f>Input!$CE$56</f>
        <v>89304</v>
      </c>
      <c r="H33" s="64">
        <f>Input!$CF$56</f>
        <v>0</v>
      </c>
      <c r="I33" s="64">
        <f>Input!$CG$56</f>
        <v>164955</v>
      </c>
      <c r="J33" s="64">
        <f>Input!$CH$56</f>
        <v>0</v>
      </c>
      <c r="K33" s="64">
        <f>Input!$CI$56</f>
        <v>0</v>
      </c>
      <c r="L33" s="65">
        <f t="shared" si="1"/>
        <v>254259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Input!$CJ$56</f>
        <v>0</v>
      </c>
      <c r="G34" s="64">
        <f>Input!$CK$56</f>
        <v>8274</v>
      </c>
      <c r="H34" s="64">
        <f>Input!$CL$56</f>
        <v>0</v>
      </c>
      <c r="I34" s="64">
        <f>Input!$CM$56</f>
        <v>7098</v>
      </c>
      <c r="J34" s="64">
        <f>Input!$CN$56</f>
        <v>0</v>
      </c>
      <c r="K34" s="64">
        <f>Input!$CO$56</f>
        <v>0</v>
      </c>
      <c r="L34" s="65">
        <f t="shared" si="1"/>
        <v>15372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Input!$CP$56</f>
        <v>1040465</v>
      </c>
      <c r="G35" s="64">
        <f>Input!$CQ$56</f>
        <v>0</v>
      </c>
      <c r="H35" s="64">
        <f>Input!$CR$56</f>
        <v>0</v>
      </c>
      <c r="I35" s="64">
        <f>Input!$CS$56</f>
        <v>142966</v>
      </c>
      <c r="J35" s="64">
        <f>Input!$CT$56</f>
        <v>0</v>
      </c>
      <c r="K35" s="64">
        <f>Input!$CU$56</f>
        <v>0</v>
      </c>
      <c r="L35" s="65">
        <f t="shared" si="1"/>
        <v>1183431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Input!$CV$56</f>
        <v>0</v>
      </c>
      <c r="G36" s="64">
        <f>Input!$CW$56</f>
        <v>0</v>
      </c>
      <c r="H36" s="64">
        <f>Input!$CX$56</f>
        <v>0</v>
      </c>
      <c r="I36" s="64">
        <f>Input!$CY$56</f>
        <v>0</v>
      </c>
      <c r="J36" s="64">
        <f>Input!$CZ$56</f>
        <v>0</v>
      </c>
      <c r="K36" s="64">
        <f>Input!$DA$56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Input!$DB$56</f>
        <v>0</v>
      </c>
      <c r="G37" s="64">
        <f>Input!$DC$56</f>
        <v>0</v>
      </c>
      <c r="H37" s="64">
        <f>Input!$DD$56</f>
        <v>0</v>
      </c>
      <c r="I37" s="64">
        <f>Input!$DE$56</f>
        <v>0</v>
      </c>
      <c r="J37" s="64">
        <f>Input!$DF$56</f>
        <v>0</v>
      </c>
      <c r="K37" s="64">
        <f>Input!$DG$56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Input!$DH$56</f>
        <v>0</v>
      </c>
      <c r="G38" s="64">
        <f>Input!$DI$56</f>
        <v>0</v>
      </c>
      <c r="H38" s="64">
        <f>Input!$DJ$56</f>
        <v>0</v>
      </c>
      <c r="I38" s="64">
        <f>Input!$DK$56</f>
        <v>0</v>
      </c>
      <c r="J38" s="64">
        <f>Input!$DL$56</f>
        <v>0</v>
      </c>
      <c r="K38" s="64">
        <f>Input!$DM$56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Input!$DN$56</f>
        <v>0</v>
      </c>
      <c r="G39" s="64">
        <f>Input!$DO$56</f>
        <v>0</v>
      </c>
      <c r="H39" s="64">
        <f>Input!$DP$56</f>
        <v>0</v>
      </c>
      <c r="I39" s="64">
        <f>Input!$DQ$56</f>
        <v>0</v>
      </c>
      <c r="J39" s="64">
        <f>Input!$DR$56</f>
        <v>0</v>
      </c>
      <c r="K39" s="64">
        <f>Input!$DS$56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Input!$DT$56</f>
        <v>0</v>
      </c>
      <c r="G40" s="64">
        <f>Input!$DU$56</f>
        <v>0</v>
      </c>
      <c r="H40" s="64">
        <f>Input!$DV$56</f>
        <v>0</v>
      </c>
      <c r="I40" s="64">
        <f>Input!$DW$56</f>
        <v>0</v>
      </c>
      <c r="J40" s="64">
        <f>Input!$DX$56</f>
        <v>0</v>
      </c>
      <c r="K40" s="64">
        <f>Input!$DY$56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Input!$DZ$56</f>
        <v>0</v>
      </c>
      <c r="G41" s="64">
        <f>Input!$EA$56</f>
        <v>0</v>
      </c>
      <c r="H41" s="64">
        <f>Input!$EB$56</f>
        <v>0</v>
      </c>
      <c r="I41" s="64">
        <f>Input!$EC$56</f>
        <v>0</v>
      </c>
      <c r="J41" s="64">
        <f>Input!$ED$56</f>
        <v>0</v>
      </c>
      <c r="K41" s="64">
        <f>Input!$EE$56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Input!$EF$56</f>
        <v>0</v>
      </c>
      <c r="G42" s="84">
        <f>Input!$EG$56</f>
        <v>0</v>
      </c>
      <c r="H42" s="84">
        <f>Input!$EH$56</f>
        <v>0</v>
      </c>
      <c r="I42" s="84">
        <f>Input!$EI$56</f>
        <v>7167</v>
      </c>
      <c r="J42" s="84">
        <f>Input!$EJ$56</f>
        <v>0</v>
      </c>
      <c r="K42" s="84">
        <f>Input!$EK$56</f>
        <v>0</v>
      </c>
      <c r="L42" s="65">
        <f t="shared" si="1"/>
        <v>7167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14334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1422262</v>
      </c>
      <c r="G43" s="86">
        <f t="shared" si="2"/>
        <v>740418</v>
      </c>
      <c r="H43" s="86">
        <f t="shared" si="2"/>
        <v>0</v>
      </c>
      <c r="I43" s="86">
        <f t="shared" si="2"/>
        <v>1620863</v>
      </c>
      <c r="J43" s="86">
        <f t="shared" si="2"/>
        <v>108646</v>
      </c>
      <c r="K43" s="86">
        <f t="shared" si="2"/>
        <v>929799</v>
      </c>
      <c r="L43" s="87">
        <f t="shared" si="2"/>
        <v>4821988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988496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740418</v>
      </c>
      <c r="I44" s="53"/>
      <c r="J44" s="247" t="s">
        <v>468</v>
      </c>
      <c r="K44" s="248">
        <f>K43+J43</f>
        <v>1038445</v>
      </c>
      <c r="L44" s="247" t="s">
        <v>470</v>
      </c>
      <c r="M44" s="249"/>
      <c r="N44" s="251">
        <f>K44+F43</f>
        <v>2460707</v>
      </c>
      <c r="O44" s="294">
        <f>ROUND((N44/P44)*100,2)</f>
        <v>3.2</v>
      </c>
      <c r="P44" s="93">
        <f>Input!$HL$56</f>
        <v>77011103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Input!$EL$56</f>
        <v>0</v>
      </c>
      <c r="G46" s="64">
        <f>Input!$EM$56</f>
        <v>0</v>
      </c>
      <c r="H46" s="64">
        <f>Input!$EN$56</f>
        <v>0</v>
      </c>
      <c r="I46" s="64">
        <f>Input!$EO$56</f>
        <v>0</v>
      </c>
      <c r="J46" s="64">
        <f>Input!$EP$56</f>
        <v>0</v>
      </c>
      <c r="K46" s="64">
        <f>Input!$EQ$56</f>
        <v>0</v>
      </c>
      <c r="L46" s="57">
        <f>SUM(F46:K46)</f>
        <v>0</v>
      </c>
      <c r="N46" s="9"/>
      <c r="O46" s="291">
        <f>ROUND(N44/O48,0)</f>
        <v>7608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Input!$ER$56</f>
        <v>0</v>
      </c>
      <c r="G47" s="64">
        <f>Input!$ES$56</f>
        <v>0</v>
      </c>
      <c r="H47" s="64">
        <f>Input!$ET$56</f>
        <v>0</v>
      </c>
      <c r="I47" s="64">
        <f>Input!$EU$56</f>
        <v>0</v>
      </c>
      <c r="J47" s="64">
        <f>Input!$EV$56</f>
        <v>0</v>
      </c>
      <c r="K47" s="64">
        <f>Input!$EW$56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Input!$EX$56</f>
        <v>0</v>
      </c>
      <c r="G48" s="64">
        <f>Input!$EY$56</f>
        <v>0</v>
      </c>
      <c r="H48" s="64">
        <f>Input!$EZ$56</f>
        <v>0</v>
      </c>
      <c r="I48" s="64">
        <f>Input!$FA$56</f>
        <v>0</v>
      </c>
      <c r="J48" s="64">
        <f>Input!$FB$56</f>
        <v>0</v>
      </c>
      <c r="K48" s="64">
        <f>Input!$FC$56</f>
        <v>0</v>
      </c>
      <c r="L48" s="65">
        <f t="shared" si="3"/>
        <v>0</v>
      </c>
      <c r="N48" s="97"/>
      <c r="O48" s="293">
        <f>VLOOKUP($B$1,LUTTFTE,16,FALSE)</f>
        <v>323.42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Input!$FD$56</f>
        <v>0</v>
      </c>
      <c r="G49" s="64">
        <f>Input!$FE$56</f>
        <v>0</v>
      </c>
      <c r="H49" s="64">
        <f>Input!$FF$56</f>
        <v>0</v>
      </c>
      <c r="I49" s="64">
        <f>Input!$FG$56</f>
        <v>0</v>
      </c>
      <c r="J49" s="64">
        <f>Input!$FH$56</f>
        <v>0</v>
      </c>
      <c r="K49" s="64">
        <f>Input!$FI$56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Input!$FJ$56</f>
        <v>0</v>
      </c>
      <c r="G50" s="64">
        <f>Input!$FK$56</f>
        <v>0</v>
      </c>
      <c r="H50" s="64">
        <f>Input!$FL$56</f>
        <v>0</v>
      </c>
      <c r="I50" s="64">
        <f>Input!$FM$56</f>
        <v>0</v>
      </c>
      <c r="J50" s="64">
        <f>Input!$FN$56</f>
        <v>0</v>
      </c>
      <c r="K50" s="64">
        <f>Input!$FO$56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Input!$FP$56</f>
        <v>0</v>
      </c>
      <c r="G51" s="64">
        <f>Input!$FQ$56</f>
        <v>0</v>
      </c>
      <c r="H51" s="64">
        <f>Input!$FR$56</f>
        <v>0</v>
      </c>
      <c r="I51" s="64">
        <f>Input!$FS$56</f>
        <v>0</v>
      </c>
      <c r="J51" s="64">
        <f>Input!$FT$56</f>
        <v>0</v>
      </c>
      <c r="K51" s="64">
        <f>Input!$FU$56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Input!$FV$56</f>
        <v>0</v>
      </c>
      <c r="G52" s="64">
        <f>Input!$FW$56</f>
        <v>0</v>
      </c>
      <c r="H52" s="64">
        <f>Input!$FX$56</f>
        <v>0</v>
      </c>
      <c r="I52" s="64">
        <f>Input!$FY$56</f>
        <v>0</v>
      </c>
      <c r="J52" s="64">
        <f>Input!$FZ$56</f>
        <v>0</v>
      </c>
      <c r="K52" s="64">
        <f>Input!$GA$56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Input!$GB$56</f>
        <v>0</v>
      </c>
      <c r="G53" s="64">
        <f>Input!$GC$56</f>
        <v>0</v>
      </c>
      <c r="H53" s="64">
        <f>Input!$GD$56</f>
        <v>0</v>
      </c>
      <c r="I53" s="64">
        <f>Input!$GE$56</f>
        <v>0</v>
      </c>
      <c r="J53" s="64">
        <f>Input!$GF$56</f>
        <v>0</v>
      </c>
      <c r="K53" s="64">
        <f>Input!$GG$56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Input!$GH$56</f>
        <v>0</v>
      </c>
      <c r="G54" s="64">
        <f>Input!$GI$56</f>
        <v>0</v>
      </c>
      <c r="H54" s="64">
        <f>Input!$GJ$56</f>
        <v>0</v>
      </c>
      <c r="I54" s="64">
        <f>Input!$GK$56</f>
        <v>0</v>
      </c>
      <c r="J54" s="64">
        <f>Input!$GL$56</f>
        <v>0</v>
      </c>
      <c r="K54" s="64">
        <f>Input!$GM$56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Input!$GN$56</f>
        <v>0</v>
      </c>
      <c r="G55" s="64">
        <f>Input!$GO$56</f>
        <v>0</v>
      </c>
      <c r="H55" s="64">
        <f>Input!$GP$56</f>
        <v>0</v>
      </c>
      <c r="I55" s="64">
        <f>Input!$GQ$56</f>
        <v>0</v>
      </c>
      <c r="J55" s="64">
        <f>Input!$GR$56</f>
        <v>0</v>
      </c>
      <c r="K55" s="64">
        <f>Input!$GS$56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Input!$GT$56</f>
        <v>0</v>
      </c>
      <c r="G56" s="64">
        <f>Input!$GU$56</f>
        <v>0</v>
      </c>
      <c r="H56" s="64">
        <f>Input!$GV$56</f>
        <v>0</v>
      </c>
      <c r="I56" s="64">
        <f>Input!$GW$56</f>
        <v>0</v>
      </c>
      <c r="J56" s="64">
        <f>Input!$GX$56</f>
        <v>0</v>
      </c>
      <c r="K56" s="64">
        <f>Input!$GY$56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Input!$GZ$56</f>
        <v>0</v>
      </c>
      <c r="G57" s="64">
        <f>Input!$HA$56</f>
        <v>0</v>
      </c>
      <c r="H57" s="64">
        <f>Input!$HB$56</f>
        <v>0</v>
      </c>
      <c r="I57" s="64">
        <f>Input!$HC$56</f>
        <v>0</v>
      </c>
      <c r="J57" s="64">
        <f>Input!$HD$56</f>
        <v>0</v>
      </c>
      <c r="K57" s="64">
        <f>Input!$HE$56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Input!$HF$56</f>
        <v>0</v>
      </c>
      <c r="G58" s="64">
        <f>Input!$HG$56</f>
        <v>0</v>
      </c>
      <c r="H58" s="64">
        <f>Input!$HH$56</f>
        <v>0</v>
      </c>
      <c r="I58" s="64">
        <f>Input!$HI$56</f>
        <v>0</v>
      </c>
      <c r="J58" s="64">
        <f>Input!$HJ$56</f>
        <v>0</v>
      </c>
      <c r="K58" s="64">
        <f>Input!$HK$56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1422262</v>
      </c>
      <c r="G66" s="115">
        <f t="shared" ref="G66:L66" si="5">G59+G43</f>
        <v>740418</v>
      </c>
      <c r="H66" s="115">
        <f t="shared" si="5"/>
        <v>0</v>
      </c>
      <c r="I66" s="115">
        <f t="shared" si="5"/>
        <v>1620863</v>
      </c>
      <c r="J66" s="115">
        <f t="shared" si="5"/>
        <v>108646</v>
      </c>
      <c r="K66" s="115">
        <f t="shared" si="5"/>
        <v>929799</v>
      </c>
      <c r="L66" s="115">
        <f t="shared" si="5"/>
        <v>4821988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4748164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Input!HL56+Input!HM56+Input!HN56+SUM(Input!$HT$56:'Input'!$IC$56)</f>
        <v>237452005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98285</v>
      </c>
      <c r="H69" s="390">
        <f>H28+H23</f>
        <v>0</v>
      </c>
      <c r="I69" s="20"/>
      <c r="J69" s="20"/>
      <c r="K69" s="20"/>
      <c r="L69" s="115">
        <f>SUM(L66:L68)</f>
        <v>247022157</v>
      </c>
      <c r="N69" s="20"/>
    </row>
    <row r="70" spans="1:26" ht="15.75" customHeight="1">
      <c r="H70" s="390">
        <f>H69+G69</f>
        <v>98285</v>
      </c>
      <c r="L70" s="3" t="str">
        <f>IF($L$69&lt;&gt;(Input!$D$56-Input!$E$56),"Error","Balanced")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2" priority="3">
      <formula>$O$28&lt;&gt;0</formula>
    </cfRule>
  </conditionalFormatting>
  <conditionalFormatting sqref="F20:J20">
    <cfRule type="expression" dxfId="61" priority="2">
      <formula>OR($S$17&lt;&gt;0,$S$43&lt;&gt;0,$S$59&lt;&gt;0)</formula>
    </cfRule>
  </conditionalFormatting>
  <conditionalFormatting sqref="H10:J10">
    <cfRule type="expression" dxfId="6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3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H1" sqref="H1"/>
    </sheetView>
  </sheetViews>
  <sheetFormatPr defaultRowHeight="12.75" outlineLevelRow="1"/>
  <cols>
    <col min="1" max="1" width="9.140625" style="130"/>
    <col min="2" max="2" width="55.5703125" style="130" customWidth="1"/>
    <col min="3" max="3" width="16" style="130" customWidth="1"/>
    <col min="4" max="4" width="14" style="130" customWidth="1"/>
    <col min="5" max="5" width="14.5703125" style="130" customWidth="1"/>
    <col min="6" max="6" width="14.85546875" style="130" customWidth="1"/>
    <col min="7" max="7" width="15.7109375" style="130" customWidth="1"/>
    <col min="8" max="8" width="13.7109375" style="130" customWidth="1"/>
    <col min="9" max="9" width="16.7109375" style="130" customWidth="1"/>
    <col min="10" max="10" width="4" style="130" customWidth="1"/>
    <col min="11" max="11" width="14.85546875" style="130" customWidth="1"/>
    <col min="12" max="12" width="15.85546875" style="130" customWidth="1"/>
    <col min="13" max="13" width="4.5703125" style="130" customWidth="1"/>
    <col min="14" max="14" width="12.42578125" style="130" customWidth="1"/>
    <col min="15" max="15" width="12.28515625" style="130" customWidth="1"/>
    <col min="16" max="16" width="11.7109375" style="130" customWidth="1"/>
    <col min="17" max="16384" width="9.140625" style="130"/>
  </cols>
  <sheetData>
    <row r="1" spans="1:17" ht="13.5" thickBot="1">
      <c r="E1" s="160" t="s">
        <v>410</v>
      </c>
      <c r="H1" s="369" t="s">
        <v>441</v>
      </c>
    </row>
    <row r="2" spans="1:17">
      <c r="E2" s="160" t="s">
        <v>1515</v>
      </c>
    </row>
    <row r="3" spans="1:17">
      <c r="E3" s="408" t="s">
        <v>1685</v>
      </c>
    </row>
    <row r="5" spans="1:17" ht="63" customHeight="1">
      <c r="A5" s="161" t="s">
        <v>344</v>
      </c>
      <c r="B5" s="167" t="s">
        <v>411</v>
      </c>
      <c r="C5" s="161" t="s">
        <v>681</v>
      </c>
      <c r="D5" s="161" t="s">
        <v>413</v>
      </c>
      <c r="E5" s="161" t="s">
        <v>415</v>
      </c>
      <c r="F5" s="161" t="s">
        <v>414</v>
      </c>
      <c r="G5" s="161" t="s">
        <v>416</v>
      </c>
      <c r="H5" s="161" t="s">
        <v>611</v>
      </c>
      <c r="I5" s="161" t="s">
        <v>432</v>
      </c>
      <c r="J5" s="161"/>
      <c r="K5" s="161" t="s">
        <v>612</v>
      </c>
      <c r="L5" s="161" t="s">
        <v>556</v>
      </c>
    </row>
    <row r="6" spans="1:17">
      <c r="A6" s="393">
        <v>3656</v>
      </c>
      <c r="B6" s="163" t="str">
        <f>ARL!$B$1</f>
        <v>The University of Texas at Arlington</v>
      </c>
      <c r="C6" s="166">
        <f>ARL!$K$10</f>
        <v>85527904</v>
      </c>
      <c r="D6" s="166">
        <f>ARL!$K$9*-1</f>
        <v>-1584746</v>
      </c>
      <c r="E6" s="162">
        <f>ARL!$L$13</f>
        <v>9983836</v>
      </c>
      <c r="F6" s="166">
        <f>ARL!$L$14</f>
        <v>5560463</v>
      </c>
      <c r="G6" s="166">
        <f>ARL!$L$15</f>
        <v>0</v>
      </c>
      <c r="H6" s="166">
        <f>ARL!$L$16</f>
        <v>0</v>
      </c>
      <c r="I6" s="166">
        <f>SUM(C6:H6)</f>
        <v>99487457</v>
      </c>
      <c r="J6" s="166"/>
      <c r="K6" s="166">
        <f>ARL!$L$18</f>
        <v>11589494</v>
      </c>
      <c r="L6" s="166">
        <f>ARL!$L$19</f>
        <v>2460378</v>
      </c>
      <c r="N6" s="131"/>
      <c r="Q6" s="162"/>
    </row>
    <row r="7" spans="1:17">
      <c r="A7" s="393">
        <v>3658</v>
      </c>
      <c r="B7" s="700" t="str">
        <f>'AUS1'!$B$1</f>
        <v>The University of Texas at Austin - Academic &amp; Health (A+H)</v>
      </c>
      <c r="C7" s="165">
        <f>'AUS1'!$K$10</f>
        <v>466551446</v>
      </c>
      <c r="D7" s="165">
        <f>'AUS1'!$K$9*-1</f>
        <v>0</v>
      </c>
      <c r="E7" s="164">
        <f>'AUS1'!$L$13</f>
        <v>103752716</v>
      </c>
      <c r="F7" s="165">
        <f>'AUS1'!$L$14</f>
        <v>47291507</v>
      </c>
      <c r="G7" s="165">
        <f>'AUS1'!$L$15</f>
        <v>0</v>
      </c>
      <c r="H7" s="165">
        <f>'AUS1'!$L$16</f>
        <v>0</v>
      </c>
      <c r="I7" s="165">
        <f t="shared" ref="I7:I42" si="0">SUM(C7:H7)</f>
        <v>617595669</v>
      </c>
      <c r="J7" s="165"/>
      <c r="K7" s="165">
        <f>'AUS1'!$L$18</f>
        <v>23541555</v>
      </c>
      <c r="L7" s="165">
        <f>'AUS1'!$L$19</f>
        <v>-4544291</v>
      </c>
      <c r="N7" s="131"/>
      <c r="Q7" s="162"/>
    </row>
    <row r="8" spans="1:17">
      <c r="A8" s="393">
        <v>9741</v>
      </c>
      <c r="B8" s="163" t="str">
        <f>DAL!$B$1</f>
        <v>The University of Texas at Dallas</v>
      </c>
      <c r="C8" s="165">
        <f>DAL!$K$10</f>
        <v>94549599</v>
      </c>
      <c r="D8" s="165">
        <f>DAL!$K$9*-1</f>
        <v>0</v>
      </c>
      <c r="E8" s="164">
        <f>DAL!$L$13</f>
        <v>14082980</v>
      </c>
      <c r="F8" s="165">
        <f>DAL!$L$14</f>
        <v>4682854</v>
      </c>
      <c r="G8" s="165">
        <f>DAL!$L$15</f>
        <v>0</v>
      </c>
      <c r="H8" s="165">
        <f>DAL!$L$16</f>
        <v>0</v>
      </c>
      <c r="I8" s="165">
        <f t="shared" si="0"/>
        <v>113315433</v>
      </c>
      <c r="J8" s="165"/>
      <c r="K8" s="165">
        <f>DAL!$L$18</f>
        <v>3269929</v>
      </c>
      <c r="L8" s="165">
        <f>DAL!$L$19</f>
        <v>603866</v>
      </c>
      <c r="N8" s="131"/>
      <c r="Q8" s="162"/>
    </row>
    <row r="9" spans="1:17">
      <c r="A9" s="393">
        <v>3661</v>
      </c>
      <c r="B9" s="163" t="str">
        <f>'E-P'!$B$1</f>
        <v>The University of Texas at El Paso</v>
      </c>
      <c r="C9" s="165">
        <f>'E-P'!$K$10</f>
        <v>70224864</v>
      </c>
      <c r="D9" s="165">
        <f>'E-P'!$K$9*-1</f>
        <v>-15559</v>
      </c>
      <c r="E9" s="164">
        <f>'E-P'!$L$13</f>
        <v>9561191</v>
      </c>
      <c r="F9" s="165">
        <f>'E-P'!$L$14</f>
        <v>4067279</v>
      </c>
      <c r="G9" s="165">
        <f>'E-P'!$L$15</f>
        <v>0</v>
      </c>
      <c r="H9" s="165">
        <f>'E-P'!$L$16</f>
        <v>0</v>
      </c>
      <c r="I9" s="165">
        <f t="shared" si="0"/>
        <v>83837775</v>
      </c>
      <c r="J9" s="165"/>
      <c r="K9" s="165">
        <f>'E-P'!$L$18</f>
        <v>672201</v>
      </c>
      <c r="L9" s="165">
        <f>'E-P'!$L$19</f>
        <v>1341337</v>
      </c>
      <c r="N9" s="131"/>
      <c r="Q9" s="162"/>
    </row>
    <row r="10" spans="1:17">
      <c r="A10" s="393">
        <v>3599</v>
      </c>
      <c r="B10" s="700" t="str">
        <f>'RGV1'!$B$1</f>
        <v>The University of Texas RGV - Academic &amp; Health (A+H)</v>
      </c>
      <c r="C10" s="165">
        <f>'RGV1'!$K$10</f>
        <v>11941907</v>
      </c>
      <c r="D10" s="165">
        <f>'RGV1'!$K$9*-1</f>
        <v>-978</v>
      </c>
      <c r="E10" s="164">
        <f>'RGV1'!$L$13</f>
        <v>1561161</v>
      </c>
      <c r="F10" s="165">
        <f>'RGV1'!$L$14</f>
        <v>1755231</v>
      </c>
      <c r="G10" s="165">
        <f>'RGV1'!$L$15</f>
        <v>0</v>
      </c>
      <c r="H10" s="165">
        <f>'RGV1'!$L$16</f>
        <v>0</v>
      </c>
      <c r="I10" s="165">
        <f t="shared" si="0"/>
        <v>15257321</v>
      </c>
      <c r="J10" s="165"/>
      <c r="K10" s="165">
        <f>'RGV1'!$L$18</f>
        <v>-209026</v>
      </c>
      <c r="L10" s="165">
        <f>'RGV1'!$L$19</f>
        <v>252195</v>
      </c>
      <c r="N10" s="131"/>
      <c r="Q10" s="162"/>
    </row>
    <row r="11" spans="1:17">
      <c r="A11" s="393">
        <v>9930</v>
      </c>
      <c r="B11" s="163" t="str">
        <f>'P-B'!$B$1</f>
        <v>The University of Texas of the Permian Basin</v>
      </c>
      <c r="C11" s="165">
        <f>'P-B'!$K$10</f>
        <v>972679</v>
      </c>
      <c r="D11" s="165">
        <f>'P-B'!$K$9*-1</f>
        <v>0</v>
      </c>
      <c r="E11" s="164">
        <f>'P-B'!$L$13</f>
        <v>-24815</v>
      </c>
      <c r="F11" s="165">
        <f>'P-B'!$L$14</f>
        <v>639893</v>
      </c>
      <c r="G11" s="165">
        <f>'P-B'!$L$15</f>
        <v>0</v>
      </c>
      <c r="H11" s="165">
        <f>'P-B'!$L$16</f>
        <v>0</v>
      </c>
      <c r="I11" s="165">
        <f t="shared" si="0"/>
        <v>1587757</v>
      </c>
      <c r="J11" s="165"/>
      <c r="K11" s="165">
        <f>'P-B'!$L$18</f>
        <v>1811263</v>
      </c>
      <c r="L11" s="165">
        <f>'P-B'!$L$19</f>
        <v>0</v>
      </c>
      <c r="N11" s="131"/>
      <c r="Q11" s="162"/>
    </row>
    <row r="12" spans="1:17">
      <c r="A12" s="393">
        <v>10115</v>
      </c>
      <c r="B12" s="163" t="str">
        <f>'S-A'!$B$1</f>
        <v>The University of Texas at San Antonio</v>
      </c>
      <c r="C12" s="165">
        <f>'S-A'!$K$10</f>
        <v>57008168</v>
      </c>
      <c r="D12" s="165">
        <f>'S-A'!$K$9*-1</f>
        <v>-1081679</v>
      </c>
      <c r="E12" s="164">
        <f>'S-A'!$L$13</f>
        <v>6432429</v>
      </c>
      <c r="F12" s="165">
        <f>'S-A'!$L$14</f>
        <v>6149598</v>
      </c>
      <c r="G12" s="165">
        <f>'S-A'!$L$15</f>
        <v>0</v>
      </c>
      <c r="H12" s="165">
        <f>'S-A'!$L$16</f>
        <v>0</v>
      </c>
      <c r="I12" s="165">
        <f t="shared" si="0"/>
        <v>68508516</v>
      </c>
      <c r="J12" s="165"/>
      <c r="K12" s="165">
        <f>'S-A'!$L$18</f>
        <v>2979520</v>
      </c>
      <c r="L12" s="165">
        <f>'S-A'!$L$19</f>
        <v>706479</v>
      </c>
      <c r="N12" s="131"/>
      <c r="Q12" s="162"/>
    </row>
    <row r="13" spans="1:17">
      <c r="A13" s="393">
        <v>11163</v>
      </c>
      <c r="B13" s="163" t="str">
        <f>TYL!$B$1</f>
        <v>The University of Texas at Tyler</v>
      </c>
      <c r="C13" s="165">
        <f>TYL!$K$10</f>
        <v>1892779</v>
      </c>
      <c r="D13" s="165">
        <f>TYL!$K$9*-1</f>
        <v>0</v>
      </c>
      <c r="E13" s="164">
        <f>TYL!$L$13</f>
        <v>159917</v>
      </c>
      <c r="F13" s="165">
        <f>TYL!$L$14</f>
        <v>0</v>
      </c>
      <c r="G13" s="165">
        <f>TYL!$L$15</f>
        <v>0</v>
      </c>
      <c r="H13" s="165">
        <f>TYL!$L$16</f>
        <v>0</v>
      </c>
      <c r="I13" s="165">
        <f t="shared" si="0"/>
        <v>2052696</v>
      </c>
      <c r="J13" s="165"/>
      <c r="K13" s="165">
        <f>TYL!$L$18</f>
        <v>156433</v>
      </c>
      <c r="L13" s="165">
        <f>TYL!$L$19</f>
        <v>17976</v>
      </c>
      <c r="N13" s="131"/>
      <c r="Q13" s="162"/>
    </row>
    <row r="14" spans="1:17">
      <c r="A14" s="393">
        <v>3632</v>
      </c>
      <c r="B14" s="163" t="str">
        <f>TAMU!$B$1</f>
        <v>Texas A&amp;M University</v>
      </c>
      <c r="C14" s="165">
        <f>TAMU!$K$10</f>
        <v>196049389</v>
      </c>
      <c r="D14" s="165">
        <f>TAMU!$K$9*-1</f>
        <v>-4184821</v>
      </c>
      <c r="E14" s="164">
        <f>TAMU!$L$13</f>
        <v>18609106</v>
      </c>
      <c r="F14" s="165">
        <f>TAMU!$L$14</f>
        <v>17496228</v>
      </c>
      <c r="G14" s="165">
        <f>TAMU!$L$15</f>
        <v>57412521</v>
      </c>
      <c r="H14" s="165">
        <f>TAMU!$L$16</f>
        <v>0</v>
      </c>
      <c r="I14" s="165">
        <f t="shared" si="0"/>
        <v>285382423</v>
      </c>
      <c r="J14" s="165"/>
      <c r="K14" s="165">
        <f>TAMU!$L$18</f>
        <v>18655629</v>
      </c>
      <c r="L14" s="165">
        <f>TAMU!$L$19</f>
        <v>10414401</v>
      </c>
      <c r="N14" s="131"/>
      <c r="Q14" s="162"/>
    </row>
    <row r="15" spans="1:17">
      <c r="A15" s="393">
        <v>10298</v>
      </c>
      <c r="B15" s="163" t="str">
        <f>TAMUG!$B$1</f>
        <v>Texas A&amp;M University at Galveston</v>
      </c>
      <c r="C15" s="165">
        <f>TAMUG!$K$10</f>
        <v>8680655</v>
      </c>
      <c r="D15" s="165">
        <f>TAMUG!$K$9*-1</f>
        <v>-776447</v>
      </c>
      <c r="E15" s="164">
        <f>TAMUG!$L$13</f>
        <v>1235829</v>
      </c>
      <c r="F15" s="165">
        <f>TAMUG!$L$14</f>
        <v>226408</v>
      </c>
      <c r="G15" s="165">
        <f>TAMUG!$L$15</f>
        <v>0</v>
      </c>
      <c r="H15" s="165">
        <f>TAMUG!$L$16</f>
        <v>52982</v>
      </c>
      <c r="I15" s="165">
        <f t="shared" si="0"/>
        <v>9419427</v>
      </c>
      <c r="J15" s="165"/>
      <c r="K15" s="165">
        <f>TAMUG!$L$18</f>
        <v>2038657</v>
      </c>
      <c r="L15" s="165">
        <f>TAMUG!$L$19</f>
        <v>1652685</v>
      </c>
      <c r="N15" s="131"/>
      <c r="Q15" s="162"/>
    </row>
    <row r="16" spans="1:17">
      <c r="A16" s="393">
        <v>3630</v>
      </c>
      <c r="B16" s="163" t="str">
        <f>PVAMU!$B$1</f>
        <v>Prairie View A &amp; M University</v>
      </c>
      <c r="C16" s="165">
        <f>PVAMU!$K$10</f>
        <v>16813571</v>
      </c>
      <c r="D16" s="165">
        <f>PVAMU!$K$9*-1</f>
        <v>-1425844</v>
      </c>
      <c r="E16" s="164">
        <f>PVAMU!$L$13</f>
        <v>987224</v>
      </c>
      <c r="F16" s="165">
        <f>PVAMU!$L$14</f>
        <v>298166</v>
      </c>
      <c r="G16" s="165">
        <f>PVAMU!$L$15</f>
        <v>0</v>
      </c>
      <c r="H16" s="165">
        <f>PVAMU!$L$16</f>
        <v>469650</v>
      </c>
      <c r="I16" s="165">
        <f t="shared" si="0"/>
        <v>17142767</v>
      </c>
      <c r="J16" s="165"/>
      <c r="K16" s="165">
        <f>PVAMU!$L$18</f>
        <v>456117</v>
      </c>
      <c r="L16" s="165">
        <f>PVAMU!$L$19</f>
        <v>216609</v>
      </c>
      <c r="N16" s="131"/>
      <c r="Q16" s="162"/>
    </row>
    <row r="17" spans="1:17">
      <c r="A17" s="393">
        <v>3631</v>
      </c>
      <c r="B17" s="163" t="str">
        <f>TARLST!$B$1</f>
        <v>Tarleton State University</v>
      </c>
      <c r="C17" s="165">
        <f>TARLST!$K$10</f>
        <v>10803439</v>
      </c>
      <c r="D17" s="165">
        <f>TARLST!$K$9*-1</f>
        <v>-36533</v>
      </c>
      <c r="E17" s="164">
        <f>TARLST!$L$13</f>
        <v>683573</v>
      </c>
      <c r="F17" s="165">
        <f>TARLST!$L$14</f>
        <v>114366</v>
      </c>
      <c r="G17" s="165">
        <f>TARLST!$L$15</f>
        <v>0</v>
      </c>
      <c r="H17" s="165">
        <f>TARLST!$L$16</f>
        <v>28418</v>
      </c>
      <c r="I17" s="165">
        <f t="shared" si="0"/>
        <v>11593263</v>
      </c>
      <c r="J17" s="165"/>
      <c r="K17" s="165">
        <f>TARLST!$L$18</f>
        <v>2124752</v>
      </c>
      <c r="L17" s="165">
        <f>TARLST!$L$19</f>
        <v>468733</v>
      </c>
      <c r="N17" s="131"/>
      <c r="Q17" s="162"/>
    </row>
    <row r="18" spans="1:17">
      <c r="A18" s="393">
        <v>11161</v>
      </c>
      <c r="B18" s="163" t="str">
        <f>TAMUCC!$B$1</f>
        <v>Texas A&amp;M University - Corpus Christi</v>
      </c>
      <c r="C18" s="165">
        <f>TAMUCC!$K$10</f>
        <v>22955323</v>
      </c>
      <c r="D18" s="165">
        <f>TAMUCC!$K$9*-1</f>
        <v>-494510</v>
      </c>
      <c r="E18" s="164">
        <f>TAMUCC!$L$13</f>
        <v>2934136</v>
      </c>
      <c r="F18" s="165">
        <f>TAMUCC!$L$14</f>
        <v>2743032</v>
      </c>
      <c r="G18" s="165">
        <f>TAMUCC!$L$15</f>
        <v>0</v>
      </c>
      <c r="H18" s="165">
        <f>TAMUCC!$L$16</f>
        <v>272696</v>
      </c>
      <c r="I18" s="165">
        <f t="shared" si="0"/>
        <v>28410677</v>
      </c>
      <c r="J18" s="165"/>
      <c r="K18" s="165">
        <f>TAMUCC!$L$18</f>
        <v>8348514</v>
      </c>
      <c r="L18" s="165">
        <f>TAMUCC!$L$19</f>
        <v>5547477</v>
      </c>
      <c r="N18" s="131"/>
      <c r="Q18" s="162"/>
    </row>
    <row r="19" spans="1:17">
      <c r="A19" s="393">
        <v>3639</v>
      </c>
      <c r="B19" s="163" t="str">
        <f>TAMUK!$B$1</f>
        <v>Texas A&amp;M University - Kingsville</v>
      </c>
      <c r="C19" s="165">
        <f>TAMUK!$K$10</f>
        <v>17715942</v>
      </c>
      <c r="D19" s="165">
        <f>TAMUK!$K$9*-1</f>
        <v>0</v>
      </c>
      <c r="E19" s="164">
        <f>TAMUK!$L$13</f>
        <v>1186390</v>
      </c>
      <c r="F19" s="165">
        <f>TAMUK!$L$14</f>
        <v>360474</v>
      </c>
      <c r="G19" s="165">
        <f>TAMUK!$L$15</f>
        <v>0</v>
      </c>
      <c r="H19" s="165">
        <f>TAMUK!$L$16</f>
        <v>266462</v>
      </c>
      <c r="I19" s="165">
        <f t="shared" si="0"/>
        <v>19529268</v>
      </c>
      <c r="J19" s="165"/>
      <c r="K19" s="165">
        <f>TAMUK!$L$18</f>
        <v>1542244</v>
      </c>
      <c r="L19" s="165">
        <f>TAMUK!$L$19</f>
        <v>661943</v>
      </c>
      <c r="N19" s="131"/>
      <c r="Q19" s="162"/>
    </row>
    <row r="20" spans="1:17">
      <c r="A20" s="393">
        <v>9651</v>
      </c>
      <c r="B20" s="163" t="str">
        <f>TAMIU!$B$1</f>
        <v>Texas A&amp;M International University</v>
      </c>
      <c r="C20" s="165">
        <f>TAMIU!$K$10</f>
        <v>4190479</v>
      </c>
      <c r="D20" s="165">
        <f>TAMIU!$K$9*-1</f>
        <v>0</v>
      </c>
      <c r="E20" s="164">
        <f>TAMIU!$L$13</f>
        <v>188494</v>
      </c>
      <c r="F20" s="165">
        <f>TAMIU!$L$14</f>
        <v>567585</v>
      </c>
      <c r="G20" s="165">
        <f>TAMIU!$L$15</f>
        <v>0</v>
      </c>
      <c r="H20" s="165">
        <f>TAMIU!$L$16</f>
        <v>0</v>
      </c>
      <c r="I20" s="165">
        <f t="shared" si="0"/>
        <v>4946558</v>
      </c>
      <c r="J20" s="165"/>
      <c r="K20" s="165">
        <f>TAMIU!$L$18</f>
        <v>1086235</v>
      </c>
      <c r="L20" s="165">
        <f>TAMIU!$L$19</f>
        <v>168731</v>
      </c>
      <c r="N20" s="131"/>
      <c r="Q20" s="162"/>
    </row>
    <row r="21" spans="1:17">
      <c r="A21" s="393">
        <v>3665</v>
      </c>
      <c r="B21" s="163" t="str">
        <f>WTAMU!$B$1</f>
        <v>West Texas A&amp;M University</v>
      </c>
      <c r="C21" s="165">
        <f>WTAMU!$K$10</f>
        <v>4132786</v>
      </c>
      <c r="D21" s="165">
        <f>WTAMU!$K$9*-1</f>
        <v>0</v>
      </c>
      <c r="E21" s="164">
        <f>WTAMU!$L$13</f>
        <v>294973</v>
      </c>
      <c r="F21" s="165">
        <f>WTAMU!$L$14</f>
        <v>132448</v>
      </c>
      <c r="G21" s="165">
        <f>WTAMU!$L$15</f>
        <v>0</v>
      </c>
      <c r="H21" s="165">
        <f>WTAMU!$L$16</f>
        <v>74954</v>
      </c>
      <c r="I21" s="165">
        <f t="shared" si="0"/>
        <v>4635161</v>
      </c>
      <c r="J21" s="165"/>
      <c r="K21" s="165">
        <f>WTAMU!$L$18</f>
        <v>20688</v>
      </c>
      <c r="L21" s="165">
        <f>WTAMU!$L$19</f>
        <v>82883</v>
      </c>
      <c r="N21" s="131"/>
      <c r="Q21" s="162"/>
    </row>
    <row r="22" spans="1:17">
      <c r="A22" s="393">
        <v>3565</v>
      </c>
      <c r="B22" s="163" t="str">
        <f>TAMUC!$B$1</f>
        <v>Texas A&amp;M University - Commerce</v>
      </c>
      <c r="C22" s="165">
        <f>TAMUC!$K$10</f>
        <v>2451985</v>
      </c>
      <c r="D22" s="165">
        <f>TAMUC!$K$9*-1</f>
        <v>0</v>
      </c>
      <c r="E22" s="164">
        <f>TAMUC!$L$13</f>
        <v>174270</v>
      </c>
      <c r="F22" s="165">
        <f>TAMUC!$L$14</f>
        <v>465541</v>
      </c>
      <c r="G22" s="165">
        <f>TAMUC!$L$15</f>
        <v>0</v>
      </c>
      <c r="H22" s="165">
        <f>TAMUC!$L$16</f>
        <v>3038</v>
      </c>
      <c r="I22" s="165">
        <f t="shared" si="0"/>
        <v>3094834</v>
      </c>
      <c r="J22" s="165"/>
      <c r="K22" s="165">
        <f>TAMUC!$L$18</f>
        <v>25139</v>
      </c>
      <c r="L22" s="165">
        <f>TAMUC!$L$19</f>
        <v>29288</v>
      </c>
      <c r="N22" s="131"/>
      <c r="Q22" s="162"/>
    </row>
    <row r="23" spans="1:17">
      <c r="A23" s="393">
        <v>29269</v>
      </c>
      <c r="B23" s="163" t="str">
        <f>TAMUT!$B$1</f>
        <v>Texas A&amp;M University - Texarkana</v>
      </c>
      <c r="C23" s="165">
        <f>TAMUT!$K$10</f>
        <v>34519</v>
      </c>
      <c r="D23" s="165">
        <f>TAMUT!$K$9*-1</f>
        <v>0</v>
      </c>
      <c r="E23" s="164">
        <f>TAMUT!$L$13</f>
        <v>0</v>
      </c>
      <c r="F23" s="165">
        <f>TAMUT!$L$14</f>
        <v>0</v>
      </c>
      <c r="G23" s="165">
        <f>TAMUT!$L$15</f>
        <v>0</v>
      </c>
      <c r="H23" s="165">
        <f>TAMUT!$L$16</f>
        <v>0</v>
      </c>
      <c r="I23" s="165">
        <f t="shared" si="0"/>
        <v>34519</v>
      </c>
      <c r="J23" s="165"/>
      <c r="K23" s="165">
        <f>TAMUT!$L$18</f>
        <v>0</v>
      </c>
      <c r="L23" s="165">
        <f>TAMUT!$L$19</f>
        <v>0</v>
      </c>
      <c r="N23" s="131"/>
      <c r="Q23" s="162"/>
    </row>
    <row r="24" spans="1:17">
      <c r="A24" s="393">
        <v>42295</v>
      </c>
      <c r="B24" s="163" t="str">
        <f>TAMUCT!$B$1</f>
        <v>Texas A&amp;M University - Central Texas</v>
      </c>
      <c r="C24" s="165">
        <f>TAMUCT!$K$10</f>
        <v>808011</v>
      </c>
      <c r="D24" s="165">
        <f>TAMUCT!$K$9*-1</f>
        <v>0</v>
      </c>
      <c r="E24" s="164">
        <f>TAMUCT!$L$13</f>
        <v>0</v>
      </c>
      <c r="F24" s="165">
        <f>TAMUCT!$L$14</f>
        <v>226228</v>
      </c>
      <c r="G24" s="165">
        <f>TAMUCT!$L$15</f>
        <v>0</v>
      </c>
      <c r="H24" s="165">
        <f>TAMUCT!$L$16</f>
        <v>43921</v>
      </c>
      <c r="I24" s="165">
        <f t="shared" si="0"/>
        <v>1078160</v>
      </c>
      <c r="J24" s="165"/>
      <c r="K24" s="165">
        <f>TAMUCT!$L$18</f>
        <v>59465</v>
      </c>
      <c r="L24" s="165">
        <f>TAMUCT!$L$19</f>
        <v>0</v>
      </c>
      <c r="N24" s="131"/>
      <c r="Q24" s="162"/>
    </row>
    <row r="25" spans="1:17">
      <c r="A25" s="393">
        <v>42485</v>
      </c>
      <c r="B25" s="163" t="str">
        <f>TAMUSA!$B$1</f>
        <v>Texas A&amp;M University - San Antonio</v>
      </c>
      <c r="C25" s="165">
        <f>TAMUSA!$K$10</f>
        <v>345043</v>
      </c>
      <c r="D25" s="165">
        <f>TAMUSA!$K$9*-1</f>
        <v>-219935</v>
      </c>
      <c r="E25" s="164">
        <f>TAMUSA!$L$13</f>
        <v>0</v>
      </c>
      <c r="F25" s="165">
        <f>TAMUSA!$L$14</f>
        <v>0</v>
      </c>
      <c r="G25" s="165">
        <f>TAMUSA!$L$15</f>
        <v>0</v>
      </c>
      <c r="H25" s="165">
        <f>TAMUSA!$L$16</f>
        <v>0</v>
      </c>
      <c r="I25" s="165">
        <f t="shared" si="0"/>
        <v>125108</v>
      </c>
      <c r="J25" s="165"/>
      <c r="K25" s="165">
        <f>TAMUSA!$L$18</f>
        <v>80387</v>
      </c>
      <c r="L25" s="165">
        <f>TAMUSA!$L$19</f>
        <v>7562</v>
      </c>
      <c r="N25" s="131"/>
      <c r="Q25" s="162"/>
    </row>
    <row r="26" spans="1:17">
      <c r="A26" s="393">
        <v>3652</v>
      </c>
      <c r="B26" s="163" t="str">
        <f>UH!$B$1</f>
        <v>University of Houston</v>
      </c>
      <c r="C26" s="165">
        <f>UH!$K$10</f>
        <v>151834098</v>
      </c>
      <c r="D26" s="165">
        <f>UH!$K$9*-1</f>
        <v>-19684345</v>
      </c>
      <c r="E26" s="164">
        <f>UH!$L$13</f>
        <v>7699260</v>
      </c>
      <c r="F26" s="165">
        <f>UH!$L$14</f>
        <v>11985084</v>
      </c>
      <c r="G26" s="165">
        <f>UH!$L$15</f>
        <v>0</v>
      </c>
      <c r="H26" s="165">
        <f>UH!$L$16</f>
        <v>0</v>
      </c>
      <c r="I26" s="165">
        <f>SUM(C26:H26)</f>
        <v>151834097</v>
      </c>
      <c r="J26" s="165"/>
      <c r="K26" s="165">
        <f>UH!$L$18</f>
        <v>17956166</v>
      </c>
      <c r="L26" s="165">
        <f>UH!$L$19</f>
        <v>7570906</v>
      </c>
      <c r="N26" s="131"/>
      <c r="Q26" s="162"/>
    </row>
    <row r="27" spans="1:17">
      <c r="A27" s="393">
        <v>11711</v>
      </c>
      <c r="B27" s="163" t="str">
        <f>UHCL!$B$1</f>
        <v>University of Houston - Clear Lake</v>
      </c>
      <c r="C27" s="165">
        <f>UHCL!$K$10</f>
        <v>1466303</v>
      </c>
      <c r="D27" s="165">
        <f>UHCL!$K$9*-1</f>
        <v>-190396</v>
      </c>
      <c r="E27" s="164">
        <f>UHCL!$L$13</f>
        <v>190396</v>
      </c>
      <c r="F27" s="165">
        <f>UHCL!$L$14</f>
        <v>25065</v>
      </c>
      <c r="G27" s="165">
        <f>UHCL!$L$15</f>
        <v>0</v>
      </c>
      <c r="H27" s="165">
        <f>UHCL!$L$16</f>
        <v>0</v>
      </c>
      <c r="I27" s="165">
        <f>SUM(C27:H27)</f>
        <v>1491368</v>
      </c>
      <c r="J27" s="165"/>
      <c r="K27" s="165">
        <f>UHCL!$L$18</f>
        <v>0</v>
      </c>
      <c r="L27" s="165">
        <f>UHCL!$L$19</f>
        <v>0</v>
      </c>
      <c r="N27" s="131"/>
      <c r="Q27" s="162"/>
    </row>
    <row r="28" spans="1:17">
      <c r="A28" s="393">
        <v>12826</v>
      </c>
      <c r="B28" s="163" t="str">
        <f>UHD!$B$1</f>
        <v>University of Houston - Downtown</v>
      </c>
      <c r="C28" s="165">
        <f>UHD!$K$10</f>
        <v>2146775</v>
      </c>
      <c r="D28" s="165">
        <f>UHD!$K$9*-1</f>
        <v>0</v>
      </c>
      <c r="E28" s="164">
        <f>UHD!$L$13</f>
        <v>0</v>
      </c>
      <c r="F28" s="165">
        <f>UHD!$L$14</f>
        <v>425942</v>
      </c>
      <c r="G28" s="165">
        <f>UHD!$L$15</f>
        <v>0</v>
      </c>
      <c r="H28" s="165">
        <f>UHD!$L$16</f>
        <v>0</v>
      </c>
      <c r="I28" s="165">
        <f>SUM(C28:H28)</f>
        <v>2572717</v>
      </c>
      <c r="J28" s="165"/>
      <c r="K28" s="165">
        <f>UHD!$L$18</f>
        <v>0</v>
      </c>
      <c r="L28" s="165">
        <f>UHD!$L$19</f>
        <v>0</v>
      </c>
      <c r="N28" s="131"/>
      <c r="Q28" s="162"/>
    </row>
    <row r="29" spans="1:17">
      <c r="A29" s="393">
        <v>13231</v>
      </c>
      <c r="B29" s="163" t="str">
        <f>UHV!$B$1</f>
        <v>University of Houston - Victoria</v>
      </c>
      <c r="C29" s="165">
        <f>UHV!$K$10</f>
        <v>464890</v>
      </c>
      <c r="D29" s="165">
        <f>UHV!$K$9*-1</f>
        <v>-301330</v>
      </c>
      <c r="E29" s="164">
        <f>UHV!$L$13</f>
        <v>0</v>
      </c>
      <c r="F29" s="165">
        <f>UHV!$L$14</f>
        <v>0</v>
      </c>
      <c r="G29" s="165">
        <f>UHV!$L$15</f>
        <v>0</v>
      </c>
      <c r="H29" s="165">
        <f>UHV!$L$16</f>
        <v>0</v>
      </c>
      <c r="I29" s="165">
        <f>SUM(C29:H29)</f>
        <v>163560</v>
      </c>
      <c r="J29" s="165"/>
      <c r="K29" s="165">
        <f>UHV!$L$18</f>
        <v>0</v>
      </c>
      <c r="L29" s="165">
        <f>UHV!$L$19</f>
        <v>0</v>
      </c>
      <c r="N29" s="131"/>
      <c r="Q29" s="162"/>
    </row>
    <row r="30" spans="1:17">
      <c r="A30" s="393">
        <v>3581</v>
      </c>
      <c r="B30" s="163" t="str">
        <f>LU!$B$1</f>
        <v xml:space="preserve">Lamar University </v>
      </c>
      <c r="C30" s="165">
        <f>LU!$K$10</f>
        <v>2820178</v>
      </c>
      <c r="D30" s="165">
        <f>LU!$K$9*-1</f>
        <v>-1108351</v>
      </c>
      <c r="E30" s="164">
        <f>LU!$L$13</f>
        <v>149501</v>
      </c>
      <c r="F30" s="165">
        <f>LU!$L$14</f>
        <v>587860</v>
      </c>
      <c r="G30" s="165">
        <f>LU!$L$15</f>
        <v>0</v>
      </c>
      <c r="H30" s="165">
        <f>LU!$L$16</f>
        <v>0</v>
      </c>
      <c r="I30" s="165">
        <f t="shared" si="0"/>
        <v>2449188</v>
      </c>
      <c r="J30" s="165"/>
      <c r="K30" s="165">
        <f>LU!$L$18</f>
        <v>0</v>
      </c>
      <c r="L30" s="165">
        <f>LU!$L$19</f>
        <v>19443</v>
      </c>
      <c r="N30" s="131"/>
      <c r="Q30" s="162"/>
    </row>
    <row r="31" spans="1:17">
      <c r="A31" s="393">
        <v>3606</v>
      </c>
      <c r="B31" s="163" t="str">
        <f>SHSU!$B$1</f>
        <v>Sam Houston State University</v>
      </c>
      <c r="C31" s="165">
        <f>SHSU!$K$10</f>
        <v>6774387</v>
      </c>
      <c r="D31" s="165">
        <f>SHSU!$K$9*-1</f>
        <v>-484505</v>
      </c>
      <c r="E31" s="164">
        <f>SHSU!$L$13</f>
        <v>463827</v>
      </c>
      <c r="F31" s="165">
        <f>SHSU!$L$14</f>
        <v>269649</v>
      </c>
      <c r="G31" s="165">
        <f>SHSU!$L$15</f>
        <v>0</v>
      </c>
      <c r="H31" s="165">
        <f>SHSU!$L$16</f>
        <v>0</v>
      </c>
      <c r="I31" s="165">
        <f t="shared" si="0"/>
        <v>7023358</v>
      </c>
      <c r="J31" s="165"/>
      <c r="K31" s="165">
        <f>SHSU!$L$18</f>
        <v>602659</v>
      </c>
      <c r="L31" s="165">
        <f>SHSU!$L$19</f>
        <v>458877</v>
      </c>
      <c r="N31" s="131"/>
      <c r="Q31" s="162"/>
    </row>
    <row r="32" spans="1:17">
      <c r="A32" s="393">
        <v>3615</v>
      </c>
      <c r="B32" s="163" t="str">
        <f>TXST!$B$1</f>
        <v>Texas State University</v>
      </c>
      <c r="C32" s="165">
        <f>TXST!$K$10</f>
        <v>56450775</v>
      </c>
      <c r="D32" s="165">
        <f>TXST!$K$9*-1</f>
        <v>0</v>
      </c>
      <c r="E32" s="164">
        <f>TXST!$L$13</f>
        <v>5740830</v>
      </c>
      <c r="F32" s="165">
        <f>TXST!$L$14</f>
        <v>2215111</v>
      </c>
      <c r="G32" s="165">
        <f>TXST!$L$15</f>
        <v>0</v>
      </c>
      <c r="H32" s="165">
        <f>TXST!$L$16</f>
        <v>0</v>
      </c>
      <c r="I32" s="165">
        <f t="shared" si="0"/>
        <v>64406716</v>
      </c>
      <c r="J32" s="165"/>
      <c r="K32" s="165">
        <f>TXST!$L$18</f>
        <v>0</v>
      </c>
      <c r="L32" s="165">
        <f>TXST!$L$19</f>
        <v>0</v>
      </c>
      <c r="N32" s="131"/>
      <c r="Q32" s="162"/>
    </row>
    <row r="33" spans="1:17">
      <c r="A33" s="393">
        <v>3625</v>
      </c>
      <c r="B33" s="163" t="str">
        <f>SRSU!$B$1</f>
        <v>Sul Ross State University</v>
      </c>
      <c r="C33" s="165">
        <f>SRSU!$K$10</f>
        <v>2242552</v>
      </c>
      <c r="D33" s="165">
        <f>SRSU!$K$9*-1</f>
        <v>0</v>
      </c>
      <c r="E33" s="164">
        <f>SRSU!$L$13</f>
        <v>83558</v>
      </c>
      <c r="F33" s="165">
        <f>SRSU!$L$14</f>
        <v>0</v>
      </c>
      <c r="G33" s="165">
        <f>SRSU!$L$15</f>
        <v>0</v>
      </c>
      <c r="H33" s="165">
        <f>SRSU!$L$16</f>
        <v>0</v>
      </c>
      <c r="I33" s="165">
        <f t="shared" si="0"/>
        <v>2326110</v>
      </c>
      <c r="J33" s="165"/>
      <c r="K33" s="165">
        <f>SRSU!$L$18</f>
        <v>390715</v>
      </c>
      <c r="L33" s="165">
        <f>SRSU!$L$19</f>
        <v>0</v>
      </c>
      <c r="N33" s="131"/>
      <c r="Q33" s="162"/>
    </row>
    <row r="34" spans="1:17">
      <c r="A34" s="393">
        <v>3644</v>
      </c>
      <c r="B34" s="163" t="str">
        <f>TTU!$B$1</f>
        <v>Texas Tech University</v>
      </c>
      <c r="C34" s="165">
        <f>TTU!$K$10</f>
        <v>153007908</v>
      </c>
      <c r="D34" s="165">
        <f>TTU!$K$9*-1</f>
        <v>0</v>
      </c>
      <c r="E34" s="164">
        <f>TTU!$L$13</f>
        <v>8588897</v>
      </c>
      <c r="F34" s="165">
        <f>TTU!$L$14</f>
        <v>18195106</v>
      </c>
      <c r="G34" s="165">
        <f>TTU!$L$15</f>
        <v>0</v>
      </c>
      <c r="H34" s="165">
        <f>TTU!$L$16</f>
        <v>279307</v>
      </c>
      <c r="I34" s="165">
        <f t="shared" si="0"/>
        <v>180071218</v>
      </c>
      <c r="J34" s="165"/>
      <c r="K34" s="165">
        <f>TTU!$L$18</f>
        <v>9476997</v>
      </c>
      <c r="L34" s="165">
        <f>TTU!$L$19</f>
        <v>4038449</v>
      </c>
      <c r="N34" s="131"/>
      <c r="Q34" s="162"/>
    </row>
    <row r="35" spans="1:17">
      <c r="A35" s="393">
        <v>3541</v>
      </c>
      <c r="B35" s="163" t="str">
        <f>ASU!$B$1</f>
        <v>Angelo State University</v>
      </c>
      <c r="C35" s="165">
        <f>ASU!$K$10</f>
        <v>791831</v>
      </c>
      <c r="D35" s="165">
        <f>ASU!$K$9*-1</f>
        <v>-74655</v>
      </c>
      <c r="E35" s="164">
        <f>ASU!$L$13</f>
        <v>24963</v>
      </c>
      <c r="F35" s="165">
        <f>ASU!$L$14</f>
        <v>10273</v>
      </c>
      <c r="G35" s="165">
        <f>ASU!$L$15</f>
        <v>0</v>
      </c>
      <c r="H35" s="165">
        <f>ASU!$L$16</f>
        <v>0</v>
      </c>
      <c r="I35" s="165">
        <f t="shared" si="0"/>
        <v>752412</v>
      </c>
      <c r="J35" s="165"/>
      <c r="K35" s="165">
        <f>ASU!$L$18</f>
        <v>0</v>
      </c>
      <c r="L35" s="165">
        <f>ASU!$L$19</f>
        <v>0</v>
      </c>
      <c r="N35" s="131"/>
      <c r="Q35" s="162"/>
    </row>
    <row r="36" spans="1:17">
      <c r="A36" s="393">
        <v>3594</v>
      </c>
      <c r="B36" s="163" t="str">
        <f>UNT!$B$1</f>
        <v>University of North Texas</v>
      </c>
      <c r="C36" s="165">
        <f>UNT!$K$10</f>
        <v>27257905</v>
      </c>
      <c r="D36" s="165">
        <f>UNT!$K$9*-1</f>
        <v>0</v>
      </c>
      <c r="E36" s="164">
        <f>UNT!$L$13</f>
        <v>5235957</v>
      </c>
      <c r="F36" s="165">
        <f>UNT!$L$14</f>
        <v>4162454</v>
      </c>
      <c r="G36" s="165">
        <f>UNT!$L$15</f>
        <v>0</v>
      </c>
      <c r="H36" s="165">
        <f>UNT!$L$16</f>
        <v>0</v>
      </c>
      <c r="I36" s="165">
        <f t="shared" si="0"/>
        <v>36656316</v>
      </c>
      <c r="J36" s="165"/>
      <c r="K36" s="165">
        <f>UNT!$L$18</f>
        <v>7157709</v>
      </c>
      <c r="L36" s="165">
        <f>UNT!$L$19</f>
        <v>1843968</v>
      </c>
      <c r="N36" s="131"/>
      <c r="Q36" s="162"/>
    </row>
    <row r="37" spans="1:17">
      <c r="A37" s="393">
        <v>42421</v>
      </c>
      <c r="B37" s="163" t="str">
        <f>UNTD!$B$1</f>
        <v>University of North Texas at Dallas</v>
      </c>
      <c r="C37" s="165">
        <f>UNTD!$K$10</f>
        <v>36120</v>
      </c>
      <c r="D37" s="165">
        <f>UNTD!$K$9*-1</f>
        <v>0</v>
      </c>
      <c r="E37" s="164">
        <f>UNTD!$L$13</f>
        <v>187</v>
      </c>
      <c r="F37" s="165">
        <f>UNTD!$L$14</f>
        <v>0</v>
      </c>
      <c r="G37" s="165">
        <f>UNTD!$L$15</f>
        <v>0</v>
      </c>
      <c r="H37" s="165">
        <f>UNTD!$L$16</f>
        <v>0</v>
      </c>
      <c r="I37" s="165">
        <f t="shared" si="0"/>
        <v>36307</v>
      </c>
      <c r="J37" s="165"/>
      <c r="K37" s="165">
        <f>UNTD!$L$18</f>
        <v>25184</v>
      </c>
      <c r="L37" s="165">
        <f>UNTD!$L$19</f>
        <v>0</v>
      </c>
      <c r="N37" s="131"/>
      <c r="Q37" s="162"/>
    </row>
    <row r="38" spans="1:17">
      <c r="A38" s="393">
        <v>3592</v>
      </c>
      <c r="B38" s="163" t="str">
        <f>MidWST!$B$1</f>
        <v>Midwestern State University</v>
      </c>
      <c r="C38" s="165">
        <f>MidWST!$K$10</f>
        <v>867576</v>
      </c>
      <c r="D38" s="165">
        <f>MidWST!$K$9*-1</f>
        <v>-400857</v>
      </c>
      <c r="E38" s="164">
        <f>MidWST!$L$13</f>
        <v>0</v>
      </c>
      <c r="F38" s="165">
        <f>MidWST!$L$14</f>
        <v>27129</v>
      </c>
      <c r="G38" s="165">
        <f>MidWST!$L$15</f>
        <v>0</v>
      </c>
      <c r="H38" s="165">
        <f>MidWST!$L$16</f>
        <v>0</v>
      </c>
      <c r="I38" s="165">
        <f t="shared" si="0"/>
        <v>493848</v>
      </c>
      <c r="J38" s="165"/>
      <c r="K38" s="165">
        <f>MidWST!$L$18</f>
        <v>0</v>
      </c>
      <c r="L38" s="165">
        <f>MidWST!$L$19</f>
        <v>0</v>
      </c>
      <c r="N38" s="131"/>
      <c r="Q38" s="162"/>
    </row>
    <row r="39" spans="1:17">
      <c r="A39" s="393">
        <v>3624</v>
      </c>
      <c r="B39" s="163" t="str">
        <f>SFA!$B$1</f>
        <v>Stephen F. Austin State University</v>
      </c>
      <c r="C39" s="165">
        <f>SFA!$K$10</f>
        <v>2789765</v>
      </c>
      <c r="D39" s="165">
        <f>SFA!$K$9*-1</f>
        <v>0</v>
      </c>
      <c r="E39" s="164">
        <f>SFA!$L$13</f>
        <v>104100</v>
      </c>
      <c r="F39" s="165">
        <f>SFA!$L$14</f>
        <v>38014</v>
      </c>
      <c r="G39" s="165">
        <f>SFA!$L$15</f>
        <v>0</v>
      </c>
      <c r="H39" s="165">
        <f>SFA!$L$16</f>
        <v>0</v>
      </c>
      <c r="I39" s="165">
        <f t="shared" si="0"/>
        <v>2931879</v>
      </c>
      <c r="J39" s="165"/>
      <c r="K39" s="165">
        <f>SFA!$L$18</f>
        <v>0</v>
      </c>
      <c r="L39" s="165">
        <f>SFA!$L$19</f>
        <v>0</v>
      </c>
      <c r="N39" s="131"/>
      <c r="Q39" s="162"/>
    </row>
    <row r="40" spans="1:17">
      <c r="A40" s="393">
        <v>3642</v>
      </c>
      <c r="B40" s="163" t="str">
        <f>TSU!$B$1</f>
        <v>Texas Southern University</v>
      </c>
      <c r="C40" s="165">
        <f>TSU!$K$10</f>
        <v>3740280</v>
      </c>
      <c r="D40" s="165">
        <f>TSU!$K$9*-1</f>
        <v>-893091</v>
      </c>
      <c r="E40" s="164">
        <f>TSU!$L$13</f>
        <v>790567</v>
      </c>
      <c r="F40" s="165">
        <f>TSU!$L$14</f>
        <v>102524</v>
      </c>
      <c r="G40" s="165">
        <f>TSU!$L$15</f>
        <v>0</v>
      </c>
      <c r="H40" s="165">
        <f>TSU!$L$16</f>
        <v>0</v>
      </c>
      <c r="I40" s="165">
        <f t="shared" si="0"/>
        <v>3740280</v>
      </c>
      <c r="J40" s="165"/>
      <c r="K40" s="165">
        <f>TSU!$L$18</f>
        <v>0</v>
      </c>
      <c r="L40" s="165">
        <f>TSU!$L$19</f>
        <v>0</v>
      </c>
      <c r="N40" s="131"/>
      <c r="Q40" s="162"/>
    </row>
    <row r="41" spans="1:17">
      <c r="A41" s="393">
        <v>3646</v>
      </c>
      <c r="B41" s="163" t="str">
        <f>TWU!$B$1</f>
        <v>Texas Woman's University</v>
      </c>
      <c r="C41" s="165">
        <f>TWU!$K$10</f>
        <v>4009069</v>
      </c>
      <c r="D41" s="165">
        <f>TWU!$K$9*-1</f>
        <v>555959</v>
      </c>
      <c r="E41" s="164">
        <f>TWU!$L$13</f>
        <v>213484</v>
      </c>
      <c r="F41" s="165">
        <f>TWU!$L$14</f>
        <v>43476</v>
      </c>
      <c r="G41" s="165">
        <f>TWU!$L$15</f>
        <v>0</v>
      </c>
      <c r="H41" s="165">
        <f>TWU!$L$16</f>
        <v>0</v>
      </c>
      <c r="I41" s="165">
        <f>SUM(C41:H41)</f>
        <v>4821988</v>
      </c>
      <c r="J41" s="165"/>
      <c r="K41" s="165">
        <f>TWU!$L$18</f>
        <v>0</v>
      </c>
      <c r="L41" s="165">
        <f>TWU!$L$19</f>
        <v>0</v>
      </c>
      <c r="N41" s="131"/>
      <c r="Q41" s="162"/>
    </row>
    <row r="42" spans="1:17">
      <c r="B42" s="163"/>
      <c r="C42" s="165"/>
      <c r="D42" s="223"/>
      <c r="E42" s="223"/>
      <c r="F42" s="223"/>
      <c r="G42" s="223"/>
      <c r="H42" s="223"/>
      <c r="I42" s="165">
        <f t="shared" si="0"/>
        <v>0</v>
      </c>
      <c r="J42" s="165"/>
      <c r="K42" s="165"/>
      <c r="L42" s="165"/>
      <c r="N42" s="131"/>
    </row>
    <row r="43" spans="1:17">
      <c r="A43" s="879">
        <f>SUM(A6:A42)</f>
        <v>345995</v>
      </c>
      <c r="B43" s="215" t="s">
        <v>431</v>
      </c>
      <c r="C43" s="216">
        <f t="shared" ref="C43:I43" si="1">SUM(C6:C42)</f>
        <v>1490350900</v>
      </c>
      <c r="D43" s="216">
        <f t="shared" si="1"/>
        <v>-32402623</v>
      </c>
      <c r="E43" s="216">
        <f t="shared" si="1"/>
        <v>201088937</v>
      </c>
      <c r="F43" s="216">
        <f t="shared" si="1"/>
        <v>130864988</v>
      </c>
      <c r="G43" s="216">
        <f t="shared" si="1"/>
        <v>57412521</v>
      </c>
      <c r="H43" s="216">
        <f t="shared" si="1"/>
        <v>1491428</v>
      </c>
      <c r="I43" s="216">
        <f t="shared" si="1"/>
        <v>1848806151</v>
      </c>
      <c r="J43" s="443"/>
      <c r="K43" s="216">
        <f>SUM(K6:K42)</f>
        <v>113858626</v>
      </c>
      <c r="L43" s="216">
        <f>SUM(L6:L42)</f>
        <v>34019895</v>
      </c>
    </row>
    <row r="44" spans="1:17">
      <c r="A44" s="187"/>
      <c r="B44" s="178">
        <f>COUNTA(B6:B42)</f>
        <v>36</v>
      </c>
    </row>
    <row r="45" spans="1:17">
      <c r="A45" s="468"/>
    </row>
    <row r="46" spans="1:17">
      <c r="B46" s="182" t="s">
        <v>436</v>
      </c>
      <c r="N46" s="404" t="s">
        <v>1435</v>
      </c>
    </row>
    <row r="47" spans="1:17" outlineLevel="1">
      <c r="A47" s="393">
        <v>556</v>
      </c>
      <c r="B47" s="184" t="str">
        <f>TAR!$B$1</f>
        <v>Texas AgriLife Research</v>
      </c>
      <c r="C47" s="166">
        <f>TAR!$K$10</f>
        <v>187657955</v>
      </c>
      <c r="D47" s="166">
        <f>TAR!$K$9*-1</f>
        <v>0</v>
      </c>
      <c r="E47" s="162">
        <f>TAR!$L$13</f>
        <v>19365944</v>
      </c>
      <c r="F47" s="166">
        <f>TAR!$L$14</f>
        <v>6357690</v>
      </c>
      <c r="G47" s="166">
        <f>TAR!$L$15</f>
        <v>637467</v>
      </c>
      <c r="H47" s="166">
        <f>TAR!$L$16</f>
        <v>180473</v>
      </c>
      <c r="I47" s="166">
        <f t="shared" ref="I47:I53" si="2">SUM(C47:H47)</f>
        <v>214199529</v>
      </c>
      <c r="J47" s="166"/>
      <c r="K47" s="166">
        <f>TAR!$L$18</f>
        <v>13071043</v>
      </c>
      <c r="L47" s="166">
        <f>TAR!$L$19</f>
        <v>14588554</v>
      </c>
      <c r="N47" s="131"/>
      <c r="Q47" s="162"/>
    </row>
    <row r="48" spans="1:17" outlineLevel="1">
      <c r="A48" s="393">
        <v>3656</v>
      </c>
      <c r="B48" s="184" t="str">
        <f>TAES!$B$1</f>
        <v>Texas AgriLife Extension Service</v>
      </c>
      <c r="C48" s="165">
        <f>TAES!$K$10</f>
        <v>568571</v>
      </c>
      <c r="D48" s="165">
        <f>TAES!$K$9*-1</f>
        <v>0</v>
      </c>
      <c r="E48" s="164">
        <f>TAES!$L$13</f>
        <v>9344</v>
      </c>
      <c r="F48" s="165">
        <f>TAES!$L$14</f>
        <v>0</v>
      </c>
      <c r="G48" s="165">
        <f>TAES!$L$15</f>
        <v>0</v>
      </c>
      <c r="H48" s="165">
        <f>TAES!$L$16</f>
        <v>0</v>
      </c>
      <c r="I48" s="165">
        <f t="shared" si="2"/>
        <v>577915</v>
      </c>
      <c r="J48" s="165"/>
      <c r="K48" s="165">
        <f>TAES!$L$18</f>
        <v>59004</v>
      </c>
      <c r="L48" s="165">
        <f>TAES!$L$19</f>
        <v>489110</v>
      </c>
      <c r="N48" s="131"/>
      <c r="Q48" s="162"/>
    </row>
    <row r="49" spans="1:17" outlineLevel="1">
      <c r="A49" s="393">
        <v>712</v>
      </c>
      <c r="B49" s="184" t="str">
        <f>TEES1!$B$1</f>
        <v>Texas Engineering Experiment Station</v>
      </c>
      <c r="C49" s="165">
        <f>TEES1!$K$10</f>
        <v>148774391</v>
      </c>
      <c r="D49" s="165">
        <f>TEES1!$K$9*-1</f>
        <v>-217513</v>
      </c>
      <c r="E49" s="164">
        <f>TEES1!$L$13</f>
        <v>22999126</v>
      </c>
      <c r="F49" s="165">
        <f>TEES1!$L$14</f>
        <v>5370964</v>
      </c>
      <c r="G49" s="165">
        <f>TEES1!$L$15</f>
        <v>0</v>
      </c>
      <c r="H49" s="165">
        <f>TEES1!$L$16</f>
        <v>-1479059</v>
      </c>
      <c r="I49" s="165">
        <f t="shared" si="2"/>
        <v>175447909</v>
      </c>
      <c r="J49" s="165"/>
      <c r="K49" s="165">
        <f>TEES1!$L$18</f>
        <v>17341252</v>
      </c>
      <c r="L49" s="165">
        <f>TEES1!$L$19</f>
        <v>12646958</v>
      </c>
      <c r="N49" s="131"/>
      <c r="Q49" s="162"/>
    </row>
    <row r="50" spans="1:17" outlineLevel="1">
      <c r="A50" s="393">
        <v>716</v>
      </c>
      <c r="B50" s="184" t="str">
        <f>TEES2!$B$1</f>
        <v>Texas Engineering Extension Service</v>
      </c>
      <c r="C50" s="165">
        <f>TEES2!$K$10</f>
        <v>0</v>
      </c>
      <c r="D50" s="165">
        <f>TEES2!$K$9*-1</f>
        <v>0</v>
      </c>
      <c r="E50" s="164">
        <f>TEES2!$L$13</f>
        <v>0</v>
      </c>
      <c r="F50" s="165">
        <f>TEES2!$L$14</f>
        <v>0</v>
      </c>
      <c r="G50" s="165">
        <f>TEES2!$L$15</f>
        <v>0</v>
      </c>
      <c r="H50" s="165">
        <f>TEES2!$L$16</f>
        <v>0</v>
      </c>
      <c r="I50" s="165">
        <f t="shared" si="2"/>
        <v>0</v>
      </c>
      <c r="J50" s="165"/>
      <c r="K50" s="165">
        <f>TEES2!$L$18</f>
        <v>0</v>
      </c>
      <c r="L50" s="165">
        <f>TEES2!$L$19</f>
        <v>0</v>
      </c>
      <c r="N50" s="131"/>
      <c r="Q50" s="162"/>
    </row>
    <row r="51" spans="1:17" outlineLevel="1">
      <c r="A51" s="393">
        <v>576</v>
      </c>
      <c r="B51" s="184" t="str">
        <f>TFS!$B$1</f>
        <v>Texas Forest Service</v>
      </c>
      <c r="C51" s="165">
        <f>TFS!$K$10</f>
        <v>2217012</v>
      </c>
      <c r="D51" s="165">
        <f>TFS!$K$9*-1</f>
        <v>4862</v>
      </c>
      <c r="E51" s="164">
        <f>TFS!$L$13</f>
        <v>2720</v>
      </c>
      <c r="F51" s="165">
        <f>TFS!$L$14</f>
        <v>10750</v>
      </c>
      <c r="G51" s="165">
        <f>TFS!$L$15</f>
        <v>0</v>
      </c>
      <c r="H51" s="165">
        <f>TFS!$L$16</f>
        <v>0</v>
      </c>
      <c r="I51" s="165">
        <f t="shared" si="2"/>
        <v>2235344</v>
      </c>
      <c r="J51" s="165"/>
      <c r="K51" s="165">
        <f>TFS!$L$18</f>
        <v>0</v>
      </c>
      <c r="L51" s="165">
        <f>TFS!$L$19</f>
        <v>0</v>
      </c>
      <c r="N51" s="131"/>
      <c r="Q51" s="162"/>
    </row>
    <row r="52" spans="1:17" outlineLevel="1">
      <c r="A52" s="393">
        <v>727</v>
      </c>
      <c r="B52" s="184" t="str">
        <f>TTI!$B$1</f>
        <v>Texas Transportation Institute</v>
      </c>
      <c r="C52" s="165">
        <f>TTI!$K$10</f>
        <v>73099316</v>
      </c>
      <c r="D52" s="165">
        <f>TTI!$K$9*-1</f>
        <v>0</v>
      </c>
      <c r="E52" s="164">
        <f>TTI!$L$13</f>
        <v>12726074</v>
      </c>
      <c r="F52" s="165">
        <f>TTI!$L$14</f>
        <v>949460</v>
      </c>
      <c r="G52" s="165">
        <f>TTI!$L$15</f>
        <v>147065</v>
      </c>
      <c r="H52" s="165">
        <f>TTI!$L$16</f>
        <v>0</v>
      </c>
      <c r="I52" s="165">
        <f t="shared" si="2"/>
        <v>86921915</v>
      </c>
      <c r="J52" s="165"/>
      <c r="K52" s="165">
        <f>TTI!$L$18</f>
        <v>12729080</v>
      </c>
      <c r="L52" s="165">
        <f>TTI!$L$19</f>
        <v>4918915</v>
      </c>
      <c r="N52" s="131"/>
      <c r="Q52" s="162"/>
    </row>
    <row r="53" spans="1:17" outlineLevel="1">
      <c r="A53" s="393">
        <v>557</v>
      </c>
      <c r="B53" s="184" t="str">
        <f>TVMDL!$B$1</f>
        <v>Texas Vet. Medical Diagnostic Laboratory</v>
      </c>
      <c r="C53" s="165">
        <f>TVMDL!$K$10</f>
        <v>316758</v>
      </c>
      <c r="D53" s="165">
        <f>TVMDL!$K$9*-1</f>
        <v>0</v>
      </c>
      <c r="E53" s="164">
        <f>TVMDL!$L$13</f>
        <v>34804</v>
      </c>
      <c r="F53" s="165">
        <f>TVMDL!$L$14</f>
        <v>43459</v>
      </c>
      <c r="G53" s="165">
        <f>TVMDL!$L$15</f>
        <v>0</v>
      </c>
      <c r="H53" s="165">
        <f>TVMDL!$L$16</f>
        <v>0</v>
      </c>
      <c r="I53" s="165">
        <f t="shared" si="2"/>
        <v>395021</v>
      </c>
      <c r="J53" s="165"/>
      <c r="K53" s="165">
        <f>TVMDL!$L$18</f>
        <v>0</v>
      </c>
      <c r="L53" s="165">
        <f>TVMDL!$L$19</f>
        <v>0</v>
      </c>
      <c r="N53" s="131"/>
      <c r="Q53" s="162"/>
    </row>
    <row r="54" spans="1:17" outlineLevel="1">
      <c r="A54" s="393">
        <v>518</v>
      </c>
      <c r="B54" s="184" t="str">
        <f>TAMRF!$B$1</f>
        <v>Texas A&amp;M Research Foundation</v>
      </c>
      <c r="C54" s="1059" t="s">
        <v>1437</v>
      </c>
      <c r="D54" s="1060"/>
      <c r="E54" s="1060"/>
      <c r="F54" s="1060"/>
      <c r="G54" s="1060"/>
      <c r="H54" s="1060"/>
      <c r="I54" s="1060"/>
      <c r="J54" s="1060"/>
      <c r="K54" s="1060"/>
      <c r="L54" s="1060"/>
      <c r="N54" s="131"/>
      <c r="Q54" s="162"/>
    </row>
    <row r="55" spans="1:17" outlineLevel="1">
      <c r="A55" s="393">
        <v>519</v>
      </c>
      <c r="B55" s="600" t="s">
        <v>666</v>
      </c>
      <c r="C55" s="1059" t="s">
        <v>1437</v>
      </c>
      <c r="D55" s="1060"/>
      <c r="E55" s="1060"/>
      <c r="F55" s="1060"/>
      <c r="G55" s="1060"/>
      <c r="H55" s="1060"/>
      <c r="I55" s="1060"/>
      <c r="J55" s="1060"/>
      <c r="K55" s="1060"/>
      <c r="L55" s="1060"/>
      <c r="N55" s="131"/>
      <c r="Q55" s="162"/>
    </row>
    <row r="56" spans="1:17" outlineLevel="1">
      <c r="A56" s="393">
        <v>707</v>
      </c>
      <c r="B56" s="600" t="s">
        <v>671</v>
      </c>
      <c r="C56" s="1059" t="s">
        <v>1437</v>
      </c>
      <c r="D56" s="1060"/>
      <c r="E56" s="1060"/>
      <c r="F56" s="1060"/>
      <c r="G56" s="1060"/>
      <c r="H56" s="1060"/>
      <c r="I56" s="1060"/>
      <c r="J56" s="1060"/>
      <c r="K56" s="1060"/>
      <c r="L56" s="1060"/>
      <c r="N56" s="131"/>
      <c r="Q56" s="162"/>
    </row>
    <row r="57" spans="1:17" outlineLevel="1">
      <c r="A57" s="393"/>
      <c r="B57" s="184"/>
      <c r="C57" s="165"/>
      <c r="D57" s="165"/>
      <c r="E57" s="164"/>
      <c r="F57" s="165"/>
      <c r="G57" s="165"/>
      <c r="H57" s="165"/>
      <c r="I57" s="165"/>
      <c r="J57" s="165"/>
      <c r="K57" s="165"/>
      <c r="L57" s="165"/>
      <c r="N57" s="131"/>
      <c r="Q57" s="162"/>
    </row>
    <row r="58" spans="1:17">
      <c r="A58" s="393">
        <v>3629</v>
      </c>
      <c r="B58" s="229" t="str">
        <f>TAMUS!$B$1</f>
        <v>Texas A&amp;M University System</v>
      </c>
      <c r="C58" s="165">
        <f>TAMUS!$K$10</f>
        <v>7714887</v>
      </c>
      <c r="D58" s="223">
        <f>TAMUS!$K$9*-1</f>
        <v>0</v>
      </c>
      <c r="E58" s="223">
        <f>TAMUS!$L$13</f>
        <v>0</v>
      </c>
      <c r="F58" s="223">
        <f>TAMUS!$L$14</f>
        <v>3859953</v>
      </c>
      <c r="G58" s="223">
        <f>TAMUS!$L$15</f>
        <v>0</v>
      </c>
      <c r="H58" s="223">
        <f>TAMUS!$L$16</f>
        <v>0</v>
      </c>
      <c r="I58" s="165">
        <f>SUM(C58:H58)</f>
        <v>11574840</v>
      </c>
      <c r="J58" s="165"/>
      <c r="K58" s="223">
        <f>TAMUS!$L$18</f>
        <v>0</v>
      </c>
      <c r="L58" s="223">
        <f>TAMUS!$L$19</f>
        <v>7531624</v>
      </c>
      <c r="N58" s="131"/>
      <c r="Q58" s="162"/>
    </row>
    <row r="59" spans="1:17">
      <c r="B59" s="218" t="s">
        <v>435</v>
      </c>
      <c r="C59" s="216">
        <f t="shared" ref="C59:I59" si="3">SUM(C47:C58)</f>
        <v>420348890</v>
      </c>
      <c r="D59" s="216">
        <f t="shared" si="3"/>
        <v>-212651</v>
      </c>
      <c r="E59" s="216">
        <f t="shared" si="3"/>
        <v>55138012</v>
      </c>
      <c r="F59" s="216">
        <f t="shared" si="3"/>
        <v>16592276</v>
      </c>
      <c r="G59" s="216">
        <f t="shared" si="3"/>
        <v>784532</v>
      </c>
      <c r="H59" s="216">
        <f t="shared" si="3"/>
        <v>-1298586</v>
      </c>
      <c r="I59" s="216">
        <f t="shared" si="3"/>
        <v>491352473</v>
      </c>
      <c r="J59" s="443"/>
      <c r="K59" s="216">
        <f>SUM(K47:K58)</f>
        <v>43200379</v>
      </c>
      <c r="L59" s="216">
        <f>SUM(L47:L58)</f>
        <v>40175161</v>
      </c>
      <c r="Q59" s="162"/>
    </row>
    <row r="61" spans="1:17">
      <c r="C61" s="183"/>
      <c r="D61" s="183"/>
      <c r="E61" s="183"/>
      <c r="F61" s="183"/>
      <c r="G61" s="183"/>
      <c r="H61" s="183"/>
      <c r="I61" s="183"/>
      <c r="J61" s="183"/>
      <c r="K61" s="183"/>
      <c r="L61" s="183"/>
    </row>
    <row r="63" spans="1:17" ht="13.5" thickBot="1">
      <c r="B63" s="214" t="s">
        <v>437</v>
      </c>
      <c r="C63" s="219">
        <f t="shared" ref="C63:I63" si="4">C59+C43</f>
        <v>1910699790</v>
      </c>
      <c r="D63" s="219">
        <f t="shared" si="4"/>
        <v>-32615274</v>
      </c>
      <c r="E63" s="219">
        <f t="shared" si="4"/>
        <v>256226949</v>
      </c>
      <c r="F63" s="219">
        <f t="shared" si="4"/>
        <v>147457264</v>
      </c>
      <c r="G63" s="219">
        <f t="shared" si="4"/>
        <v>58197053</v>
      </c>
      <c r="H63" s="219">
        <f t="shared" si="4"/>
        <v>192842</v>
      </c>
      <c r="I63" s="219">
        <f t="shared" si="4"/>
        <v>2340158624</v>
      </c>
      <c r="J63" s="443"/>
      <c r="K63" s="219">
        <f>K59+K43</f>
        <v>157059005</v>
      </c>
      <c r="L63" s="219">
        <f>L59+L43</f>
        <v>74195056</v>
      </c>
    </row>
    <row r="66" spans="1:17">
      <c r="B66" s="227" t="str">
        <f>TAMUComb!$B$1</f>
        <v>Texas A&amp;M University w/ System &amp; Agencies</v>
      </c>
      <c r="C66" s="220">
        <f t="shared" ref="C66:I66" si="5">C59+C14</f>
        <v>616398279</v>
      </c>
      <c r="D66" s="220">
        <f t="shared" si="5"/>
        <v>-4397472</v>
      </c>
      <c r="E66" s="220">
        <f t="shared" si="5"/>
        <v>73747118</v>
      </c>
      <c r="F66" s="220">
        <f t="shared" si="5"/>
        <v>34088504</v>
      </c>
      <c r="G66" s="220">
        <f t="shared" si="5"/>
        <v>58197053</v>
      </c>
      <c r="H66" s="220">
        <f t="shared" si="5"/>
        <v>-1298586</v>
      </c>
      <c r="I66" s="220">
        <f t="shared" si="5"/>
        <v>776734896</v>
      </c>
      <c r="J66" s="444"/>
      <c r="K66" s="220">
        <f>K59+K14</f>
        <v>61856008</v>
      </c>
      <c r="L66" s="220">
        <f>L59+L14</f>
        <v>50589562</v>
      </c>
    </row>
    <row r="69" spans="1:17">
      <c r="I69" s="162"/>
    </row>
    <row r="71" spans="1:17">
      <c r="I71" s="187" t="str">
        <f>IF(I63&lt;&gt;Summary!L1231,"Error","Balanced")</f>
        <v>Balanced</v>
      </c>
      <c r="J71" s="187"/>
      <c r="K71" s="350" t="str">
        <f>IF(K63&lt;&gt;Input!N61,"Error","Balanced")</f>
        <v>Balanced</v>
      </c>
      <c r="L71" s="350" t="str">
        <f>IF(L63&lt;&gt;Input!O61,"Error","Balanced")</f>
        <v>Balanced</v>
      </c>
    </row>
    <row r="75" spans="1:17">
      <c r="B75" s="360" t="s">
        <v>1690</v>
      </c>
      <c r="C75" s="363">
        <v>1910699790</v>
      </c>
      <c r="D75" s="363">
        <v>-32615274</v>
      </c>
      <c r="E75" s="363">
        <v>256226949</v>
      </c>
      <c r="F75" s="363">
        <v>147457264</v>
      </c>
      <c r="G75" s="363">
        <v>58197053</v>
      </c>
      <c r="H75" s="363">
        <v>192842</v>
      </c>
      <c r="I75" s="363">
        <v>2340158624</v>
      </c>
      <c r="J75" s="363"/>
      <c r="K75" s="363">
        <v>157059005</v>
      </c>
      <c r="L75" s="363">
        <v>74195056</v>
      </c>
    </row>
    <row r="76" spans="1:17">
      <c r="C76" s="164">
        <f>C75-C63</f>
        <v>0</v>
      </c>
      <c r="D76" s="164">
        <f t="shared" ref="D76:L76" si="6">D75-D63</f>
        <v>0</v>
      </c>
      <c r="E76" s="164">
        <f t="shared" si="6"/>
        <v>0</v>
      </c>
      <c r="F76" s="164">
        <f t="shared" si="6"/>
        <v>0</v>
      </c>
      <c r="G76" s="164">
        <f t="shared" si="6"/>
        <v>0</v>
      </c>
      <c r="H76" s="164">
        <f t="shared" si="6"/>
        <v>0</v>
      </c>
      <c r="I76" s="164">
        <f t="shared" si="6"/>
        <v>0</v>
      </c>
      <c r="J76" s="164"/>
      <c r="K76" s="164">
        <f t="shared" si="6"/>
        <v>0</v>
      </c>
      <c r="L76" s="164">
        <f t="shared" si="6"/>
        <v>0</v>
      </c>
    </row>
    <row r="77" spans="1:17">
      <c r="C77" s="164"/>
      <c r="D77" s="164"/>
      <c r="E77" s="164"/>
      <c r="F77" s="164"/>
      <c r="G77" s="164"/>
      <c r="H77" s="164"/>
      <c r="I77" s="164"/>
      <c r="J77" s="164"/>
      <c r="K77" s="164"/>
      <c r="L77" s="164"/>
    </row>
    <row r="80" spans="1:17">
      <c r="A80" s="393">
        <v>3599</v>
      </c>
      <c r="B80" s="163" t="str">
        <f>AUS!$B$1</f>
        <v>The University of Texas at Austin -  All Disciplines (A+H+M)</v>
      </c>
      <c r="C80" s="165">
        <f>AUS!$K$10</f>
        <v>491326099</v>
      </c>
      <c r="D80" s="165">
        <f>AUS!$K$9*-1</f>
        <v>0</v>
      </c>
      <c r="E80" s="164">
        <f>AUS!$L$13</f>
        <v>105539839</v>
      </c>
      <c r="F80" s="165">
        <f>AUS!$L$14</f>
        <v>47968316</v>
      </c>
      <c r="G80" s="165">
        <f>AUS!$L$15</f>
        <v>0</v>
      </c>
      <c r="H80" s="165">
        <f>AUS!$L$16</f>
        <v>0</v>
      </c>
      <c r="I80" s="165">
        <f>SUM(C80:H80)</f>
        <v>644834254</v>
      </c>
      <c r="J80" s="165"/>
      <c r="K80" s="165">
        <f>AUS!$L$18</f>
        <v>24972161</v>
      </c>
      <c r="L80" s="165">
        <f>AUS!$L$19</f>
        <v>3374288</v>
      </c>
      <c r="N80" s="131"/>
      <c r="Q80" s="162"/>
    </row>
    <row r="81" spans="1:17">
      <c r="A81" s="393">
        <v>30646</v>
      </c>
      <c r="B81" s="163" t="str">
        <f>RGV!$B$1</f>
        <v>The University of Texas RGV - All Disciplines (A+H+M)</v>
      </c>
      <c r="C81" s="165">
        <f>RGV!$K$10</f>
        <v>21701258</v>
      </c>
      <c r="D81" s="165">
        <f>RGV!$K$9*-1</f>
        <v>-978</v>
      </c>
      <c r="E81" s="164">
        <f>RGV!$L$13</f>
        <v>2649056</v>
      </c>
      <c r="F81" s="165">
        <f>RGV!$L$14</f>
        <v>1755231</v>
      </c>
      <c r="G81" s="165">
        <f>RGV!$L$15</f>
        <v>0</v>
      </c>
      <c r="H81" s="165">
        <f>RGV!$L$16</f>
        <v>0</v>
      </c>
      <c r="I81" s="165">
        <f>SUM(C81:H81)</f>
        <v>26104567</v>
      </c>
      <c r="J81" s="165"/>
      <c r="K81" s="165">
        <f>RGV!$L$18</f>
        <v>-276164</v>
      </c>
      <c r="L81" s="165">
        <f>RGV!$L$19</f>
        <v>453369</v>
      </c>
      <c r="N81" s="131"/>
      <c r="Q81" s="162"/>
    </row>
    <row r="83" spans="1:17">
      <c r="E83" s="404" t="s">
        <v>519</v>
      </c>
    </row>
  </sheetData>
  <mergeCells count="3">
    <mergeCell ref="C54:L54"/>
    <mergeCell ref="C55:L55"/>
    <mergeCell ref="C56:L56"/>
  </mergeCells>
  <hyperlinks>
    <hyperlink ref="H1" location="Index!A1" display="Return to Index"/>
  </hyperlinks>
  <pageMargins left="0.2" right="0.2" top="0.25" bottom="0.25" header="0.3" footer="0.3"/>
  <pageSetup scale="93" fitToHeight="0" orientation="landscape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26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TWU!$B$1</f>
        <v>Texas Woman's University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Input!$HT$56</f>
        <v>4009069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Input!$HU$56</f>
        <v>-1115476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Input!$HV$56</f>
        <v>43476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2937069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Input!$HW$56</f>
        <v>-700892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Input!$HX$56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Input!$HY$56</f>
        <v>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Input!$HZ$56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 t="str">
        <f>Input!$ID$56</f>
        <v>IDT's - Animal cage rental, posters and postage.</v>
      </c>
      <c r="F21" s="1078"/>
      <c r="G21" s="1078"/>
      <c r="H21" s="1078"/>
      <c r="I21" s="1078"/>
      <c r="J21" s="1079"/>
      <c r="K21" s="571">
        <f>Input!$IA$56</f>
        <v>8047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Input!$IE$56</f>
        <v>0</v>
      </c>
      <c r="F22" s="1078"/>
      <c r="G22" s="1078"/>
      <c r="H22" s="1078"/>
      <c r="I22" s="1078"/>
      <c r="J22" s="1079"/>
      <c r="K22" s="571">
        <f>Input!$IB$56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Input!$IF$56</f>
        <v>0</v>
      </c>
      <c r="F23" s="1067"/>
      <c r="G23" s="1067"/>
      <c r="H23" s="1067"/>
      <c r="I23" s="1067"/>
      <c r="J23" s="1068"/>
      <c r="K23" s="584">
        <f>Input!$IC$56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2244224</v>
      </c>
    </row>
    <row r="49" spans="2:11">
      <c r="F49" s="545">
        <f>SUM(F50:F59)</f>
        <v>0</v>
      </c>
      <c r="K49" s="480">
        <f>K7+K8+K9+K12+K14+K17+K18+K21+K22+K23</f>
        <v>2244224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SUM(Input!HT56:IC56)</f>
        <v>2244224</v>
      </c>
    </row>
    <row r="51" spans="2:11" ht="15">
      <c r="B51" s="589" t="s">
        <v>195</v>
      </c>
      <c r="F51" s="545" t="str">
        <f t="shared" si="0"/>
        <v/>
      </c>
      <c r="K51" s="605">
        <f>K49-K50</f>
        <v>0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Balanced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59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5.140625" style="6" customWidth="1"/>
    <col min="6" max="7" width="16" style="6" customWidth="1"/>
    <col min="8" max="8" width="20.140625" style="6" customWidth="1"/>
    <col min="9" max="9" width="18.42578125" style="6" customWidth="1"/>
    <col min="10" max="10" width="20.710937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4.42578125" style="6" customWidth="1"/>
    <col min="15" max="15" width="21.7109375" style="9" customWidth="1"/>
    <col min="16" max="16" width="19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/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226"/>
      <c r="H10" s="1063" t="str">
        <f>IF(O10&lt;&gt;0,"Out of Balance with SRECNA","")</f>
        <v/>
      </c>
      <c r="I10" s="1063"/>
      <c r="J10" s="1064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/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/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K44+F44</f>
        <v>0</v>
      </c>
      <c r="O44" s="294">
        <f>ROUND((N44/P44)*100,2)</f>
        <v>0</v>
      </c>
      <c r="P44" s="93">
        <v>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91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93">
        <v>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Input!HL57+Input!HM57+Input!HN57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0</v>
      </c>
      <c r="N69" s="20"/>
    </row>
    <row r="70" spans="1:26" ht="15.75" customHeight="1">
      <c r="H70" s="390">
        <f>H69+G69</f>
        <v>0</v>
      </c>
      <c r="L70" s="3"/>
    </row>
  </sheetData>
  <mergeCells count="3">
    <mergeCell ref="B6:L6"/>
    <mergeCell ref="H10:J10"/>
    <mergeCell ref="F20:J20"/>
  </mergeCells>
  <conditionalFormatting sqref="O27:O28">
    <cfRule type="expression" dxfId="58" priority="3">
      <formula>$O$28&lt;&gt;0</formula>
    </cfRule>
  </conditionalFormatting>
  <conditionalFormatting sqref="F20:J20">
    <cfRule type="expression" dxfId="57" priority="2">
      <formula>OR($S$17&lt;&gt;0,$S$43&lt;&gt;0,$S$59&lt;&gt;0)</formula>
    </cfRule>
  </conditionalFormatting>
  <conditionalFormatting sqref="H10:J10">
    <cfRule type="expression" dxfId="56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555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8" width="14.42578125" style="9" customWidth="1"/>
    <col min="19" max="19" width="18.285156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417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32" t="s">
        <v>439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168"/>
      <c r="C8" s="169"/>
      <c r="D8" s="169"/>
      <c r="E8" s="169"/>
      <c r="F8" s="169"/>
      <c r="G8" s="169"/>
      <c r="H8" s="169"/>
      <c r="I8" s="169"/>
      <c r="J8" s="169"/>
      <c r="K8" s="171">
        <f>TAES!$K$8</f>
        <v>568571</v>
      </c>
      <c r="L8" s="171">
        <f>TAES!$L$8</f>
        <v>568571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168"/>
      <c r="C9" s="169"/>
      <c r="D9" s="169"/>
      <c r="E9" s="169"/>
      <c r="F9" s="169"/>
      <c r="G9" s="169"/>
      <c r="H9" s="169"/>
      <c r="I9" s="169"/>
      <c r="J9" s="169"/>
      <c r="K9" s="171">
        <f>TAMRF!$K$8</f>
        <v>0</v>
      </c>
      <c r="L9" s="171">
        <f>TAMRF!$L$8</f>
        <v>0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168"/>
      <c r="C10" s="169"/>
      <c r="D10" s="169"/>
      <c r="E10" s="169"/>
      <c r="F10" s="169"/>
      <c r="G10" s="169"/>
      <c r="H10" s="169"/>
      <c r="I10" s="169"/>
      <c r="J10" s="169"/>
      <c r="K10" s="171">
        <f>TAMU!$K$8</f>
        <v>191864568</v>
      </c>
      <c r="L10" s="171">
        <f>TAMU!$L$8</f>
        <v>191864568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168"/>
      <c r="C11" s="169"/>
      <c r="D11" s="169"/>
      <c r="E11" s="169"/>
      <c r="F11" s="169"/>
      <c r="G11" s="169"/>
      <c r="H11" s="169"/>
      <c r="I11" s="169"/>
      <c r="J11" s="169"/>
      <c r="K11" s="171">
        <f>TAMUS!$K$8</f>
        <v>7714887</v>
      </c>
      <c r="L11" s="171">
        <f>TAMUS!$L$8</f>
        <v>7714887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168"/>
      <c r="C12" s="169"/>
      <c r="D12" s="169"/>
      <c r="E12" s="169"/>
      <c r="F12" s="169"/>
      <c r="G12" s="169"/>
      <c r="H12" s="169"/>
      <c r="I12" s="169"/>
      <c r="J12" s="169"/>
      <c r="K12" s="171">
        <f>TAR!$K$8</f>
        <v>187657955</v>
      </c>
      <c r="L12" s="171">
        <f>TAR!$L$8</f>
        <v>187657955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168"/>
      <c r="C13" s="169"/>
      <c r="D13" s="169"/>
      <c r="E13" s="169"/>
      <c r="F13" s="169"/>
      <c r="G13" s="169"/>
      <c r="H13" s="169"/>
      <c r="I13" s="169"/>
      <c r="J13" s="169"/>
      <c r="K13" s="171">
        <f>TEES1!$K$8</f>
        <v>148556878</v>
      </c>
      <c r="L13" s="171">
        <f>TEES1!$L$8</f>
        <v>148556878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168"/>
      <c r="C14" s="169"/>
      <c r="D14" s="169"/>
      <c r="E14" s="169"/>
      <c r="F14" s="169"/>
      <c r="G14" s="169"/>
      <c r="H14" s="169"/>
      <c r="I14" s="169"/>
      <c r="J14" s="169"/>
      <c r="K14" s="171">
        <f>TEES2!$K$8</f>
        <v>0</v>
      </c>
      <c r="L14" s="171">
        <f>TEES2!$L$8</f>
        <v>0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168"/>
      <c r="C15" s="169"/>
      <c r="D15" s="169"/>
      <c r="E15" s="169"/>
      <c r="F15" s="169"/>
      <c r="G15" s="169"/>
      <c r="H15" s="169"/>
      <c r="I15" s="169"/>
      <c r="J15" s="169"/>
      <c r="K15" s="171">
        <f>TFS!$K$8</f>
        <v>2221874</v>
      </c>
      <c r="L15" s="171">
        <f>TFS!$L$8</f>
        <v>2221874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168"/>
      <c r="C16" s="169"/>
      <c r="D16" s="169"/>
      <c r="E16" s="169"/>
      <c r="F16" s="169"/>
      <c r="G16" s="169"/>
      <c r="H16" s="169"/>
      <c r="I16" s="169"/>
      <c r="J16" s="169"/>
      <c r="K16" s="171">
        <f>TTI!$K$8</f>
        <v>73099316</v>
      </c>
      <c r="L16" s="171">
        <f>TTI!$L$8</f>
        <v>73099316</v>
      </c>
      <c r="N16" s="17"/>
      <c r="O16" s="18"/>
      <c r="P16" s="19"/>
      <c r="Q16" s="19"/>
      <c r="R16" s="19"/>
      <c r="S16" s="19"/>
      <c r="T16" s="19"/>
    </row>
    <row r="17" spans="2:28" ht="28.5" hidden="1" customHeight="1" outlineLevel="1">
      <c r="B17" s="168"/>
      <c r="C17" s="169"/>
      <c r="D17" s="169"/>
      <c r="E17" s="169"/>
      <c r="F17" s="169"/>
      <c r="G17" s="169"/>
      <c r="H17" s="169"/>
      <c r="I17" s="169"/>
      <c r="J17" s="169"/>
      <c r="K17" s="171">
        <f>TVMDL!$K$8</f>
        <v>316758</v>
      </c>
      <c r="L17" s="171">
        <f>TVMDL!$L$8</f>
        <v>316758</v>
      </c>
      <c r="N17" s="17"/>
      <c r="O17" s="18"/>
      <c r="P17" s="19"/>
      <c r="Q17" s="19"/>
      <c r="R17" s="19"/>
      <c r="S17" s="19"/>
      <c r="T17" s="19"/>
    </row>
    <row r="18" spans="2:28" ht="15.75" customHeight="1" collapsed="1">
      <c r="B18" s="20" t="s">
        <v>4</v>
      </c>
      <c r="C18" s="21"/>
      <c r="D18" s="21"/>
      <c r="E18" s="21"/>
      <c r="F18" s="21"/>
      <c r="G18" s="21"/>
      <c r="H18" s="21"/>
      <c r="I18" s="21"/>
      <c r="J18" s="21"/>
      <c r="K18" s="22">
        <f>SUM(K8:K17)</f>
        <v>612000807</v>
      </c>
      <c r="L18" s="23">
        <f>SUM(L8:L17)</f>
        <v>612000807</v>
      </c>
      <c r="N18" s="116"/>
      <c r="O18" s="117"/>
      <c r="P18" s="19"/>
      <c r="Q18" s="19"/>
      <c r="R18" s="19"/>
      <c r="S18" s="19"/>
      <c r="T18" s="19"/>
      <c r="AB18" s="24">
        <f>SUM(C18:L18)</f>
        <v>1224001614</v>
      </c>
    </row>
    <row r="19" spans="2:28" ht="15.75" hidden="1" customHeight="1" outlineLevel="1">
      <c r="B19" s="20"/>
      <c r="C19" s="21"/>
      <c r="D19" s="21"/>
      <c r="E19" s="21"/>
      <c r="F19" s="21"/>
      <c r="G19" s="21"/>
      <c r="H19" s="21"/>
      <c r="I19" s="21"/>
      <c r="J19" s="21"/>
      <c r="K19" s="33">
        <f>TAES!$K$9</f>
        <v>0</v>
      </c>
      <c r="L19" s="23"/>
      <c r="N19" s="116"/>
      <c r="O19" s="117"/>
      <c r="P19" s="19"/>
      <c r="Q19" s="19"/>
      <c r="R19" s="19"/>
      <c r="S19" s="19"/>
      <c r="T19" s="19"/>
      <c r="AB19" s="24"/>
    </row>
    <row r="20" spans="2:28" ht="15.75" customHeight="1" outlineLevel="1">
      <c r="B20" s="20"/>
      <c r="C20" s="21"/>
      <c r="D20" s="21"/>
      <c r="E20" s="21"/>
      <c r="F20" s="21"/>
      <c r="G20" s="21"/>
      <c r="H20" s="21"/>
      <c r="I20" s="21"/>
      <c r="J20" s="21"/>
      <c r="K20" s="33">
        <f>TAMRF!$K$9</f>
        <v>0</v>
      </c>
      <c r="L20" s="23"/>
      <c r="N20" s="116"/>
      <c r="O20" s="117"/>
      <c r="P20" s="19"/>
      <c r="Q20" s="19"/>
      <c r="R20" s="19"/>
      <c r="S20" s="19"/>
      <c r="T20" s="19"/>
      <c r="AB20" s="24"/>
    </row>
    <row r="21" spans="2:28" ht="15.75" customHeight="1" outlineLevel="1">
      <c r="B21" s="20"/>
      <c r="C21" s="21"/>
      <c r="D21" s="21"/>
      <c r="E21" s="21"/>
      <c r="F21" s="21"/>
      <c r="G21" s="21"/>
      <c r="H21" s="21"/>
      <c r="I21" s="21"/>
      <c r="J21" s="21"/>
      <c r="K21" s="33">
        <f>TAMU!$K$9</f>
        <v>4184821</v>
      </c>
      <c r="L21" s="23"/>
      <c r="N21" s="116"/>
      <c r="O21" s="117"/>
      <c r="P21" s="19"/>
      <c r="Q21" s="19"/>
      <c r="R21" s="19"/>
      <c r="S21" s="19"/>
      <c r="T21" s="19"/>
      <c r="AB21" s="24"/>
    </row>
    <row r="22" spans="2:28" ht="15.75" customHeight="1" outlineLevel="1">
      <c r="B22" s="20"/>
      <c r="C22" s="21"/>
      <c r="D22" s="21"/>
      <c r="E22" s="21"/>
      <c r="F22" s="21"/>
      <c r="G22" s="21"/>
      <c r="H22" s="21"/>
      <c r="I22" s="21"/>
      <c r="J22" s="21"/>
      <c r="K22" s="33">
        <f>TAMUS!$K$9</f>
        <v>0</v>
      </c>
      <c r="L22" s="23"/>
      <c r="N22" s="116"/>
      <c r="O22" s="117"/>
      <c r="P22" s="19"/>
      <c r="Q22" s="19"/>
      <c r="R22" s="19"/>
      <c r="S22" s="19"/>
      <c r="T22" s="19"/>
      <c r="AB22" s="24"/>
    </row>
    <row r="23" spans="2:28" ht="15.75" customHeight="1" outlineLevel="1">
      <c r="B23" s="20"/>
      <c r="C23" s="21"/>
      <c r="D23" s="21"/>
      <c r="E23" s="21"/>
      <c r="F23" s="21"/>
      <c r="G23" s="21"/>
      <c r="H23" s="21"/>
      <c r="I23" s="21"/>
      <c r="J23" s="21"/>
      <c r="K23" s="33">
        <f>TAR!$K$9</f>
        <v>0</v>
      </c>
      <c r="L23" s="23"/>
      <c r="N23" s="116"/>
      <c r="O23" s="117"/>
      <c r="P23" s="19"/>
      <c r="Q23" s="19"/>
      <c r="R23" s="19"/>
      <c r="S23" s="19"/>
      <c r="T23" s="19"/>
      <c r="AB23" s="24"/>
    </row>
    <row r="24" spans="2:28" ht="15.75" customHeight="1" outlineLevel="1">
      <c r="B24" s="20"/>
      <c r="C24" s="21"/>
      <c r="D24" s="21"/>
      <c r="E24" s="21"/>
      <c r="F24" s="21"/>
      <c r="G24" s="21"/>
      <c r="H24" s="21"/>
      <c r="I24" s="21"/>
      <c r="J24" s="21"/>
      <c r="K24" s="33">
        <f>TEES1!$K$9</f>
        <v>217513</v>
      </c>
      <c r="L24" s="23"/>
      <c r="N24" s="116"/>
      <c r="O24" s="117"/>
      <c r="P24" s="19"/>
      <c r="Q24" s="19"/>
      <c r="R24" s="19"/>
      <c r="S24" s="19"/>
      <c r="T24" s="19"/>
      <c r="AB24" s="24"/>
    </row>
    <row r="25" spans="2:28" ht="15.75" customHeight="1" outlineLevel="1">
      <c r="B25" s="20"/>
      <c r="C25" s="21"/>
      <c r="D25" s="21"/>
      <c r="E25" s="21"/>
      <c r="F25" s="21"/>
      <c r="G25" s="21"/>
      <c r="H25" s="21"/>
      <c r="I25" s="21"/>
      <c r="J25" s="21"/>
      <c r="K25" s="33">
        <f>TEES2!$K$9</f>
        <v>0</v>
      </c>
      <c r="L25" s="23"/>
      <c r="N25" s="116"/>
      <c r="O25" s="117"/>
      <c r="P25" s="19"/>
      <c r="Q25" s="19"/>
      <c r="R25" s="19"/>
      <c r="S25" s="19"/>
      <c r="T25" s="19"/>
      <c r="AB25" s="24"/>
    </row>
    <row r="26" spans="2:28" ht="15.75" customHeight="1" outlineLevel="1">
      <c r="B26" s="20"/>
      <c r="C26" s="21"/>
      <c r="D26" s="21"/>
      <c r="E26" s="21"/>
      <c r="F26" s="21"/>
      <c r="G26" s="21"/>
      <c r="H26" s="21"/>
      <c r="I26" s="21"/>
      <c r="J26" s="21"/>
      <c r="K26" s="33">
        <f>TFS!$K$9</f>
        <v>-4862</v>
      </c>
      <c r="L26" s="23"/>
      <c r="N26" s="116"/>
      <c r="O26" s="117"/>
      <c r="P26" s="19"/>
      <c r="Q26" s="19"/>
      <c r="R26" s="19"/>
      <c r="S26" s="19"/>
      <c r="T26" s="19"/>
      <c r="AB26" s="24"/>
    </row>
    <row r="27" spans="2:28" ht="15.75" customHeight="1" outlineLevel="1">
      <c r="B27" s="20"/>
      <c r="C27" s="21"/>
      <c r="D27" s="21"/>
      <c r="E27" s="21"/>
      <c r="F27" s="21"/>
      <c r="G27" s="21"/>
      <c r="H27" s="21"/>
      <c r="I27" s="21"/>
      <c r="J27" s="21"/>
      <c r="K27" s="33">
        <f>TTI!$K$9</f>
        <v>0</v>
      </c>
      <c r="L27" s="23"/>
      <c r="N27" s="116"/>
      <c r="O27" s="117"/>
      <c r="P27" s="19"/>
      <c r="Q27" s="19"/>
      <c r="R27" s="19"/>
      <c r="S27" s="19"/>
      <c r="T27" s="19"/>
      <c r="AB27" s="24"/>
    </row>
    <row r="28" spans="2:28" ht="15.75" customHeight="1" outlineLevel="1">
      <c r="B28" s="20"/>
      <c r="C28" s="21"/>
      <c r="D28" s="21"/>
      <c r="E28" s="21"/>
      <c r="F28" s="21"/>
      <c r="G28" s="21"/>
      <c r="H28" s="21"/>
      <c r="I28" s="21"/>
      <c r="J28" s="21"/>
      <c r="K28" s="33">
        <f>TVMDL!$K$9</f>
        <v>0</v>
      </c>
      <c r="L28" s="23"/>
      <c r="N28" s="116"/>
      <c r="O28" s="117"/>
      <c r="P28" s="19"/>
      <c r="Q28" s="19"/>
      <c r="R28" s="19"/>
      <c r="S28" s="19"/>
      <c r="T28" s="19"/>
      <c r="AB28" s="24"/>
    </row>
    <row r="29" spans="2:28" ht="15.75" customHeight="1">
      <c r="B29" s="20" t="s">
        <v>6</v>
      </c>
      <c r="C29" s="21"/>
      <c r="D29" s="21"/>
      <c r="E29" s="21"/>
      <c r="F29" s="21"/>
      <c r="G29" s="21"/>
      <c r="H29" s="21"/>
      <c r="I29" s="21"/>
      <c r="J29" s="21"/>
      <c r="K29" s="25">
        <f>SUM(K19:K28)</f>
        <v>4397472</v>
      </c>
      <c r="L29" s="26"/>
      <c r="N29" s="116"/>
      <c r="O29" s="28"/>
      <c r="P29" s="19"/>
      <c r="Q29" s="19"/>
      <c r="R29" s="19"/>
      <c r="S29" s="19"/>
      <c r="T29" s="19"/>
      <c r="AB29" s="24">
        <f>SUM(C29:L29)</f>
        <v>4397472</v>
      </c>
    </row>
    <row r="30" spans="2:28" ht="15.75" customHeight="1" outlineLevel="1">
      <c r="B30" s="20"/>
      <c r="C30" s="21"/>
      <c r="D30" s="21"/>
      <c r="E30" s="21"/>
      <c r="F30" s="21"/>
      <c r="G30" s="21"/>
      <c r="H30" s="21"/>
      <c r="I30" s="21"/>
      <c r="J30" s="21"/>
      <c r="K30" s="172">
        <f>TAES!$K$10</f>
        <v>568571</v>
      </c>
      <c r="L30" s="26"/>
      <c r="N30" s="116"/>
      <c r="O30" s="28"/>
      <c r="P30" s="19"/>
      <c r="Q30" s="19"/>
      <c r="R30" s="19"/>
      <c r="S30" s="19"/>
      <c r="T30" s="19"/>
      <c r="AB30" s="24"/>
    </row>
    <row r="31" spans="2:28" ht="15.75" hidden="1" customHeight="1" outlineLevel="1">
      <c r="B31" s="20"/>
      <c r="C31" s="21"/>
      <c r="D31" s="21"/>
      <c r="E31" s="21"/>
      <c r="F31" s="21"/>
      <c r="G31" s="21"/>
      <c r="H31" s="21"/>
      <c r="I31" s="21"/>
      <c r="J31" s="21"/>
      <c r="K31" s="172">
        <f>TAMRF!$K$10</f>
        <v>0</v>
      </c>
      <c r="L31" s="26"/>
      <c r="N31" s="116"/>
      <c r="O31" s="28"/>
      <c r="P31" s="19"/>
      <c r="Q31" s="19"/>
      <c r="R31" s="19"/>
      <c r="S31" s="19"/>
      <c r="T31" s="19"/>
      <c r="AB31" s="24"/>
    </row>
    <row r="32" spans="2:28" ht="15.75" hidden="1" customHeight="1" outlineLevel="1">
      <c r="B32" s="20"/>
      <c r="C32" s="21"/>
      <c r="D32" s="21"/>
      <c r="E32" s="21"/>
      <c r="F32" s="21"/>
      <c r="G32" s="21"/>
      <c r="H32" s="21"/>
      <c r="I32" s="21"/>
      <c r="J32" s="21"/>
      <c r="K32" s="172">
        <f>TAMU!$K$10</f>
        <v>196049389</v>
      </c>
      <c r="L32" s="26"/>
      <c r="N32" s="116"/>
      <c r="O32" s="28"/>
      <c r="P32" s="19"/>
      <c r="Q32" s="19"/>
      <c r="R32" s="19"/>
      <c r="S32" s="19"/>
      <c r="T32" s="19"/>
      <c r="AB32" s="24"/>
    </row>
    <row r="33" spans="2:28" ht="15.75" hidden="1" customHeight="1" outlineLevel="1">
      <c r="B33" s="20"/>
      <c r="C33" s="21"/>
      <c r="D33" s="21"/>
      <c r="E33" s="21"/>
      <c r="F33" s="21"/>
      <c r="G33" s="21"/>
      <c r="H33" s="21"/>
      <c r="I33" s="21"/>
      <c r="J33" s="21"/>
      <c r="K33" s="172">
        <f>TAMUS!$K$10</f>
        <v>7714887</v>
      </c>
      <c r="L33" s="26"/>
      <c r="N33" s="116"/>
      <c r="O33" s="28"/>
      <c r="P33" s="19"/>
      <c r="Q33" s="19"/>
      <c r="R33" s="19"/>
      <c r="S33" s="19"/>
      <c r="T33" s="19"/>
      <c r="AB33" s="24"/>
    </row>
    <row r="34" spans="2:28" ht="15.75" hidden="1" customHeight="1" outlineLevel="1">
      <c r="B34" s="20"/>
      <c r="C34" s="21"/>
      <c r="D34" s="21"/>
      <c r="E34" s="21"/>
      <c r="F34" s="21"/>
      <c r="G34" s="21"/>
      <c r="H34" s="21"/>
      <c r="I34" s="21"/>
      <c r="J34" s="21"/>
      <c r="K34" s="172">
        <f>TAR!$K$10</f>
        <v>187657955</v>
      </c>
      <c r="L34" s="26"/>
      <c r="N34" s="116"/>
      <c r="O34" s="28"/>
      <c r="P34" s="19"/>
      <c r="Q34" s="19"/>
      <c r="R34" s="19"/>
      <c r="S34" s="19"/>
      <c r="T34" s="19"/>
      <c r="AB34" s="24"/>
    </row>
    <row r="35" spans="2:28" ht="15.75" hidden="1" customHeight="1" outlineLevel="1">
      <c r="B35" s="20"/>
      <c r="C35" s="21"/>
      <c r="D35" s="21"/>
      <c r="E35" s="21"/>
      <c r="F35" s="21"/>
      <c r="G35" s="21"/>
      <c r="H35" s="21"/>
      <c r="I35" s="21"/>
      <c r="J35" s="21"/>
      <c r="K35" s="172">
        <f>TEES1!$K$10</f>
        <v>148774391</v>
      </c>
      <c r="L35" s="26"/>
      <c r="N35" s="116"/>
      <c r="O35" s="28"/>
      <c r="P35" s="19"/>
      <c r="Q35" s="19"/>
      <c r="R35" s="19"/>
      <c r="S35" s="19"/>
      <c r="T35" s="19"/>
      <c r="AB35" s="24"/>
    </row>
    <row r="36" spans="2:28" ht="15.75" hidden="1" customHeight="1" outlineLevel="1">
      <c r="B36" s="20"/>
      <c r="C36" s="21"/>
      <c r="D36" s="21"/>
      <c r="E36" s="21"/>
      <c r="F36" s="21"/>
      <c r="G36" s="21"/>
      <c r="H36" s="21"/>
      <c r="I36" s="21"/>
      <c r="J36" s="21"/>
      <c r="K36" s="172">
        <f>TEES2!$K$10</f>
        <v>0</v>
      </c>
      <c r="L36" s="26"/>
      <c r="N36" s="116"/>
      <c r="O36" s="28"/>
      <c r="P36" s="19"/>
      <c r="Q36" s="19"/>
      <c r="R36" s="19"/>
      <c r="S36" s="19"/>
      <c r="T36" s="19"/>
      <c r="AB36" s="24"/>
    </row>
    <row r="37" spans="2:28" ht="15.75" hidden="1" customHeight="1" outlineLevel="1">
      <c r="B37" s="20"/>
      <c r="C37" s="21"/>
      <c r="D37" s="21"/>
      <c r="E37" s="21"/>
      <c r="F37" s="21"/>
      <c r="G37" s="21"/>
      <c r="H37" s="21"/>
      <c r="I37" s="21"/>
      <c r="J37" s="21"/>
      <c r="K37" s="172">
        <f>TFS!$K$10</f>
        <v>2217012</v>
      </c>
      <c r="L37" s="26"/>
      <c r="N37" s="116"/>
      <c r="O37" s="28"/>
      <c r="P37" s="19"/>
      <c r="Q37" s="19"/>
      <c r="R37" s="19"/>
      <c r="S37" s="19"/>
      <c r="T37" s="19"/>
      <c r="AB37" s="24"/>
    </row>
    <row r="38" spans="2:28" ht="15.75" hidden="1" customHeight="1" outlineLevel="1">
      <c r="B38" s="20"/>
      <c r="C38" s="21"/>
      <c r="D38" s="21"/>
      <c r="E38" s="21"/>
      <c r="F38" s="21"/>
      <c r="G38" s="21"/>
      <c r="H38" s="21"/>
      <c r="I38" s="21"/>
      <c r="J38" s="21"/>
      <c r="K38" s="172">
        <f>TTI!$K$10</f>
        <v>73099316</v>
      </c>
      <c r="L38" s="26"/>
      <c r="N38" s="116"/>
      <c r="O38" s="28"/>
      <c r="P38" s="19"/>
      <c r="Q38" s="19"/>
      <c r="R38" s="19"/>
      <c r="S38" s="19"/>
      <c r="T38" s="19"/>
      <c r="AB38" s="24"/>
    </row>
    <row r="39" spans="2:28" ht="15.75" hidden="1" customHeight="1" outlineLevel="1">
      <c r="B39" s="20"/>
      <c r="C39" s="21"/>
      <c r="D39" s="21"/>
      <c r="E39" s="21"/>
      <c r="F39" s="21"/>
      <c r="G39" s="21"/>
      <c r="H39" s="21"/>
      <c r="I39" s="21"/>
      <c r="J39" s="21"/>
      <c r="K39" s="172">
        <f>TVMDL!$K$10</f>
        <v>316758</v>
      </c>
      <c r="L39" s="26"/>
      <c r="N39" s="116"/>
      <c r="O39" s="28"/>
      <c r="P39" s="19"/>
      <c r="Q39" s="19"/>
      <c r="R39" s="19"/>
      <c r="S39" s="19"/>
      <c r="T39" s="19"/>
      <c r="AB39" s="24"/>
    </row>
    <row r="40" spans="2:28" ht="15.75" customHeight="1" collapsed="1">
      <c r="B40" s="27" t="s">
        <v>684</v>
      </c>
      <c r="C40" s="28"/>
      <c r="D40" s="21"/>
      <c r="E40" s="21"/>
      <c r="F40" s="9"/>
      <c r="G40" s="295"/>
      <c r="H40" s="1063"/>
      <c r="I40" s="1063"/>
      <c r="J40" s="1064"/>
      <c r="K40" s="31">
        <f>SUM(K30:K39)</f>
        <v>616398279</v>
      </c>
      <c r="L40" s="32"/>
      <c r="N40" s="118"/>
      <c r="O40" s="119"/>
      <c r="P40" s="19"/>
      <c r="Q40" s="19"/>
      <c r="R40" s="19"/>
      <c r="S40" s="19"/>
      <c r="T40" s="19"/>
      <c r="AB40" s="24"/>
    </row>
    <row r="41" spans="2:28" ht="15.75" customHeight="1">
      <c r="B41" s="20"/>
      <c r="C41" s="21"/>
      <c r="D41" s="21"/>
      <c r="E41" s="21"/>
      <c r="F41" s="9"/>
      <c r="G41" s="9"/>
      <c r="H41" s="9"/>
      <c r="I41" s="9"/>
      <c r="J41" s="9"/>
      <c r="K41" s="33"/>
      <c r="L41" s="26"/>
      <c r="N41" s="17"/>
      <c r="O41" s="95"/>
      <c r="P41" s="34"/>
      <c r="Q41" s="34"/>
      <c r="R41" s="34"/>
      <c r="S41" s="34"/>
      <c r="T41" s="35"/>
      <c r="AB41" s="24">
        <f>SUM(C40:L40)</f>
        <v>616398279</v>
      </c>
    </row>
    <row r="42" spans="2:28" ht="15.75" hidden="1" customHeight="1" outlineLevel="1">
      <c r="B42" s="20"/>
      <c r="C42" s="21"/>
      <c r="D42" s="21"/>
      <c r="E42" s="21"/>
      <c r="F42" s="9"/>
      <c r="G42" s="9"/>
      <c r="H42" s="9"/>
      <c r="I42" s="9"/>
      <c r="J42" s="9"/>
      <c r="K42" s="33">
        <f>TAES!$K$12</f>
        <v>0</v>
      </c>
      <c r="L42" s="26"/>
      <c r="N42" s="17"/>
      <c r="O42" s="95"/>
      <c r="P42" s="34"/>
      <c r="Q42" s="34"/>
      <c r="R42" s="34"/>
      <c r="S42" s="34"/>
      <c r="T42" s="35"/>
      <c r="AB42" s="24"/>
    </row>
    <row r="43" spans="2:28" ht="15.75" hidden="1" customHeight="1" outlineLevel="1">
      <c r="B43" s="20"/>
      <c r="C43" s="21"/>
      <c r="D43" s="21"/>
      <c r="E43" s="21"/>
      <c r="F43" s="9"/>
      <c r="G43" s="9"/>
      <c r="H43" s="9"/>
      <c r="I43" s="9"/>
      <c r="J43" s="9"/>
      <c r="K43" s="33">
        <f>TAMRF!$K$12</f>
        <v>0</v>
      </c>
      <c r="L43" s="26"/>
      <c r="N43" s="17"/>
      <c r="O43" s="95"/>
      <c r="P43" s="34"/>
      <c r="Q43" s="34"/>
      <c r="R43" s="34"/>
      <c r="S43" s="34"/>
      <c r="T43" s="35"/>
      <c r="AB43" s="24"/>
    </row>
    <row r="44" spans="2:28" ht="15.75" hidden="1" customHeight="1" outlineLevel="1">
      <c r="B44" s="20"/>
      <c r="C44" s="21"/>
      <c r="D44" s="21"/>
      <c r="E44" s="21"/>
      <c r="F44" s="9"/>
      <c r="G44" s="9"/>
      <c r="H44" s="9"/>
      <c r="I44" s="9"/>
      <c r="J44" s="9"/>
      <c r="K44" s="33">
        <f>TAMU!$K$12</f>
        <v>0</v>
      </c>
      <c r="L44" s="26"/>
      <c r="N44" s="17"/>
      <c r="O44" s="95"/>
      <c r="P44" s="34"/>
      <c r="Q44" s="34"/>
      <c r="R44" s="34"/>
      <c r="S44" s="34"/>
      <c r="T44" s="35"/>
      <c r="AB44" s="24"/>
    </row>
    <row r="45" spans="2:28" ht="15.75" hidden="1" customHeight="1" outlineLevel="1">
      <c r="B45" s="20"/>
      <c r="C45" s="21"/>
      <c r="D45" s="21"/>
      <c r="E45" s="21"/>
      <c r="F45" s="9"/>
      <c r="G45" s="9"/>
      <c r="H45" s="9"/>
      <c r="I45" s="9"/>
      <c r="J45" s="9"/>
      <c r="K45" s="33">
        <f>TAMUS!$K$12</f>
        <v>0</v>
      </c>
      <c r="L45" s="26"/>
      <c r="N45" s="17"/>
      <c r="O45" s="95"/>
      <c r="P45" s="34"/>
      <c r="Q45" s="34"/>
      <c r="R45" s="34"/>
      <c r="S45" s="34"/>
      <c r="T45" s="35"/>
      <c r="AB45" s="24"/>
    </row>
    <row r="46" spans="2:28" ht="15.75" hidden="1" customHeight="1" outlineLevel="1">
      <c r="B46" s="20"/>
      <c r="C46" s="21"/>
      <c r="D46" s="21"/>
      <c r="E46" s="21"/>
      <c r="F46" s="9"/>
      <c r="G46" s="9"/>
      <c r="H46" s="9"/>
      <c r="I46" s="9"/>
      <c r="J46" s="9"/>
      <c r="K46" s="33">
        <f>TAR!$K$12</f>
        <v>0</v>
      </c>
      <c r="L46" s="26"/>
      <c r="N46" s="17"/>
      <c r="O46" s="95"/>
      <c r="P46" s="34"/>
      <c r="Q46" s="34"/>
      <c r="R46" s="34"/>
      <c r="S46" s="34"/>
      <c r="T46" s="35"/>
      <c r="AB46" s="24"/>
    </row>
    <row r="47" spans="2:28" ht="15.75" hidden="1" customHeight="1" outlineLevel="1">
      <c r="B47" s="20"/>
      <c r="C47" s="21"/>
      <c r="D47" s="21"/>
      <c r="E47" s="21"/>
      <c r="F47" s="9"/>
      <c r="G47" s="9"/>
      <c r="H47" s="9"/>
      <c r="I47" s="9"/>
      <c r="J47" s="9"/>
      <c r="K47" s="33">
        <f>TEES1!$K$12</f>
        <v>0</v>
      </c>
      <c r="L47" s="26"/>
      <c r="N47" s="17"/>
      <c r="O47" s="95"/>
      <c r="P47" s="34"/>
      <c r="Q47" s="34"/>
      <c r="R47" s="34"/>
      <c r="S47" s="34"/>
      <c r="T47" s="35"/>
      <c r="AB47" s="24"/>
    </row>
    <row r="48" spans="2:28" ht="15.75" hidden="1" customHeight="1" outlineLevel="1">
      <c r="B48" s="20"/>
      <c r="C48" s="21"/>
      <c r="D48" s="21"/>
      <c r="E48" s="21"/>
      <c r="F48" s="9"/>
      <c r="G48" s="9"/>
      <c r="H48" s="9"/>
      <c r="I48" s="9"/>
      <c r="J48" s="9"/>
      <c r="K48" s="33">
        <f>TEES2!$K$12</f>
        <v>0</v>
      </c>
      <c r="L48" s="26"/>
      <c r="N48" s="17"/>
      <c r="O48" s="95"/>
      <c r="P48" s="34"/>
      <c r="Q48" s="34"/>
      <c r="R48" s="34"/>
      <c r="S48" s="34"/>
      <c r="T48" s="35"/>
      <c r="AB48" s="24"/>
    </row>
    <row r="49" spans="2:28" ht="15.75" hidden="1" customHeight="1" outlineLevel="1">
      <c r="B49" s="20"/>
      <c r="C49" s="21"/>
      <c r="D49" s="21"/>
      <c r="E49" s="21"/>
      <c r="F49" s="9"/>
      <c r="G49" s="9"/>
      <c r="H49" s="9"/>
      <c r="I49" s="9"/>
      <c r="J49" s="9"/>
      <c r="K49" s="33">
        <f>TFS!$K$12</f>
        <v>0</v>
      </c>
      <c r="L49" s="26"/>
      <c r="N49" s="17"/>
      <c r="O49" s="95"/>
      <c r="P49" s="34"/>
      <c r="Q49" s="34"/>
      <c r="R49" s="34"/>
      <c r="S49" s="34"/>
      <c r="T49" s="35"/>
      <c r="AB49" s="24"/>
    </row>
    <row r="50" spans="2:28" ht="15.75" hidden="1" customHeight="1" outlineLevel="1">
      <c r="B50" s="20"/>
      <c r="C50" s="21"/>
      <c r="D50" s="21"/>
      <c r="E50" s="21"/>
      <c r="F50" s="9"/>
      <c r="G50" s="9"/>
      <c r="H50" s="9"/>
      <c r="I50" s="9"/>
      <c r="J50" s="9"/>
      <c r="K50" s="33">
        <f>TTI!$K$12</f>
        <v>383243</v>
      </c>
      <c r="L50" s="26"/>
      <c r="N50" s="17"/>
      <c r="O50" s="95"/>
      <c r="P50" s="34"/>
      <c r="Q50" s="34"/>
      <c r="R50" s="34"/>
      <c r="S50" s="34"/>
      <c r="T50" s="35"/>
      <c r="AB50" s="24"/>
    </row>
    <row r="51" spans="2:28" ht="15.75" hidden="1" customHeight="1" outlineLevel="1">
      <c r="B51" s="20"/>
      <c r="C51" s="21"/>
      <c r="D51" s="21"/>
      <c r="E51" s="21"/>
      <c r="F51" s="9"/>
      <c r="G51" s="9"/>
      <c r="H51" s="9"/>
      <c r="I51" s="9"/>
      <c r="J51" s="9"/>
      <c r="K51" s="33">
        <f>TVMDL!$K$12</f>
        <v>0</v>
      </c>
      <c r="L51" s="26"/>
      <c r="N51" s="17"/>
      <c r="O51" s="95"/>
      <c r="P51" s="34"/>
      <c r="Q51" s="34"/>
      <c r="R51" s="34"/>
      <c r="S51" s="34"/>
      <c r="T51" s="35"/>
      <c r="AB51" s="24"/>
    </row>
    <row r="52" spans="2:28" ht="15.75" customHeight="1" collapsed="1">
      <c r="B52" s="20" t="s">
        <v>8</v>
      </c>
      <c r="C52" s="21"/>
      <c r="D52" s="21"/>
      <c r="E52" s="21"/>
      <c r="F52" s="21"/>
      <c r="G52" s="21"/>
      <c r="H52" s="21"/>
      <c r="I52" s="21"/>
      <c r="J52" s="21"/>
      <c r="K52" s="36">
        <f>SUM(K42:K51)</f>
        <v>383243</v>
      </c>
      <c r="L52" s="26"/>
      <c r="N52" s="37"/>
      <c r="O52" s="19"/>
      <c r="P52" s="19"/>
      <c r="Q52" s="19"/>
      <c r="R52" s="19"/>
      <c r="S52" s="19"/>
      <c r="T52" s="19"/>
      <c r="AB52" s="24">
        <f>SUM(C41:L41)</f>
        <v>0</v>
      </c>
    </row>
    <row r="53" spans="2:28" ht="15.75" hidden="1" customHeight="1" outlineLevel="1">
      <c r="B53" s="20"/>
      <c r="C53" s="21"/>
      <c r="D53" s="21"/>
      <c r="E53" s="21"/>
      <c r="F53" s="21"/>
      <c r="G53" s="21"/>
      <c r="H53" s="21"/>
      <c r="I53" s="21"/>
      <c r="J53" s="21"/>
      <c r="K53" s="36">
        <f>TAES!$K$13</f>
        <v>9344</v>
      </c>
      <c r="L53" s="26">
        <f>TAES!$L$13</f>
        <v>9344</v>
      </c>
      <c r="N53" s="37"/>
      <c r="O53" s="19"/>
      <c r="P53" s="19"/>
      <c r="Q53" s="19"/>
      <c r="R53" s="19"/>
      <c r="S53" s="19"/>
      <c r="T53" s="19"/>
      <c r="AB53" s="24"/>
    </row>
    <row r="54" spans="2:28" ht="15.75" hidden="1" customHeight="1" outlineLevel="1">
      <c r="B54" s="20"/>
      <c r="C54" s="21"/>
      <c r="D54" s="21"/>
      <c r="E54" s="21"/>
      <c r="F54" s="21"/>
      <c r="G54" s="21"/>
      <c r="H54" s="21"/>
      <c r="I54" s="21"/>
      <c r="J54" s="21"/>
      <c r="K54" s="36">
        <f>TAMRF!$K$13</f>
        <v>0</v>
      </c>
      <c r="L54" s="26">
        <f>TAMRF!$L$13</f>
        <v>0</v>
      </c>
      <c r="N54" s="37"/>
      <c r="O54" s="19"/>
      <c r="P54" s="19"/>
      <c r="Q54" s="19"/>
      <c r="R54" s="19"/>
      <c r="S54" s="19"/>
      <c r="T54" s="19"/>
      <c r="AB54" s="24"/>
    </row>
    <row r="55" spans="2:28" ht="15.75" hidden="1" customHeight="1" outlineLevel="1">
      <c r="B55" s="20"/>
      <c r="C55" s="21"/>
      <c r="D55" s="21"/>
      <c r="E55" s="21"/>
      <c r="F55" s="21"/>
      <c r="G55" s="21"/>
      <c r="H55" s="21"/>
      <c r="I55" s="21"/>
      <c r="J55" s="21"/>
      <c r="K55" s="36">
        <f>TAMU!$K$13</f>
        <v>18609106</v>
      </c>
      <c r="L55" s="26">
        <f>TAMU!$L$13</f>
        <v>18609106</v>
      </c>
      <c r="N55" s="37"/>
      <c r="O55" s="19"/>
      <c r="P55" s="19"/>
      <c r="Q55" s="19"/>
      <c r="R55" s="19"/>
      <c r="S55" s="19"/>
      <c r="T55" s="19"/>
      <c r="AB55" s="24"/>
    </row>
    <row r="56" spans="2:28" ht="15.75" hidden="1" customHeight="1" outlineLevel="1">
      <c r="B56" s="20"/>
      <c r="C56" s="21"/>
      <c r="D56" s="21"/>
      <c r="E56" s="21"/>
      <c r="F56" s="21"/>
      <c r="G56" s="21"/>
      <c r="H56" s="21"/>
      <c r="I56" s="21"/>
      <c r="J56" s="21"/>
      <c r="K56" s="36">
        <f>TAMUS!$K$13</f>
        <v>0</v>
      </c>
      <c r="L56" s="26">
        <f>TAMUS!$L$13</f>
        <v>0</v>
      </c>
      <c r="N56" s="37"/>
      <c r="O56" s="19"/>
      <c r="P56" s="19"/>
      <c r="Q56" s="19"/>
      <c r="R56" s="19"/>
      <c r="S56" s="19"/>
      <c r="T56" s="19"/>
      <c r="AB56" s="24"/>
    </row>
    <row r="57" spans="2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6">
        <f>TAR!$K$13</f>
        <v>19365944</v>
      </c>
      <c r="L57" s="26">
        <f>TAR!$L$13</f>
        <v>19365944</v>
      </c>
      <c r="N57" s="37"/>
      <c r="O57" s="19"/>
      <c r="P57" s="19"/>
      <c r="Q57" s="19"/>
      <c r="R57" s="19"/>
      <c r="S57" s="19"/>
      <c r="T57" s="19"/>
      <c r="AB57" s="24"/>
    </row>
    <row r="58" spans="2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6">
        <f>TEES1!$K$13</f>
        <v>22999126</v>
      </c>
      <c r="L58" s="26">
        <f>TEES1!$L$13</f>
        <v>22999126</v>
      </c>
      <c r="N58" s="37"/>
      <c r="O58" s="19"/>
      <c r="P58" s="19"/>
      <c r="Q58" s="19"/>
      <c r="R58" s="19"/>
      <c r="S58" s="19"/>
      <c r="T58" s="19"/>
      <c r="AB58" s="24"/>
    </row>
    <row r="59" spans="2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6">
        <f>TEES2!$K$13</f>
        <v>0</v>
      </c>
      <c r="L59" s="26">
        <f>TEES2!$L$13</f>
        <v>0</v>
      </c>
      <c r="N59" s="37"/>
      <c r="O59" s="19"/>
      <c r="P59" s="19"/>
      <c r="Q59" s="19"/>
      <c r="R59" s="19"/>
      <c r="S59" s="19"/>
      <c r="T59" s="19"/>
      <c r="AB59" s="24"/>
    </row>
    <row r="60" spans="2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6">
        <f>TFS!$K$13</f>
        <v>2720</v>
      </c>
      <c r="L60" s="26">
        <f>TFS!$L$13</f>
        <v>2720</v>
      </c>
      <c r="N60" s="37"/>
      <c r="O60" s="19"/>
      <c r="P60" s="19"/>
      <c r="Q60" s="19"/>
      <c r="R60" s="19"/>
      <c r="S60" s="19"/>
      <c r="T60" s="19"/>
      <c r="AB60" s="24"/>
    </row>
    <row r="61" spans="2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6">
        <f>TTI!$K$13</f>
        <v>12726074</v>
      </c>
      <c r="L61" s="26">
        <f>TTI!$L$13</f>
        <v>12726074</v>
      </c>
      <c r="N61" s="37"/>
      <c r="O61" s="19"/>
      <c r="P61" s="19"/>
      <c r="Q61" s="19"/>
      <c r="R61" s="19"/>
      <c r="S61" s="19"/>
      <c r="T61" s="19"/>
      <c r="AB61" s="24"/>
    </row>
    <row r="62" spans="2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6">
        <f>TVMDL!$K$13</f>
        <v>34804</v>
      </c>
      <c r="L62" s="26">
        <f>TVMDL!$L$13</f>
        <v>34804</v>
      </c>
      <c r="N62" s="37"/>
      <c r="O62" s="19"/>
      <c r="P62" s="19"/>
      <c r="Q62" s="19"/>
      <c r="R62" s="19"/>
      <c r="S62" s="19"/>
      <c r="T62" s="19"/>
      <c r="AB62" s="24"/>
    </row>
    <row r="63" spans="2:28" ht="15.75" customHeight="1" collapsed="1">
      <c r="B63" s="20" t="s">
        <v>9</v>
      </c>
      <c r="C63" s="21"/>
      <c r="D63" s="21"/>
      <c r="E63" s="21"/>
      <c r="F63" s="21"/>
      <c r="G63" s="21"/>
      <c r="H63" s="21"/>
      <c r="I63" s="21"/>
      <c r="J63" s="21"/>
      <c r="K63" s="33">
        <f>SUM(K53:K62)</f>
        <v>73747118</v>
      </c>
      <c r="L63" s="36">
        <f>SUM(L53:L62)</f>
        <v>73747118</v>
      </c>
      <c r="N63" s="37"/>
      <c r="O63" s="120"/>
      <c r="AB63" s="24">
        <f>SUM(C63:L63)</f>
        <v>147494236</v>
      </c>
    </row>
    <row r="64" spans="2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3">
        <f>TAES!$K$14</f>
        <v>0</v>
      </c>
      <c r="L64" s="36">
        <f>TAES!$L$14</f>
        <v>0</v>
      </c>
      <c r="N64" s="37"/>
      <c r="O64" s="120"/>
      <c r="AB64" s="24"/>
    </row>
    <row r="65" spans="2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3">
        <f>TAMRF!$K$14</f>
        <v>0</v>
      </c>
      <c r="L65" s="36">
        <f>TAMRF!$L$14</f>
        <v>0</v>
      </c>
      <c r="N65" s="37"/>
      <c r="O65" s="120"/>
      <c r="AB65" s="24"/>
    </row>
    <row r="66" spans="2:28" ht="15.75" hidden="1" customHeight="1" outlineLevel="1">
      <c r="B66" s="20"/>
      <c r="C66" s="21"/>
      <c r="D66" s="21"/>
      <c r="E66" s="21"/>
      <c r="F66" s="21"/>
      <c r="G66" s="21"/>
      <c r="H66" s="21"/>
      <c r="I66" s="21"/>
      <c r="J66" s="21"/>
      <c r="K66" s="33">
        <f>TAMU!$K$14</f>
        <v>17496228</v>
      </c>
      <c r="L66" s="36">
        <f>TAMU!$L$14</f>
        <v>17496228</v>
      </c>
      <c r="N66" s="37"/>
      <c r="O66" s="120"/>
      <c r="AB66" s="24"/>
    </row>
    <row r="67" spans="2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3">
        <f>TAMUS!$K$14</f>
        <v>3859953</v>
      </c>
      <c r="L67" s="36">
        <f>TAMUS!$L$14</f>
        <v>3859953</v>
      </c>
      <c r="N67" s="37"/>
      <c r="O67" s="120"/>
      <c r="AB67" s="24"/>
    </row>
    <row r="68" spans="2:28" ht="15.75" hidden="1" customHeight="1" outlineLevel="1">
      <c r="B68" s="20"/>
      <c r="C68" s="21"/>
      <c r="D68" s="21"/>
      <c r="E68" s="21"/>
      <c r="F68" s="21"/>
      <c r="G68" s="21"/>
      <c r="H68" s="21"/>
      <c r="I68" s="21"/>
      <c r="J68" s="21"/>
      <c r="K68" s="33">
        <f>TAR!$K$14</f>
        <v>6357690</v>
      </c>
      <c r="L68" s="36">
        <f>TAR!$L$14</f>
        <v>6357690</v>
      </c>
      <c r="N68" s="37"/>
      <c r="O68" s="120"/>
      <c r="AB68" s="24"/>
    </row>
    <row r="69" spans="2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TEES1!$K$14</f>
        <v>5370964</v>
      </c>
      <c r="L69" s="36">
        <f>TEES1!$L$14</f>
        <v>5370964</v>
      </c>
      <c r="N69" s="37"/>
      <c r="O69" s="120"/>
      <c r="AB69" s="24"/>
    </row>
    <row r="70" spans="2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TEES2!$K$14</f>
        <v>0</v>
      </c>
      <c r="L70" s="36">
        <f>TEES2!$L$14</f>
        <v>0</v>
      </c>
      <c r="N70" s="37"/>
      <c r="O70" s="120"/>
      <c r="AB70" s="24"/>
    </row>
    <row r="71" spans="2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TFS!$K$14</f>
        <v>10750</v>
      </c>
      <c r="L71" s="36">
        <f>TFS!$L$14</f>
        <v>10750</v>
      </c>
      <c r="N71" s="37"/>
      <c r="O71" s="120"/>
      <c r="AB71" s="24"/>
    </row>
    <row r="72" spans="2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TTI!$K$14</f>
        <v>949460</v>
      </c>
      <c r="L72" s="36">
        <f>TTI!$L$14</f>
        <v>949460</v>
      </c>
      <c r="N72" s="37"/>
      <c r="O72" s="120"/>
      <c r="AB72" s="24"/>
    </row>
    <row r="73" spans="2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TVMDL!$K$14</f>
        <v>43459</v>
      </c>
      <c r="L73" s="36">
        <f>TVMDL!$L$14</f>
        <v>43459</v>
      </c>
      <c r="N73" s="37"/>
      <c r="O73" s="120"/>
      <c r="AB73" s="24"/>
    </row>
    <row r="74" spans="2:28" ht="15.75" customHeight="1" collapsed="1">
      <c r="B74" s="20" t="s">
        <v>10</v>
      </c>
      <c r="C74" s="21"/>
      <c r="D74" s="21"/>
      <c r="E74" s="21"/>
      <c r="F74" s="21"/>
      <c r="G74" s="21"/>
      <c r="H74" s="21"/>
      <c r="I74" s="21"/>
      <c r="J74" s="21"/>
      <c r="K74" s="33">
        <f>SUM(K64:K73)</f>
        <v>34088504</v>
      </c>
      <c r="L74" s="36">
        <f>SUM(L64:L73)</f>
        <v>34088504</v>
      </c>
      <c r="N74" s="17"/>
      <c r="O74" s="28"/>
      <c r="P74" s="19"/>
      <c r="Q74" s="19"/>
      <c r="R74" s="19"/>
      <c r="S74" s="19"/>
      <c r="T74" s="39"/>
      <c r="U74" s="19"/>
      <c r="V74" s="19"/>
      <c r="W74" s="19"/>
      <c r="X74" s="19"/>
      <c r="Y74" s="19"/>
      <c r="Z74" s="19"/>
      <c r="AA74" s="19"/>
      <c r="AB74" s="24">
        <f>SUM(C74:L74)</f>
        <v>68177008</v>
      </c>
    </row>
    <row r="75" spans="2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TAES!$K$15</f>
        <v>0</v>
      </c>
      <c r="L75" s="36">
        <f>TAES!$L$15</f>
        <v>0</v>
      </c>
      <c r="N75" s="17"/>
      <c r="O75" s="28"/>
      <c r="P75" s="19"/>
      <c r="Q75" s="19"/>
      <c r="R75" s="19"/>
      <c r="S75" s="19"/>
      <c r="T75" s="39"/>
      <c r="U75" s="19"/>
      <c r="V75" s="19"/>
      <c r="W75" s="19"/>
      <c r="X75" s="19"/>
      <c r="Y75" s="19"/>
      <c r="Z75" s="19"/>
      <c r="AA75" s="19"/>
      <c r="AB75" s="24"/>
    </row>
    <row r="76" spans="2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TAMRF!$K$15</f>
        <v>0</v>
      </c>
      <c r="L76" s="36">
        <f>TAMRF!$L$15</f>
        <v>0</v>
      </c>
      <c r="N76" s="17"/>
      <c r="O76" s="28"/>
      <c r="P76" s="19"/>
      <c r="Q76" s="19"/>
      <c r="R76" s="19"/>
      <c r="S76" s="19"/>
      <c r="T76" s="39"/>
      <c r="U76" s="19"/>
      <c r="V76" s="19"/>
      <c r="W76" s="19"/>
      <c r="X76" s="19"/>
      <c r="Y76" s="19"/>
      <c r="Z76" s="19"/>
      <c r="AA76" s="19"/>
      <c r="AB76" s="24"/>
    </row>
    <row r="77" spans="2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TAMU!$K$15</f>
        <v>57412521</v>
      </c>
      <c r="L77" s="36">
        <f>TAMU!$L$15</f>
        <v>57412521</v>
      </c>
      <c r="N77" s="17"/>
      <c r="O77" s="28"/>
      <c r="P77" s="19"/>
      <c r="Q77" s="19"/>
      <c r="R77" s="19"/>
      <c r="S77" s="19"/>
      <c r="T77" s="39"/>
      <c r="U77" s="19"/>
      <c r="V77" s="19"/>
      <c r="W77" s="19"/>
      <c r="X77" s="19"/>
      <c r="Y77" s="19"/>
      <c r="Z77" s="19"/>
      <c r="AA77" s="19"/>
      <c r="AB77" s="24"/>
    </row>
    <row r="78" spans="2:28" ht="15.75" hidden="1" customHeight="1" outlineLevel="1">
      <c r="B78" s="20"/>
      <c r="C78" s="21"/>
      <c r="D78" s="21"/>
      <c r="E78" s="21"/>
      <c r="F78" s="21"/>
      <c r="G78" s="21"/>
      <c r="H78" s="21"/>
      <c r="I78" s="21"/>
      <c r="J78" s="21"/>
      <c r="K78" s="33">
        <f>TAMUS!$K$15</f>
        <v>0</v>
      </c>
      <c r="L78" s="36">
        <f>TAMUS!$L$15</f>
        <v>0</v>
      </c>
      <c r="N78" s="17"/>
      <c r="O78" s="28"/>
      <c r="P78" s="19"/>
      <c r="Q78" s="19"/>
      <c r="R78" s="19"/>
      <c r="S78" s="19"/>
      <c r="T78" s="39"/>
      <c r="U78" s="19"/>
      <c r="V78" s="19"/>
      <c r="W78" s="19"/>
      <c r="X78" s="19"/>
      <c r="Y78" s="19"/>
      <c r="Z78" s="19"/>
      <c r="AA78" s="19"/>
      <c r="AB78" s="24"/>
    </row>
    <row r="79" spans="2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TAR!$K$15</f>
        <v>637467</v>
      </c>
      <c r="L79" s="36">
        <f>TAR!$L$15</f>
        <v>637467</v>
      </c>
      <c r="N79" s="17"/>
      <c r="O79" s="28"/>
      <c r="P79" s="19"/>
      <c r="Q79" s="19"/>
      <c r="R79" s="19"/>
      <c r="S79" s="19"/>
      <c r="T79" s="39"/>
      <c r="U79" s="19"/>
      <c r="V79" s="19"/>
      <c r="W79" s="19"/>
      <c r="X79" s="19"/>
      <c r="Y79" s="19"/>
      <c r="Z79" s="19"/>
      <c r="AA79" s="19"/>
      <c r="AB79" s="24"/>
    </row>
    <row r="80" spans="2:28" ht="15.75" hidden="1" customHeight="1" outlineLevel="1">
      <c r="B80" s="20"/>
      <c r="C80" s="21"/>
      <c r="D80" s="21"/>
      <c r="E80" s="21"/>
      <c r="F80" s="21"/>
      <c r="G80" s="21"/>
      <c r="H80" s="21"/>
      <c r="I80" s="21"/>
      <c r="J80" s="21"/>
      <c r="K80" s="33">
        <f>TEES1!$K$15</f>
        <v>0</v>
      </c>
      <c r="L80" s="36">
        <f>TEES1!$L$15</f>
        <v>0</v>
      </c>
      <c r="N80" s="17"/>
      <c r="O80" s="28"/>
      <c r="P80" s="19"/>
      <c r="Q80" s="19"/>
      <c r="R80" s="19"/>
      <c r="S80" s="19"/>
      <c r="T80" s="39"/>
      <c r="U80" s="19"/>
      <c r="V80" s="19"/>
      <c r="W80" s="19"/>
      <c r="X80" s="19"/>
      <c r="Y80" s="19"/>
      <c r="Z80" s="19"/>
      <c r="AA80" s="19"/>
      <c r="AB80" s="24"/>
    </row>
    <row r="81" spans="2:28" ht="15.75" hidden="1" customHeight="1" outlineLevel="1">
      <c r="B81" s="20"/>
      <c r="C81" s="21"/>
      <c r="D81" s="21"/>
      <c r="E81" s="21"/>
      <c r="F81" s="21"/>
      <c r="G81" s="21"/>
      <c r="H81" s="21"/>
      <c r="I81" s="21"/>
      <c r="J81" s="21"/>
      <c r="K81" s="33">
        <f>TEES2!$K$15</f>
        <v>0</v>
      </c>
      <c r="L81" s="36">
        <f>TEES2!$L$15</f>
        <v>0</v>
      </c>
      <c r="N81" s="17"/>
      <c r="O81" s="28"/>
      <c r="P81" s="19"/>
      <c r="Q81" s="19"/>
      <c r="R81" s="19"/>
      <c r="S81" s="19"/>
      <c r="T81" s="39"/>
      <c r="U81" s="19"/>
      <c r="V81" s="19"/>
      <c r="W81" s="19"/>
      <c r="X81" s="19"/>
      <c r="Y81" s="19"/>
      <c r="Z81" s="19"/>
      <c r="AA81" s="19"/>
      <c r="AB81" s="24"/>
    </row>
    <row r="82" spans="2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33">
        <f>TFS!$K$15</f>
        <v>0</v>
      </c>
      <c r="L82" s="36">
        <f>TFS!$L$15</f>
        <v>0</v>
      </c>
      <c r="N82" s="17"/>
      <c r="O82" s="28"/>
      <c r="P82" s="19"/>
      <c r="Q82" s="19"/>
      <c r="R82" s="19"/>
      <c r="S82" s="19"/>
      <c r="T82" s="39"/>
      <c r="U82" s="19"/>
      <c r="V82" s="19"/>
      <c r="W82" s="19"/>
      <c r="X82" s="19"/>
      <c r="Y82" s="19"/>
      <c r="Z82" s="19"/>
      <c r="AA82" s="19"/>
      <c r="AB82" s="24"/>
    </row>
    <row r="83" spans="2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33">
        <f>TTI!$K$15</f>
        <v>147065</v>
      </c>
      <c r="L83" s="36">
        <f>TTI!$L$15</f>
        <v>147065</v>
      </c>
      <c r="N83" s="17"/>
      <c r="O83" s="28"/>
      <c r="P83" s="19"/>
      <c r="Q83" s="19"/>
      <c r="R83" s="19"/>
      <c r="S83" s="19"/>
      <c r="T83" s="39"/>
      <c r="U83" s="19"/>
      <c r="V83" s="19"/>
      <c r="W83" s="19"/>
      <c r="X83" s="19"/>
      <c r="Y83" s="19"/>
      <c r="Z83" s="19"/>
      <c r="AA83" s="19"/>
      <c r="AB83" s="24"/>
    </row>
    <row r="84" spans="2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33">
        <f>TVMDL!$K$15</f>
        <v>0</v>
      </c>
      <c r="L84" s="36">
        <f>TVMDL!$L$15</f>
        <v>0</v>
      </c>
      <c r="N84" s="17"/>
      <c r="O84" s="28"/>
      <c r="P84" s="19"/>
      <c r="Q84" s="19"/>
      <c r="R84" s="19"/>
      <c r="S84" s="19"/>
      <c r="T84" s="39"/>
      <c r="U84" s="19"/>
      <c r="V84" s="19"/>
      <c r="W84" s="19"/>
      <c r="X84" s="19"/>
      <c r="Y84" s="19"/>
      <c r="Z84" s="19"/>
      <c r="AA84" s="19"/>
      <c r="AB84" s="24"/>
    </row>
    <row r="85" spans="2:28" ht="15.75" customHeight="1" collapsed="1">
      <c r="B85" s="533" t="s">
        <v>688</v>
      </c>
      <c r="C85" s="21"/>
      <c r="D85" s="21"/>
      <c r="E85" s="21"/>
      <c r="F85" s="21"/>
      <c r="G85" s="21"/>
      <c r="H85" s="21"/>
      <c r="I85" s="21"/>
      <c r="J85" s="21"/>
      <c r="K85" s="40">
        <f>SUM(K75:K84)</f>
        <v>58197053</v>
      </c>
      <c r="L85" s="36">
        <f>SUM(L75:L84)</f>
        <v>58197053</v>
      </c>
      <c r="N85" s="19"/>
      <c r="O85" s="19"/>
      <c r="P85" s="19"/>
      <c r="Q85" s="19"/>
      <c r="R85" s="19"/>
      <c r="S85" s="19"/>
      <c r="T85" s="19"/>
      <c r="U85" s="19"/>
      <c r="V85" s="19"/>
      <c r="W85" s="41"/>
      <c r="X85" s="19"/>
      <c r="Y85" s="19"/>
      <c r="Z85" s="19"/>
      <c r="AA85" s="19"/>
      <c r="AB85" s="24">
        <f>SUM(C85:L85)</f>
        <v>116394106</v>
      </c>
    </row>
    <row r="86" spans="2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40">
        <f>TAES!$K$16</f>
        <v>0</v>
      </c>
      <c r="L86" s="36">
        <f>TAES!$L$16</f>
        <v>0</v>
      </c>
      <c r="N86" s="19"/>
      <c r="O86" s="19"/>
      <c r="P86" s="19"/>
      <c r="Q86" s="19"/>
      <c r="R86" s="19"/>
      <c r="S86" s="19"/>
      <c r="T86" s="19"/>
      <c r="U86" s="19"/>
      <c r="V86" s="19"/>
      <c r="W86" s="41"/>
      <c r="X86" s="19"/>
      <c r="Y86" s="19"/>
      <c r="Z86" s="19"/>
      <c r="AA86" s="19"/>
      <c r="AB86" s="24"/>
    </row>
    <row r="87" spans="2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40">
        <f>TAMRF!$K$16</f>
        <v>0</v>
      </c>
      <c r="L87" s="36">
        <f>TAMRF!$L$16</f>
        <v>0</v>
      </c>
      <c r="N87" s="19"/>
      <c r="O87" s="19"/>
      <c r="P87" s="19"/>
      <c r="Q87" s="19"/>
      <c r="R87" s="19"/>
      <c r="S87" s="19"/>
      <c r="T87" s="19"/>
      <c r="U87" s="19"/>
      <c r="V87" s="19"/>
      <c r="W87" s="41"/>
      <c r="X87" s="19"/>
      <c r="Y87" s="19"/>
      <c r="Z87" s="19"/>
      <c r="AA87" s="19"/>
      <c r="AB87" s="24"/>
    </row>
    <row r="88" spans="2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40">
        <f>TAMU!$K$16</f>
        <v>0</v>
      </c>
      <c r="L88" s="36">
        <f>TAMU!$L$16</f>
        <v>0</v>
      </c>
      <c r="N88" s="19"/>
      <c r="O88" s="19"/>
      <c r="P88" s="19"/>
      <c r="Q88" s="19"/>
      <c r="R88" s="19"/>
      <c r="S88" s="19"/>
      <c r="T88" s="19"/>
      <c r="U88" s="19"/>
      <c r="V88" s="19"/>
      <c r="W88" s="41"/>
      <c r="X88" s="19"/>
      <c r="Y88" s="19"/>
      <c r="Z88" s="19"/>
      <c r="AA88" s="19"/>
      <c r="AB88" s="24"/>
    </row>
    <row r="89" spans="2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40">
        <f>TAMUS!$K$16</f>
        <v>0</v>
      </c>
      <c r="L89" s="36">
        <f>TAMUS!$L$16</f>
        <v>0</v>
      </c>
      <c r="N89" s="19"/>
      <c r="O89" s="19"/>
      <c r="P89" s="19"/>
      <c r="Q89" s="19"/>
      <c r="R89" s="19"/>
      <c r="S89" s="19"/>
      <c r="T89" s="19"/>
      <c r="U89" s="19"/>
      <c r="V89" s="19"/>
      <c r="W89" s="41"/>
      <c r="X89" s="19"/>
      <c r="Y89" s="19"/>
      <c r="Z89" s="19"/>
      <c r="AA89" s="19"/>
      <c r="AB89" s="24"/>
    </row>
    <row r="90" spans="2:28" ht="15.75" hidden="1" customHeight="1" outlineLevel="1">
      <c r="B90" s="20"/>
      <c r="C90" s="21"/>
      <c r="D90" s="21"/>
      <c r="E90" s="21"/>
      <c r="F90" s="21"/>
      <c r="G90" s="21"/>
      <c r="H90" s="21"/>
      <c r="I90" s="21"/>
      <c r="J90" s="21"/>
      <c r="K90" s="40">
        <f>TAR!$K$16</f>
        <v>180473</v>
      </c>
      <c r="L90" s="36">
        <f>TAR!$L$16</f>
        <v>180473</v>
      </c>
      <c r="N90" s="19"/>
      <c r="O90" s="19"/>
      <c r="P90" s="19"/>
      <c r="Q90" s="19"/>
      <c r="R90" s="19"/>
      <c r="S90" s="19"/>
      <c r="T90" s="19"/>
      <c r="U90" s="19"/>
      <c r="V90" s="19"/>
      <c r="W90" s="41"/>
      <c r="X90" s="19"/>
      <c r="Y90" s="19"/>
      <c r="Z90" s="19"/>
      <c r="AA90" s="19"/>
      <c r="AB90" s="24"/>
    </row>
    <row r="91" spans="2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40">
        <f>TEES1!$K$16</f>
        <v>-1479059</v>
      </c>
      <c r="L91" s="36">
        <f>TEES1!$L$16</f>
        <v>-1479059</v>
      </c>
      <c r="N91" s="19"/>
      <c r="O91" s="19"/>
      <c r="P91" s="19"/>
      <c r="Q91" s="19"/>
      <c r="R91" s="19"/>
      <c r="S91" s="19"/>
      <c r="T91" s="19"/>
      <c r="U91" s="19"/>
      <c r="V91" s="19"/>
      <c r="W91" s="41"/>
      <c r="X91" s="19"/>
      <c r="Y91" s="19"/>
      <c r="Z91" s="19"/>
      <c r="AA91" s="19"/>
      <c r="AB91" s="24"/>
    </row>
    <row r="92" spans="2:28" ht="15.75" hidden="1" customHeight="1" outlineLevel="1">
      <c r="B92" s="20"/>
      <c r="C92" s="21"/>
      <c r="D92" s="21"/>
      <c r="E92" s="21"/>
      <c r="F92" s="21"/>
      <c r="G92" s="21"/>
      <c r="H92" s="21"/>
      <c r="I92" s="21"/>
      <c r="J92" s="21"/>
      <c r="K92" s="40">
        <f>TEES2!$K$16</f>
        <v>0</v>
      </c>
      <c r="L92" s="36">
        <f>TEES2!$L$16</f>
        <v>0</v>
      </c>
      <c r="N92" s="19"/>
      <c r="O92" s="19"/>
      <c r="P92" s="19"/>
      <c r="Q92" s="19"/>
      <c r="R92" s="19"/>
      <c r="S92" s="19"/>
      <c r="T92" s="19"/>
      <c r="U92" s="19"/>
      <c r="V92" s="19"/>
      <c r="W92" s="41"/>
      <c r="X92" s="19"/>
      <c r="Y92" s="19"/>
      <c r="Z92" s="19"/>
      <c r="AA92" s="19"/>
      <c r="AB92" s="24"/>
    </row>
    <row r="93" spans="2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40">
        <f>TFS!$K$16</f>
        <v>0</v>
      </c>
      <c r="L93" s="36">
        <f>TFS!$L$16</f>
        <v>0</v>
      </c>
      <c r="N93" s="19"/>
      <c r="O93" s="19"/>
      <c r="P93" s="19"/>
      <c r="Q93" s="19"/>
      <c r="R93" s="19"/>
      <c r="S93" s="19"/>
      <c r="T93" s="19"/>
      <c r="U93" s="19"/>
      <c r="V93" s="19"/>
      <c r="W93" s="41"/>
      <c r="X93" s="19"/>
      <c r="Y93" s="19"/>
      <c r="Z93" s="19"/>
      <c r="AA93" s="19"/>
      <c r="AB93" s="24"/>
    </row>
    <row r="94" spans="2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40">
        <f>TTI!$K$16</f>
        <v>0</v>
      </c>
      <c r="L94" s="36">
        <f>TTI!$L$16</f>
        <v>0</v>
      </c>
      <c r="N94" s="19"/>
      <c r="O94" s="19"/>
      <c r="P94" s="19"/>
      <c r="Q94" s="19"/>
      <c r="R94" s="19"/>
      <c r="S94" s="19"/>
      <c r="T94" s="19"/>
      <c r="U94" s="19"/>
      <c r="V94" s="19"/>
      <c r="W94" s="41"/>
      <c r="X94" s="19"/>
      <c r="Y94" s="19"/>
      <c r="Z94" s="19"/>
      <c r="AA94" s="19"/>
      <c r="AB94" s="24"/>
    </row>
    <row r="95" spans="2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40">
        <f>TVMDL!$K$16</f>
        <v>0</v>
      </c>
      <c r="L95" s="36">
        <f>TVMDL!$L$16</f>
        <v>0</v>
      </c>
      <c r="N95" s="19"/>
      <c r="O95" s="19"/>
      <c r="P95" s="19"/>
      <c r="Q95" s="19"/>
      <c r="R95" s="19"/>
      <c r="S95" s="19"/>
      <c r="T95" s="19"/>
      <c r="U95" s="19"/>
      <c r="V95" s="19"/>
      <c r="W95" s="41"/>
      <c r="X95" s="19"/>
      <c r="Y95" s="19"/>
      <c r="Z95" s="19"/>
      <c r="AA95" s="19"/>
      <c r="AB95" s="24"/>
    </row>
    <row r="96" spans="2:28" ht="15.75" customHeight="1" collapsed="1">
      <c r="B96" s="20" t="s">
        <v>1519</v>
      </c>
      <c r="C96" s="21"/>
      <c r="D96" s="21"/>
      <c r="E96" s="21"/>
      <c r="F96" s="21"/>
      <c r="G96" s="21"/>
      <c r="H96" s="21"/>
      <c r="I96" s="21"/>
      <c r="J96" s="21"/>
      <c r="K96" s="40">
        <f>SUM(K86:K95)</f>
        <v>-1298586</v>
      </c>
      <c r="L96" s="36">
        <f>SUM(L86:L95)</f>
        <v>-1298586</v>
      </c>
      <c r="N96" s="28"/>
      <c r="O96" s="42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24">
        <f>SUM(C96:L96)</f>
        <v>-2597172</v>
      </c>
    </row>
    <row r="97" spans="1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173">
        <f>TAES!$K$17</f>
        <v>577915</v>
      </c>
      <c r="L97" s="23">
        <f>TAES!$L$17</f>
        <v>577915</v>
      </c>
      <c r="N97" s="28"/>
      <c r="O97" s="42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24"/>
    </row>
    <row r="98" spans="1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173">
        <f>TAMRF!$K$17</f>
        <v>0</v>
      </c>
      <c r="L98" s="23">
        <f>TAMRF!$L$17</f>
        <v>0</v>
      </c>
      <c r="N98" s="28"/>
      <c r="O98" s="42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24"/>
    </row>
    <row r="99" spans="1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173">
        <f>TAMU!$K$17</f>
        <v>289567244</v>
      </c>
      <c r="L99" s="23">
        <f>TAMU!$L$17</f>
        <v>285382423</v>
      </c>
      <c r="N99" s="28"/>
      <c r="O99" s="42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24"/>
    </row>
    <row r="100" spans="1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173">
        <f>TAMUS!$K$17</f>
        <v>11574840</v>
      </c>
      <c r="L100" s="23">
        <f>TAMUS!$L$17</f>
        <v>11574840</v>
      </c>
      <c r="N100" s="28"/>
      <c r="O100" s="42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24"/>
    </row>
    <row r="101" spans="1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173">
        <f>TAR!$K$17</f>
        <v>214199529</v>
      </c>
      <c r="L101" s="23">
        <f>TAR!$L$17</f>
        <v>214199529</v>
      </c>
      <c r="N101" s="28"/>
      <c r="O101" s="42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24"/>
    </row>
    <row r="102" spans="1:28" ht="15.75" hidden="1" customHeight="1" outlineLevel="1">
      <c r="B102" s="20"/>
      <c r="C102" s="21"/>
      <c r="D102" s="21"/>
      <c r="E102" s="21"/>
      <c r="F102" s="21"/>
      <c r="G102" s="21"/>
      <c r="H102" s="21"/>
      <c r="I102" s="21"/>
      <c r="J102" s="21"/>
      <c r="K102" s="173">
        <f>TEES1!$K$17</f>
        <v>175665422</v>
      </c>
      <c r="L102" s="23">
        <f>TEES1!$L$17</f>
        <v>175447909</v>
      </c>
      <c r="N102" s="28"/>
      <c r="O102" s="42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24"/>
    </row>
    <row r="103" spans="1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173">
        <f>TEES2!$K$17</f>
        <v>0</v>
      </c>
      <c r="L103" s="23">
        <f>TEES2!$L$17</f>
        <v>0</v>
      </c>
      <c r="N103" s="28"/>
      <c r="O103" s="42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24"/>
    </row>
    <row r="104" spans="1:28" ht="15.75" hidden="1" customHeight="1" outlineLevel="1">
      <c r="B104" s="20"/>
      <c r="C104" s="21"/>
      <c r="D104" s="21"/>
      <c r="E104" s="21"/>
      <c r="F104" s="21"/>
      <c r="G104" s="21"/>
      <c r="H104" s="21"/>
      <c r="I104" s="21"/>
      <c r="J104" s="21"/>
      <c r="K104" s="173">
        <f>TFS!$K$17</f>
        <v>2230482</v>
      </c>
      <c r="L104" s="23">
        <f>TFS!$L$17</f>
        <v>2235344</v>
      </c>
      <c r="N104" s="28"/>
      <c r="O104" s="42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24"/>
    </row>
    <row r="105" spans="1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73">
        <f>TTI!$K$17</f>
        <v>87305158</v>
      </c>
      <c r="L105" s="23">
        <f>TTI!$L$17</f>
        <v>86921915</v>
      </c>
      <c r="N105" s="28"/>
      <c r="O105" s="42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24"/>
    </row>
    <row r="106" spans="1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73">
        <f>TVMDL!$K$17</f>
        <v>395021</v>
      </c>
      <c r="L106" s="23">
        <f>TVMDL!$L$17</f>
        <v>395021</v>
      </c>
      <c r="N106" s="28"/>
      <c r="O106" s="42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24"/>
    </row>
    <row r="107" spans="1:28" ht="15.75" customHeight="1" collapsed="1">
      <c r="B107" s="43" t="s">
        <v>13</v>
      </c>
      <c r="C107" s="44"/>
      <c r="D107" s="44"/>
      <c r="E107" s="44"/>
      <c r="F107" s="44"/>
      <c r="G107" s="44"/>
      <c r="H107" s="44"/>
      <c r="I107" s="44"/>
      <c r="J107" s="44"/>
      <c r="K107" s="45">
        <f>SUM(K97:K106)</f>
        <v>781515611</v>
      </c>
      <c r="L107" s="46">
        <f>SUM(L97:L106)</f>
        <v>776734896</v>
      </c>
      <c r="N107" s="47"/>
      <c r="O107" s="48"/>
      <c r="P107" s="48"/>
      <c r="Q107" s="48"/>
      <c r="R107" s="49"/>
      <c r="S107" s="50">
        <f>L107-INT(L107)</f>
        <v>0</v>
      </c>
      <c r="T107" s="49">
        <v>0</v>
      </c>
      <c r="U107" s="48">
        <v>0</v>
      </c>
      <c r="V107" s="48">
        <v>0</v>
      </c>
      <c r="W107" s="48"/>
      <c r="X107" s="48"/>
      <c r="Y107" s="51"/>
      <c r="Z107" s="41"/>
      <c r="AA107" s="19"/>
      <c r="AB107" s="44" t="e">
        <f>#REF!+#REF!+#REF!+#REF!</f>
        <v>#REF!</v>
      </c>
    </row>
    <row r="108" spans="1:28" ht="15.75" hidden="1" customHeight="1" outlineLevel="1">
      <c r="A108" s="340"/>
      <c r="B108" s="20"/>
      <c r="C108" s="21"/>
      <c r="D108" s="21"/>
      <c r="E108" s="21"/>
      <c r="F108" s="21"/>
      <c r="G108" s="21"/>
      <c r="H108" s="21"/>
      <c r="I108" s="21"/>
      <c r="J108" s="21"/>
      <c r="K108" s="33"/>
      <c r="L108" s="36">
        <f>TAES!$L$18</f>
        <v>59004</v>
      </c>
      <c r="N108" s="17"/>
      <c r="O108" s="28"/>
      <c r="P108" s="19"/>
      <c r="Q108" s="19"/>
      <c r="R108" s="19"/>
      <c r="S108" s="19"/>
      <c r="T108" s="39"/>
      <c r="U108" s="19"/>
      <c r="V108" s="19"/>
      <c r="W108" s="19"/>
      <c r="X108" s="19"/>
      <c r="Y108" s="19"/>
      <c r="Z108" s="19"/>
      <c r="AA108" s="19"/>
      <c r="AB108" s="24"/>
    </row>
    <row r="109" spans="1:28" ht="15.75" hidden="1" customHeight="1" outlineLevel="1">
      <c r="A109" s="340"/>
      <c r="B109" s="20"/>
      <c r="C109" s="21"/>
      <c r="D109" s="21"/>
      <c r="E109" s="21"/>
      <c r="F109" s="21"/>
      <c r="G109" s="21"/>
      <c r="H109" s="21"/>
      <c r="I109" s="21"/>
      <c r="J109" s="21"/>
      <c r="K109" s="33"/>
      <c r="L109" s="36">
        <f>TAMRF!$L$18</f>
        <v>0</v>
      </c>
      <c r="N109" s="17"/>
      <c r="O109" s="28"/>
      <c r="P109" s="19"/>
      <c r="Q109" s="19"/>
      <c r="R109" s="19"/>
      <c r="S109" s="19"/>
      <c r="T109" s="39"/>
      <c r="U109" s="19"/>
      <c r="V109" s="19"/>
      <c r="W109" s="19"/>
      <c r="X109" s="19"/>
      <c r="Y109" s="19"/>
      <c r="Z109" s="19"/>
      <c r="AA109" s="19"/>
      <c r="AB109" s="24"/>
    </row>
    <row r="110" spans="1:28" ht="15.75" hidden="1" customHeight="1" outlineLevel="1">
      <c r="A110" s="340"/>
      <c r="B110" s="20"/>
      <c r="C110" s="21"/>
      <c r="D110" s="21"/>
      <c r="E110" s="21"/>
      <c r="F110" s="21"/>
      <c r="G110" s="21"/>
      <c r="H110" s="21"/>
      <c r="I110" s="21"/>
      <c r="J110" s="21"/>
      <c r="K110" s="33"/>
      <c r="L110" s="36">
        <f>TAMU!$L$18</f>
        <v>18655629</v>
      </c>
      <c r="N110" s="17"/>
      <c r="O110" s="28"/>
      <c r="P110" s="19"/>
      <c r="Q110" s="19"/>
      <c r="R110" s="19"/>
      <c r="S110" s="19"/>
      <c r="T110" s="39"/>
      <c r="U110" s="19"/>
      <c r="V110" s="19"/>
      <c r="W110" s="19"/>
      <c r="X110" s="19"/>
      <c r="Y110" s="19"/>
      <c r="Z110" s="19"/>
      <c r="AA110" s="19"/>
      <c r="AB110" s="24"/>
    </row>
    <row r="111" spans="1:28" ht="15.75" hidden="1" customHeight="1" outlineLevel="1">
      <c r="A111" s="340"/>
      <c r="B111" s="20"/>
      <c r="C111" s="21"/>
      <c r="D111" s="21"/>
      <c r="E111" s="21"/>
      <c r="F111" s="21"/>
      <c r="G111" s="21"/>
      <c r="H111" s="21"/>
      <c r="I111" s="21"/>
      <c r="J111" s="21"/>
      <c r="K111" s="33"/>
      <c r="L111" s="36">
        <f>TAMUS!$L$18</f>
        <v>0</v>
      </c>
      <c r="N111" s="17"/>
      <c r="O111" s="28"/>
      <c r="P111" s="19"/>
      <c r="Q111" s="19"/>
      <c r="R111" s="19"/>
      <c r="S111" s="19"/>
      <c r="T111" s="39"/>
      <c r="U111" s="19"/>
      <c r="V111" s="19"/>
      <c r="W111" s="19"/>
      <c r="X111" s="19"/>
      <c r="Y111" s="19"/>
      <c r="Z111" s="19"/>
      <c r="AA111" s="19"/>
      <c r="AB111" s="24"/>
    </row>
    <row r="112" spans="1:28" ht="15.75" hidden="1" customHeight="1" outlineLevel="1">
      <c r="A112" s="340"/>
      <c r="B112" s="20"/>
      <c r="C112" s="21"/>
      <c r="D112" s="21"/>
      <c r="E112" s="21"/>
      <c r="F112" s="21"/>
      <c r="G112" s="21"/>
      <c r="H112" s="21"/>
      <c r="I112" s="21"/>
      <c r="J112" s="21"/>
      <c r="K112" s="33"/>
      <c r="L112" s="36">
        <f>TAR!$L$18</f>
        <v>13071043</v>
      </c>
      <c r="N112" s="17"/>
      <c r="O112" s="28"/>
      <c r="P112" s="19"/>
      <c r="Q112" s="19"/>
      <c r="R112" s="19"/>
      <c r="S112" s="19"/>
      <c r="T112" s="39"/>
      <c r="U112" s="19"/>
      <c r="V112" s="19"/>
      <c r="W112" s="19"/>
      <c r="X112" s="19"/>
      <c r="Y112" s="19"/>
      <c r="Z112" s="19"/>
      <c r="AA112" s="19"/>
      <c r="AB112" s="24"/>
    </row>
    <row r="113" spans="1:28" ht="15.75" hidden="1" customHeight="1" outlineLevel="1">
      <c r="A113" s="340"/>
      <c r="B113" s="20"/>
      <c r="C113" s="21"/>
      <c r="D113" s="21"/>
      <c r="E113" s="21"/>
      <c r="F113" s="21"/>
      <c r="G113" s="21"/>
      <c r="H113" s="21"/>
      <c r="I113" s="21"/>
      <c r="J113" s="21"/>
      <c r="K113" s="33"/>
      <c r="L113" s="36">
        <f>TEES1!$L$18</f>
        <v>17341252</v>
      </c>
      <c r="N113" s="17"/>
      <c r="O113" s="28"/>
      <c r="P113" s="19"/>
      <c r="Q113" s="19"/>
      <c r="R113" s="19"/>
      <c r="S113" s="19"/>
      <c r="T113" s="39"/>
      <c r="U113" s="19"/>
      <c r="V113" s="19"/>
      <c r="W113" s="19"/>
      <c r="X113" s="19"/>
      <c r="Y113" s="19"/>
      <c r="Z113" s="19"/>
      <c r="AA113" s="19"/>
      <c r="AB113" s="24"/>
    </row>
    <row r="114" spans="1:28" ht="15.75" hidden="1" customHeight="1" outlineLevel="1">
      <c r="A114" s="340"/>
      <c r="B114" s="20"/>
      <c r="C114" s="21"/>
      <c r="D114" s="21"/>
      <c r="E114" s="21"/>
      <c r="F114" s="21"/>
      <c r="G114" s="21"/>
      <c r="H114" s="21"/>
      <c r="I114" s="21"/>
      <c r="J114" s="21"/>
      <c r="K114" s="33"/>
      <c r="L114" s="36">
        <f>TEES2!$L$18</f>
        <v>0</v>
      </c>
      <c r="N114" s="17"/>
      <c r="O114" s="28"/>
      <c r="P114" s="19"/>
      <c r="Q114" s="19"/>
      <c r="R114" s="19"/>
      <c r="S114" s="19"/>
      <c r="T114" s="39"/>
      <c r="U114" s="19"/>
      <c r="V114" s="19"/>
      <c r="W114" s="19"/>
      <c r="X114" s="19"/>
      <c r="Y114" s="19"/>
      <c r="Z114" s="19"/>
      <c r="AA114" s="19"/>
      <c r="AB114" s="24"/>
    </row>
    <row r="115" spans="1:28" ht="15.75" hidden="1" customHeight="1" outlineLevel="1">
      <c r="A115" s="340"/>
      <c r="B115" s="20"/>
      <c r="C115" s="21"/>
      <c r="D115" s="21"/>
      <c r="E115" s="21"/>
      <c r="F115" s="21"/>
      <c r="G115" s="21"/>
      <c r="H115" s="21"/>
      <c r="I115" s="21"/>
      <c r="J115" s="21"/>
      <c r="K115" s="33"/>
      <c r="L115" s="36">
        <f>TFS!$L$18</f>
        <v>0</v>
      </c>
      <c r="N115" s="17"/>
      <c r="O115" s="28"/>
      <c r="P115" s="19"/>
      <c r="Q115" s="19"/>
      <c r="R115" s="19"/>
      <c r="S115" s="19"/>
      <c r="T115" s="39"/>
      <c r="U115" s="19"/>
      <c r="V115" s="19"/>
      <c r="W115" s="19"/>
      <c r="X115" s="19"/>
      <c r="Y115" s="19"/>
      <c r="Z115" s="19"/>
      <c r="AA115" s="19"/>
      <c r="AB115" s="24"/>
    </row>
    <row r="116" spans="1:28" ht="15.75" hidden="1" customHeight="1" outlineLevel="1">
      <c r="A116" s="340"/>
      <c r="B116" s="20"/>
      <c r="C116" s="21"/>
      <c r="D116" s="21"/>
      <c r="E116" s="21"/>
      <c r="F116" s="21"/>
      <c r="G116" s="21"/>
      <c r="H116" s="21"/>
      <c r="I116" s="21"/>
      <c r="J116" s="21"/>
      <c r="K116" s="33"/>
      <c r="L116" s="36">
        <f>TTI!$L$18</f>
        <v>12729080</v>
      </c>
      <c r="N116" s="17"/>
      <c r="O116" s="28"/>
      <c r="P116" s="19"/>
      <c r="Q116" s="19"/>
      <c r="R116" s="19"/>
      <c r="S116" s="19"/>
      <c r="T116" s="39"/>
      <c r="U116" s="19"/>
      <c r="V116" s="19"/>
      <c r="W116" s="19"/>
      <c r="X116" s="19"/>
      <c r="Y116" s="19"/>
      <c r="Z116" s="19"/>
      <c r="AA116" s="19"/>
      <c r="AB116" s="24"/>
    </row>
    <row r="117" spans="1:28" ht="15.75" hidden="1" customHeight="1" outlineLevel="1">
      <c r="A117" s="340"/>
      <c r="B117" s="20"/>
      <c r="C117" s="21"/>
      <c r="D117" s="21"/>
      <c r="E117" s="21"/>
      <c r="F117" s="21"/>
      <c r="G117" s="21"/>
      <c r="H117" s="21"/>
      <c r="I117" s="21"/>
      <c r="J117" s="21"/>
      <c r="K117" s="33"/>
      <c r="L117" s="36">
        <f>TVMDL!$L$18</f>
        <v>0</v>
      </c>
      <c r="N117" s="17"/>
      <c r="O117" s="28"/>
      <c r="P117" s="19"/>
      <c r="Q117" s="19"/>
      <c r="R117" s="19"/>
      <c r="S117" s="19"/>
      <c r="T117" s="39"/>
      <c r="U117" s="19"/>
      <c r="V117" s="19"/>
      <c r="W117" s="19"/>
      <c r="X117" s="19"/>
      <c r="Y117" s="19"/>
      <c r="Z117" s="19"/>
      <c r="AA117" s="19"/>
      <c r="AB117" s="24"/>
    </row>
    <row r="118" spans="1:28" ht="15.75" customHeight="1" collapsed="1">
      <c r="A118" s="340"/>
      <c r="B118" s="527" t="s">
        <v>600</v>
      </c>
      <c r="C118" s="21"/>
      <c r="D118" s="21"/>
      <c r="E118" s="21"/>
      <c r="F118" s="21"/>
      <c r="G118" s="21"/>
      <c r="H118" s="21"/>
      <c r="I118" s="21"/>
      <c r="J118" s="21"/>
      <c r="K118" s="431"/>
      <c r="L118" s="433">
        <f>SUM(L108:L117)</f>
        <v>61856008</v>
      </c>
      <c r="N118" s="19"/>
      <c r="O118" s="19"/>
      <c r="P118" s="19"/>
      <c r="Q118" s="19"/>
      <c r="R118" s="19"/>
      <c r="S118" s="19"/>
      <c r="T118" s="19"/>
      <c r="U118" s="19"/>
      <c r="V118" s="19"/>
      <c r="W118" s="41"/>
      <c r="X118" s="19"/>
      <c r="Y118" s="19"/>
      <c r="Z118" s="19"/>
      <c r="AA118" s="19"/>
      <c r="AB118" s="24">
        <f>SUM(C118:L118)</f>
        <v>61856008</v>
      </c>
    </row>
    <row r="119" spans="1:28" ht="15.75" hidden="1" customHeight="1" outlineLevel="1">
      <c r="A119" s="340"/>
      <c r="B119" s="20"/>
      <c r="C119" s="21"/>
      <c r="D119" s="21"/>
      <c r="E119" s="21"/>
      <c r="F119" s="21"/>
      <c r="G119" s="21"/>
      <c r="H119" s="21"/>
      <c r="I119" s="21"/>
      <c r="J119" s="21"/>
      <c r="K119" s="432"/>
      <c r="L119" s="36">
        <f>TAES!$L$19</f>
        <v>489110</v>
      </c>
      <c r="N119" s="17"/>
      <c r="O119" s="28"/>
      <c r="P119" s="19"/>
      <c r="Q119" s="19"/>
      <c r="R119" s="19"/>
      <c r="S119" s="19"/>
      <c r="T119" s="39"/>
      <c r="U119" s="19"/>
      <c r="V119" s="19"/>
      <c r="W119" s="19"/>
      <c r="X119" s="19"/>
      <c r="Y119" s="19"/>
      <c r="Z119" s="19"/>
      <c r="AA119" s="19"/>
      <c r="AB119" s="24"/>
    </row>
    <row r="120" spans="1:28" ht="15.75" hidden="1" customHeight="1" outlineLevel="1">
      <c r="A120" s="340"/>
      <c r="B120" s="20"/>
      <c r="C120" s="21"/>
      <c r="D120" s="21"/>
      <c r="E120" s="21"/>
      <c r="F120" s="21"/>
      <c r="G120" s="21"/>
      <c r="H120" s="21"/>
      <c r="I120" s="21"/>
      <c r="J120" s="21"/>
      <c r="K120" s="432"/>
      <c r="L120" s="36">
        <f>TAMRF!$L$19</f>
        <v>0</v>
      </c>
      <c r="N120" s="17"/>
      <c r="O120" s="28"/>
      <c r="P120" s="19"/>
      <c r="Q120" s="19"/>
      <c r="R120" s="19"/>
      <c r="S120" s="19"/>
      <c r="T120" s="39"/>
      <c r="U120" s="19"/>
      <c r="V120" s="19"/>
      <c r="W120" s="19"/>
      <c r="X120" s="19"/>
      <c r="Y120" s="19"/>
      <c r="Z120" s="19"/>
      <c r="AA120" s="19"/>
      <c r="AB120" s="24"/>
    </row>
    <row r="121" spans="1:28" ht="15.75" hidden="1" customHeight="1" outlineLevel="1">
      <c r="A121" s="340"/>
      <c r="B121" s="20"/>
      <c r="C121" s="21"/>
      <c r="D121" s="21"/>
      <c r="E121" s="21"/>
      <c r="F121" s="21"/>
      <c r="G121" s="21"/>
      <c r="H121" s="21"/>
      <c r="I121" s="21"/>
      <c r="J121" s="21"/>
      <c r="K121" s="432"/>
      <c r="L121" s="36">
        <f>TAMU!$L$19</f>
        <v>10414401</v>
      </c>
      <c r="N121" s="17"/>
      <c r="O121" s="28"/>
      <c r="P121" s="19"/>
      <c r="Q121" s="19"/>
      <c r="R121" s="19"/>
      <c r="S121" s="19"/>
      <c r="T121" s="39"/>
      <c r="U121" s="19"/>
      <c r="V121" s="19"/>
      <c r="W121" s="19"/>
      <c r="X121" s="19"/>
      <c r="Y121" s="19"/>
      <c r="Z121" s="19"/>
      <c r="AA121" s="19"/>
      <c r="AB121" s="24"/>
    </row>
    <row r="122" spans="1:28" ht="15.75" hidden="1" customHeight="1" outlineLevel="1">
      <c r="A122" s="340"/>
      <c r="B122" s="20"/>
      <c r="C122" s="21"/>
      <c r="D122" s="21"/>
      <c r="E122" s="21"/>
      <c r="F122" s="21"/>
      <c r="G122" s="21"/>
      <c r="H122" s="21"/>
      <c r="I122" s="21"/>
      <c r="J122" s="21"/>
      <c r="K122" s="432"/>
      <c r="L122" s="36">
        <f>TAMUS!$L$19</f>
        <v>7531624</v>
      </c>
      <c r="N122" s="17"/>
      <c r="O122" s="28"/>
      <c r="P122" s="19"/>
      <c r="Q122" s="19"/>
      <c r="R122" s="19"/>
      <c r="S122" s="19"/>
      <c r="T122" s="39"/>
      <c r="U122" s="19"/>
      <c r="V122" s="19"/>
      <c r="W122" s="19"/>
      <c r="X122" s="19"/>
      <c r="Y122" s="19"/>
      <c r="Z122" s="19"/>
      <c r="AA122" s="19"/>
      <c r="AB122" s="24"/>
    </row>
    <row r="123" spans="1:28" ht="15.75" hidden="1" customHeight="1" outlineLevel="1">
      <c r="A123" s="340"/>
      <c r="B123" s="20"/>
      <c r="C123" s="21"/>
      <c r="D123" s="21"/>
      <c r="E123" s="21"/>
      <c r="F123" s="21"/>
      <c r="G123" s="21"/>
      <c r="H123" s="21"/>
      <c r="I123" s="21"/>
      <c r="J123" s="21"/>
      <c r="K123" s="432"/>
      <c r="L123" s="36">
        <f>TAR!$L$19</f>
        <v>14588554</v>
      </c>
      <c r="N123" s="17"/>
      <c r="O123" s="28"/>
      <c r="P123" s="19"/>
      <c r="Q123" s="19"/>
      <c r="R123" s="19"/>
      <c r="S123" s="19"/>
      <c r="T123" s="39"/>
      <c r="U123" s="19"/>
      <c r="V123" s="19"/>
      <c r="W123" s="19"/>
      <c r="X123" s="19"/>
      <c r="Y123" s="19"/>
      <c r="Z123" s="19"/>
      <c r="AA123" s="19"/>
      <c r="AB123" s="24"/>
    </row>
    <row r="124" spans="1:28" ht="15.75" hidden="1" customHeight="1" outlineLevel="1">
      <c r="A124" s="340"/>
      <c r="B124" s="20"/>
      <c r="C124" s="21"/>
      <c r="D124" s="21"/>
      <c r="E124" s="21"/>
      <c r="F124" s="21"/>
      <c r="G124" s="21"/>
      <c r="H124" s="21"/>
      <c r="I124" s="21"/>
      <c r="J124" s="21"/>
      <c r="K124" s="432"/>
      <c r="L124" s="36">
        <f>TEES1!$L$19</f>
        <v>12646958</v>
      </c>
      <c r="N124" s="17"/>
      <c r="O124" s="28"/>
      <c r="P124" s="19"/>
      <c r="Q124" s="19"/>
      <c r="R124" s="19"/>
      <c r="S124" s="19"/>
      <c r="T124" s="39"/>
      <c r="U124" s="19"/>
      <c r="V124" s="19"/>
      <c r="W124" s="19"/>
      <c r="X124" s="19"/>
      <c r="Y124" s="19"/>
      <c r="Z124" s="19"/>
      <c r="AA124" s="19"/>
      <c r="AB124" s="24"/>
    </row>
    <row r="125" spans="1:28" ht="15.75" hidden="1" customHeight="1" outlineLevel="1">
      <c r="A125" s="340"/>
      <c r="B125" s="20"/>
      <c r="C125" s="21"/>
      <c r="D125" s="21"/>
      <c r="E125" s="21"/>
      <c r="F125" s="21"/>
      <c r="G125" s="21"/>
      <c r="H125" s="21"/>
      <c r="I125" s="21"/>
      <c r="J125" s="21"/>
      <c r="K125" s="432"/>
      <c r="L125" s="36">
        <f>TEES2!$L$19</f>
        <v>0</v>
      </c>
      <c r="N125" s="17"/>
      <c r="O125" s="28"/>
      <c r="P125" s="19"/>
      <c r="Q125" s="19"/>
      <c r="R125" s="19"/>
      <c r="S125" s="19"/>
      <c r="T125" s="39"/>
      <c r="U125" s="19"/>
      <c r="V125" s="19"/>
      <c r="W125" s="19"/>
      <c r="X125" s="19"/>
      <c r="Y125" s="19"/>
      <c r="Z125" s="19"/>
      <c r="AA125" s="19"/>
      <c r="AB125" s="24"/>
    </row>
    <row r="126" spans="1:28" ht="15.75" hidden="1" customHeight="1" outlineLevel="1">
      <c r="A126" s="340"/>
      <c r="B126" s="20"/>
      <c r="C126" s="21"/>
      <c r="D126" s="21"/>
      <c r="E126" s="21"/>
      <c r="F126" s="21"/>
      <c r="G126" s="21"/>
      <c r="H126" s="21"/>
      <c r="I126" s="21"/>
      <c r="J126" s="21"/>
      <c r="K126" s="432"/>
      <c r="L126" s="36">
        <f>TFS!$L$19</f>
        <v>0</v>
      </c>
      <c r="N126" s="17"/>
      <c r="O126" s="28"/>
      <c r="P126" s="19"/>
      <c r="Q126" s="19"/>
      <c r="R126" s="19"/>
      <c r="S126" s="19"/>
      <c r="T126" s="39"/>
      <c r="U126" s="19"/>
      <c r="V126" s="19"/>
      <c r="W126" s="19"/>
      <c r="X126" s="19"/>
      <c r="Y126" s="19"/>
      <c r="Z126" s="19"/>
      <c r="AA126" s="19"/>
      <c r="AB126" s="24"/>
    </row>
    <row r="127" spans="1:28" ht="15.75" hidden="1" customHeight="1" outlineLevel="1">
      <c r="A127" s="340"/>
      <c r="B127" s="20"/>
      <c r="C127" s="21"/>
      <c r="D127" s="21"/>
      <c r="E127" s="21"/>
      <c r="F127" s="21"/>
      <c r="G127" s="21"/>
      <c r="H127" s="21"/>
      <c r="I127" s="21"/>
      <c r="J127" s="21"/>
      <c r="K127" s="432"/>
      <c r="L127" s="36">
        <f>TTI!$L$19</f>
        <v>4918915</v>
      </c>
      <c r="N127" s="17"/>
      <c r="O127" s="28"/>
      <c r="P127" s="19"/>
      <c r="Q127" s="19"/>
      <c r="R127" s="19"/>
      <c r="S127" s="19"/>
      <c r="T127" s="39"/>
      <c r="U127" s="19"/>
      <c r="V127" s="19"/>
      <c r="W127" s="19"/>
      <c r="X127" s="19"/>
      <c r="Y127" s="19"/>
      <c r="Z127" s="19"/>
      <c r="AA127" s="19"/>
      <c r="AB127" s="24"/>
    </row>
    <row r="128" spans="1:28" ht="15.75" hidden="1" customHeight="1" outlineLevel="1">
      <c r="A128" s="340"/>
      <c r="B128" s="20"/>
      <c r="C128" s="21"/>
      <c r="D128" s="21"/>
      <c r="E128" s="21"/>
      <c r="F128" s="21"/>
      <c r="G128" s="21"/>
      <c r="H128" s="21"/>
      <c r="I128" s="21"/>
      <c r="J128" s="21"/>
      <c r="K128" s="432"/>
      <c r="L128" s="36">
        <f>TVMDL!$L$19</f>
        <v>0</v>
      </c>
      <c r="N128" s="17"/>
      <c r="O128" s="28"/>
      <c r="P128" s="19"/>
      <c r="Q128" s="19"/>
      <c r="R128" s="19"/>
      <c r="S128" s="19"/>
      <c r="T128" s="39"/>
      <c r="U128" s="19"/>
      <c r="V128" s="19"/>
      <c r="W128" s="19"/>
      <c r="X128" s="19"/>
      <c r="Y128" s="19"/>
      <c r="Z128" s="19"/>
      <c r="AA128" s="19"/>
      <c r="AB128" s="24"/>
    </row>
    <row r="129" spans="1:28" ht="15.75" customHeight="1" collapsed="1">
      <c r="A129" s="340"/>
      <c r="B129" s="17" t="s">
        <v>553</v>
      </c>
      <c r="C129" s="21"/>
      <c r="D129" s="21"/>
      <c r="E129" s="21"/>
      <c r="F129" s="21"/>
      <c r="G129" s="21"/>
      <c r="H129" s="21"/>
      <c r="I129" s="21"/>
      <c r="J129" s="21"/>
      <c r="K129" s="431"/>
      <c r="L129" s="434">
        <f>SUM(L119:L128)</f>
        <v>50589562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41"/>
      <c r="X129" s="19"/>
      <c r="Y129" s="19"/>
      <c r="Z129" s="19"/>
      <c r="AA129" s="19"/>
      <c r="AB129" s="24">
        <f>SUM(C129:L129)</f>
        <v>50589562</v>
      </c>
    </row>
    <row r="130" spans="1:28" ht="15.75" customHeight="1">
      <c r="C130" s="38"/>
      <c r="D130" s="38"/>
      <c r="E130" s="38"/>
      <c r="F130" s="1065"/>
      <c r="G130" s="1065"/>
      <c r="H130" s="1065"/>
      <c r="I130" s="1065"/>
      <c r="J130" s="1065"/>
      <c r="K130" s="38"/>
      <c r="L130" s="38"/>
      <c r="N130" s="47"/>
      <c r="O130" s="48"/>
      <c r="P130" s="48"/>
      <c r="Q130" s="48"/>
      <c r="R130" s="49"/>
      <c r="S130" s="52"/>
      <c r="T130" s="49"/>
      <c r="U130" s="48"/>
      <c r="V130" s="48"/>
      <c r="W130" s="48"/>
      <c r="X130" s="48"/>
      <c r="Y130" s="51"/>
      <c r="Z130" s="41"/>
      <c r="AA130" s="19"/>
    </row>
    <row r="131" spans="1:28" ht="33" customHeight="1">
      <c r="B131" s="14" t="s">
        <v>14</v>
      </c>
      <c r="C131" s="53"/>
      <c r="D131" s="53"/>
      <c r="E131" s="53"/>
      <c r="F131" s="54" t="s">
        <v>15</v>
      </c>
      <c r="G131" s="54" t="s">
        <v>16</v>
      </c>
      <c r="H131" s="54" t="s">
        <v>17</v>
      </c>
      <c r="I131" s="54" t="s">
        <v>18</v>
      </c>
      <c r="J131" s="622" t="s">
        <v>685</v>
      </c>
      <c r="K131" s="622" t="s">
        <v>686</v>
      </c>
      <c r="L131" s="54" t="s">
        <v>21</v>
      </c>
      <c r="N131" s="47"/>
      <c r="O131" s="48"/>
      <c r="P131" s="48"/>
      <c r="Q131" s="48"/>
      <c r="R131" s="49"/>
      <c r="S131" s="52"/>
      <c r="T131" s="49"/>
      <c r="U131" s="48"/>
      <c r="V131" s="48"/>
      <c r="W131" s="48"/>
      <c r="X131" s="48"/>
      <c r="Y131" s="51"/>
      <c r="Z131" s="41"/>
      <c r="AA131" s="19"/>
    </row>
    <row r="132" spans="1:28" ht="33" hidden="1" customHeight="1" outlineLevel="1">
      <c r="B132" s="168"/>
      <c r="C132" s="37"/>
      <c r="D132" s="37"/>
      <c r="E132" s="37"/>
      <c r="F132" s="174">
        <f>TAES!$F$22</f>
        <v>200462</v>
      </c>
      <c r="G132" s="174">
        <f>TAES!$G$22</f>
        <v>0</v>
      </c>
      <c r="H132" s="174">
        <f>TAES!$H$22</f>
        <v>95218</v>
      </c>
      <c r="I132" s="174">
        <f>TAES!$I$22</f>
        <v>0</v>
      </c>
      <c r="J132" s="174">
        <f>TAES!$J$22</f>
        <v>0</v>
      </c>
      <c r="K132" s="174">
        <f>TAES!$K$22</f>
        <v>45861</v>
      </c>
      <c r="L132" s="174">
        <f>TAES!$L$22</f>
        <v>341541</v>
      </c>
      <c r="N132" s="47"/>
      <c r="O132" s="48"/>
      <c r="P132" s="48"/>
      <c r="Q132" s="48"/>
      <c r="R132" s="49"/>
      <c r="S132" s="52"/>
      <c r="T132" s="49"/>
      <c r="U132" s="48"/>
      <c r="V132" s="48"/>
      <c r="W132" s="48"/>
      <c r="X132" s="48"/>
      <c r="Y132" s="51"/>
      <c r="Z132" s="41"/>
      <c r="AA132" s="19"/>
    </row>
    <row r="133" spans="1:28" ht="33" hidden="1" customHeight="1" outlineLevel="1">
      <c r="B133" s="168"/>
      <c r="C133" s="37"/>
      <c r="D133" s="37"/>
      <c r="E133" s="37"/>
      <c r="F133" s="174">
        <f>TAMRF!$F$22</f>
        <v>0</v>
      </c>
      <c r="G133" s="174">
        <f>TAMRF!$G$22</f>
        <v>0</v>
      </c>
      <c r="H133" s="174">
        <f>TAMRF!$H$22</f>
        <v>0</v>
      </c>
      <c r="I133" s="174">
        <f>TAMRF!$I$22</f>
        <v>0</v>
      </c>
      <c r="J133" s="174">
        <f>TAMRF!$J$22</f>
        <v>0</v>
      </c>
      <c r="K133" s="174">
        <f>TAMRF!$K$22</f>
        <v>0</v>
      </c>
      <c r="L133" s="174">
        <f>TAMRF!$L$22</f>
        <v>0</v>
      </c>
      <c r="N133" s="47"/>
      <c r="O133" s="48"/>
      <c r="P133" s="48"/>
      <c r="Q133" s="48"/>
      <c r="R133" s="49"/>
      <c r="S133" s="52"/>
      <c r="T133" s="49"/>
      <c r="U133" s="48"/>
      <c r="V133" s="48"/>
      <c r="W133" s="48"/>
      <c r="X133" s="48"/>
      <c r="Y133" s="51"/>
      <c r="Z133" s="41"/>
      <c r="AA133" s="19"/>
    </row>
    <row r="134" spans="1:28" ht="33" hidden="1" customHeight="1" outlineLevel="1">
      <c r="B134" s="168"/>
      <c r="C134" s="37"/>
      <c r="D134" s="37"/>
      <c r="E134" s="37"/>
      <c r="F134" s="174">
        <f>TAMU!$F$22</f>
        <v>460981</v>
      </c>
      <c r="G134" s="174">
        <f>TAMU!$G$22</f>
        <v>745486</v>
      </c>
      <c r="H134" s="174">
        <f>TAMU!$H$22</f>
        <v>96113</v>
      </c>
      <c r="I134" s="174">
        <f>TAMU!$I$22</f>
        <v>1210366</v>
      </c>
      <c r="J134" s="174">
        <f>TAMU!$J$22</f>
        <v>7078</v>
      </c>
      <c r="K134" s="174">
        <f>TAMU!$K$22</f>
        <v>2493802</v>
      </c>
      <c r="L134" s="174">
        <f>TAMU!$L$22</f>
        <v>5013826</v>
      </c>
      <c r="N134" s="47"/>
      <c r="O134" s="48"/>
      <c r="P134" s="48"/>
      <c r="Q134" s="48"/>
      <c r="R134" s="49"/>
      <c r="S134" s="52"/>
      <c r="T134" s="49"/>
      <c r="U134" s="48"/>
      <c r="V134" s="48"/>
      <c r="W134" s="48"/>
      <c r="X134" s="48"/>
      <c r="Y134" s="51"/>
      <c r="Z134" s="41"/>
      <c r="AA134" s="19"/>
    </row>
    <row r="135" spans="1:28" ht="33" hidden="1" customHeight="1" outlineLevel="1">
      <c r="B135" s="168"/>
      <c r="C135" s="37"/>
      <c r="D135" s="37"/>
      <c r="E135" s="37"/>
      <c r="F135" s="174">
        <f>TAMUS!$F$22</f>
        <v>0</v>
      </c>
      <c r="G135" s="174">
        <f>TAMUS!$G$22</f>
        <v>0</v>
      </c>
      <c r="H135" s="174">
        <f>TAMUS!$H$22</f>
        <v>0</v>
      </c>
      <c r="I135" s="174">
        <f>TAMUS!$I$22</f>
        <v>0</v>
      </c>
      <c r="J135" s="174">
        <f>TAMUS!$J$22</f>
        <v>0</v>
      </c>
      <c r="K135" s="174">
        <f>TAMUS!$K$22</f>
        <v>0</v>
      </c>
      <c r="L135" s="174">
        <f>TAMUS!$L$22</f>
        <v>0</v>
      </c>
      <c r="N135" s="47"/>
      <c r="O135" s="48"/>
      <c r="P135" s="48"/>
      <c r="Q135" s="48"/>
      <c r="R135" s="49"/>
      <c r="S135" s="52"/>
      <c r="T135" s="49"/>
      <c r="U135" s="48"/>
      <c r="V135" s="48"/>
      <c r="W135" s="48"/>
      <c r="X135" s="48"/>
      <c r="Y135" s="51"/>
      <c r="Z135" s="41"/>
      <c r="AA135" s="19"/>
    </row>
    <row r="136" spans="1:28" ht="33" hidden="1" customHeight="1" outlineLevel="1">
      <c r="B136" s="168"/>
      <c r="C136" s="37"/>
      <c r="D136" s="37"/>
      <c r="E136" s="37"/>
      <c r="F136" s="174">
        <f>TAR!$F$22</f>
        <v>37752494</v>
      </c>
      <c r="G136" s="174">
        <f>TAR!$G$22</f>
        <v>66857644</v>
      </c>
      <c r="H136" s="174">
        <f>TAR!$H$22</f>
        <v>624059</v>
      </c>
      <c r="I136" s="174">
        <f>TAR!$I$22</f>
        <v>49130319</v>
      </c>
      <c r="J136" s="174">
        <f>TAR!$J$22</f>
        <v>9110414</v>
      </c>
      <c r="K136" s="174">
        <f>TAR!$K$22</f>
        <v>3109665</v>
      </c>
      <c r="L136" s="174">
        <f>TAR!$L$22</f>
        <v>166584595</v>
      </c>
      <c r="N136" s="47"/>
      <c r="O136" s="48"/>
      <c r="P136" s="48"/>
      <c r="Q136" s="48"/>
      <c r="R136" s="49"/>
      <c r="S136" s="52"/>
      <c r="T136" s="49"/>
      <c r="U136" s="48"/>
      <c r="V136" s="48"/>
      <c r="W136" s="48"/>
      <c r="X136" s="48"/>
      <c r="Y136" s="51"/>
      <c r="Z136" s="41"/>
      <c r="AA136" s="19"/>
    </row>
    <row r="137" spans="1:28" ht="33" hidden="1" customHeight="1" outlineLevel="1">
      <c r="B137" s="168"/>
      <c r="C137" s="37"/>
      <c r="D137" s="37"/>
      <c r="E137" s="37"/>
      <c r="F137" s="174">
        <f>TEES1!$F$22</f>
        <v>16870</v>
      </c>
      <c r="G137" s="174">
        <f>TEES1!$G$22</f>
        <v>0</v>
      </c>
      <c r="H137" s="174">
        <f>TEES1!$H$22</f>
        <v>0</v>
      </c>
      <c r="I137" s="174">
        <f>TEES1!$I$22</f>
        <v>49530</v>
      </c>
      <c r="J137" s="174">
        <f>TEES1!$J$22</f>
        <v>190708</v>
      </c>
      <c r="K137" s="174">
        <f>TEES1!$K$22</f>
        <v>0</v>
      </c>
      <c r="L137" s="174">
        <f>TEES1!$L$22</f>
        <v>257108</v>
      </c>
      <c r="N137" s="47"/>
      <c r="O137" s="48"/>
      <c r="P137" s="48"/>
      <c r="Q137" s="48"/>
      <c r="R137" s="49"/>
      <c r="S137" s="52"/>
      <c r="T137" s="49"/>
      <c r="U137" s="48"/>
      <c r="V137" s="48"/>
      <c r="W137" s="48"/>
      <c r="X137" s="48"/>
      <c r="Y137" s="51"/>
      <c r="Z137" s="41"/>
      <c r="AA137" s="19"/>
    </row>
    <row r="138" spans="1:28" ht="33" hidden="1" customHeight="1" outlineLevel="1">
      <c r="B138" s="168"/>
      <c r="C138" s="37"/>
      <c r="D138" s="37"/>
      <c r="E138" s="37"/>
      <c r="F138" s="174">
        <f>TEES2!$F$22</f>
        <v>0</v>
      </c>
      <c r="G138" s="174">
        <f>TEES2!$G$22</f>
        <v>0</v>
      </c>
      <c r="H138" s="174">
        <f>TEES2!$H$22</f>
        <v>0</v>
      </c>
      <c r="I138" s="174">
        <f>TEES2!$I$22</f>
        <v>0</v>
      </c>
      <c r="J138" s="174">
        <f>TEES2!$J$22</f>
        <v>0</v>
      </c>
      <c r="K138" s="174">
        <f>TEES2!$K$22</f>
        <v>0</v>
      </c>
      <c r="L138" s="174">
        <f>TEES2!$L$22</f>
        <v>0</v>
      </c>
      <c r="N138" s="47"/>
      <c r="O138" s="48"/>
      <c r="P138" s="48"/>
      <c r="Q138" s="48"/>
      <c r="R138" s="49"/>
      <c r="S138" s="52"/>
      <c r="T138" s="49"/>
      <c r="U138" s="48"/>
      <c r="V138" s="48"/>
      <c r="W138" s="48"/>
      <c r="X138" s="48"/>
      <c r="Y138" s="51"/>
      <c r="Z138" s="41"/>
      <c r="AA138" s="19"/>
    </row>
    <row r="139" spans="1:28" ht="33" hidden="1" customHeight="1" outlineLevel="1">
      <c r="B139" s="168"/>
      <c r="C139" s="37"/>
      <c r="D139" s="37"/>
      <c r="E139" s="37"/>
      <c r="F139" s="174">
        <f>TFS!$F$22</f>
        <v>1420347</v>
      </c>
      <c r="G139" s="174">
        <f>TFS!$G$22</f>
        <v>601630</v>
      </c>
      <c r="H139" s="174">
        <f>TFS!$H$22</f>
        <v>0</v>
      </c>
      <c r="I139" s="174">
        <f>TFS!$I$22</f>
        <v>10750</v>
      </c>
      <c r="J139" s="174">
        <f>TFS!$J$22</f>
        <v>573</v>
      </c>
      <c r="K139" s="174">
        <f>TFS!$K$22</f>
        <v>202044</v>
      </c>
      <c r="L139" s="174">
        <f>TFS!$L$22</f>
        <v>2235344</v>
      </c>
      <c r="N139" s="47"/>
      <c r="O139" s="48"/>
      <c r="P139" s="48"/>
      <c r="Q139" s="48"/>
      <c r="R139" s="49"/>
      <c r="S139" s="52"/>
      <c r="T139" s="49"/>
      <c r="U139" s="48"/>
      <c r="V139" s="48"/>
      <c r="W139" s="48"/>
      <c r="X139" s="48"/>
      <c r="Y139" s="51"/>
      <c r="Z139" s="41"/>
      <c r="AA139" s="19"/>
    </row>
    <row r="140" spans="1:28" ht="33" hidden="1" customHeight="1" outlineLevel="1">
      <c r="B140" s="168"/>
      <c r="C140" s="37"/>
      <c r="D140" s="37"/>
      <c r="E140" s="37"/>
      <c r="F140" s="174">
        <f>TTI!$F$22</f>
        <v>0</v>
      </c>
      <c r="G140" s="174">
        <f>TTI!$G$22</f>
        <v>0</v>
      </c>
      <c r="H140" s="174">
        <f>TTI!$H$22</f>
        <v>0</v>
      </c>
      <c r="I140" s="174">
        <f>TTI!$I$22</f>
        <v>0</v>
      </c>
      <c r="J140" s="174">
        <f>TTI!$J$22</f>
        <v>0</v>
      </c>
      <c r="K140" s="174">
        <f>TTI!$K$22</f>
        <v>0</v>
      </c>
      <c r="L140" s="174">
        <f>TTI!$L$22</f>
        <v>0</v>
      </c>
      <c r="N140" s="47"/>
      <c r="O140" s="48"/>
      <c r="P140" s="48"/>
      <c r="Q140" s="48"/>
      <c r="R140" s="49"/>
      <c r="S140" s="52"/>
      <c r="T140" s="49"/>
      <c r="U140" s="48"/>
      <c r="V140" s="48"/>
      <c r="W140" s="48"/>
      <c r="X140" s="48"/>
      <c r="Y140" s="51"/>
      <c r="Z140" s="41"/>
      <c r="AA140" s="19"/>
    </row>
    <row r="141" spans="1:28" ht="33" hidden="1" customHeight="1" outlineLevel="1">
      <c r="B141" s="168"/>
      <c r="C141" s="37"/>
      <c r="D141" s="37"/>
      <c r="E141" s="37"/>
      <c r="F141" s="174">
        <f>TVMDL!$F$22</f>
        <v>382849</v>
      </c>
      <c r="G141" s="174">
        <f>TVMDL!$G$22</f>
        <v>0</v>
      </c>
      <c r="H141" s="174">
        <f>TVMDL!$H$22</f>
        <v>0</v>
      </c>
      <c r="I141" s="174">
        <f>TVMDL!$I$22</f>
        <v>12172</v>
      </c>
      <c r="J141" s="174">
        <f>TVMDL!$J$22</f>
        <v>0</v>
      </c>
      <c r="K141" s="174">
        <f>TVMDL!$K$22</f>
        <v>0</v>
      </c>
      <c r="L141" s="174">
        <f>TVMDL!$L$22</f>
        <v>395021</v>
      </c>
      <c r="N141" s="47"/>
      <c r="O141" s="48"/>
      <c r="P141" s="48"/>
      <c r="Q141" s="48"/>
      <c r="R141" s="49"/>
      <c r="S141" s="52"/>
      <c r="T141" s="49"/>
      <c r="U141" s="48"/>
      <c r="V141" s="48"/>
      <c r="W141" s="48"/>
      <c r="X141" s="48"/>
      <c r="Y141" s="51"/>
      <c r="Z141" s="41"/>
      <c r="AA141" s="19"/>
    </row>
    <row r="142" spans="1:28" ht="15.75" customHeight="1" collapsed="1">
      <c r="B142" s="55" t="s">
        <v>22</v>
      </c>
      <c r="C142" s="21"/>
      <c r="D142" s="21"/>
      <c r="F142" s="56">
        <f t="shared" ref="F142:L142" si="0">SUM(F132:F141)</f>
        <v>40234003</v>
      </c>
      <c r="G142" s="56">
        <f t="shared" si="0"/>
        <v>68204760</v>
      </c>
      <c r="H142" s="56">
        <f t="shared" si="0"/>
        <v>815390</v>
      </c>
      <c r="I142" s="56">
        <f t="shared" si="0"/>
        <v>50413137</v>
      </c>
      <c r="J142" s="56">
        <f t="shared" si="0"/>
        <v>9308773</v>
      </c>
      <c r="K142" s="56">
        <f t="shared" si="0"/>
        <v>5851372</v>
      </c>
      <c r="L142" s="57">
        <f t="shared" si="0"/>
        <v>174827435</v>
      </c>
      <c r="N142" s="58"/>
      <c r="O142" s="59"/>
      <c r="P142" s="60"/>
      <c r="Q142" s="61"/>
      <c r="R142" s="58"/>
      <c r="S142" s="58"/>
      <c r="T142" s="58"/>
      <c r="U142" s="61"/>
      <c r="V142" s="58"/>
      <c r="W142" s="61"/>
      <c r="X142" s="62"/>
      <c r="Y142" s="59"/>
      <c r="Z142" s="61"/>
      <c r="AA142" s="19"/>
      <c r="AB142" s="24">
        <f>SUM(C142:L142)</f>
        <v>349654870</v>
      </c>
    </row>
    <row r="143" spans="1:28" ht="15.75" hidden="1" customHeight="1" outlineLevel="1">
      <c r="B143" s="55"/>
      <c r="C143" s="21"/>
      <c r="D143" s="21"/>
      <c r="F143" s="64">
        <f>TAES!$F$23</f>
        <v>0</v>
      </c>
      <c r="G143" s="64">
        <f>TAES!$G$23</f>
        <v>12406</v>
      </c>
      <c r="H143" s="64">
        <f>TAES!$H$23</f>
        <v>0</v>
      </c>
      <c r="I143" s="64">
        <f>TAES!$I$23</f>
        <v>0</v>
      </c>
      <c r="J143" s="64">
        <f>TAES!$J$23</f>
        <v>0</v>
      </c>
      <c r="K143" s="64">
        <f>TAES!$K$23</f>
        <v>0</v>
      </c>
      <c r="L143" s="65">
        <f>TAES!$L$23</f>
        <v>12406</v>
      </c>
      <c r="N143" s="58"/>
      <c r="O143" s="59"/>
      <c r="P143" s="60"/>
      <c r="Q143" s="61"/>
      <c r="R143" s="58"/>
      <c r="S143" s="58"/>
      <c r="T143" s="58"/>
      <c r="U143" s="61"/>
      <c r="V143" s="58"/>
      <c r="W143" s="61"/>
      <c r="X143" s="62"/>
      <c r="Y143" s="59"/>
      <c r="Z143" s="61"/>
      <c r="AA143" s="19"/>
      <c r="AB143" s="24"/>
    </row>
    <row r="144" spans="1:28" ht="15.75" hidden="1" customHeight="1" outlineLevel="1">
      <c r="B144" s="55"/>
      <c r="C144" s="21"/>
      <c r="D144" s="21"/>
      <c r="F144" s="64">
        <f>TAMRF!$F$23</f>
        <v>0</v>
      </c>
      <c r="G144" s="64">
        <f>TAMRF!$G$23</f>
        <v>0</v>
      </c>
      <c r="H144" s="64">
        <f>TAMRF!$H$23</f>
        <v>0</v>
      </c>
      <c r="I144" s="64">
        <f>TAMRF!$I$23</f>
        <v>0</v>
      </c>
      <c r="J144" s="64">
        <f>TAMRF!$J$23</f>
        <v>0</v>
      </c>
      <c r="K144" s="64">
        <f>TAMRF!$K$23</f>
        <v>0</v>
      </c>
      <c r="L144" s="65">
        <f>TAMRF!$L$23</f>
        <v>0</v>
      </c>
      <c r="N144" s="58"/>
      <c r="O144" s="59"/>
      <c r="P144" s="60"/>
      <c r="Q144" s="61"/>
      <c r="R144" s="58"/>
      <c r="S144" s="58"/>
      <c r="T144" s="58"/>
      <c r="U144" s="61"/>
      <c r="V144" s="58"/>
      <c r="W144" s="61"/>
      <c r="X144" s="62"/>
      <c r="Y144" s="59"/>
      <c r="Z144" s="61"/>
      <c r="AA144" s="19"/>
      <c r="AB144" s="24"/>
    </row>
    <row r="145" spans="2:28" ht="15.75" hidden="1" customHeight="1" outlineLevel="1">
      <c r="B145" s="55"/>
      <c r="C145" s="21"/>
      <c r="D145" s="21"/>
      <c r="F145" s="64">
        <f>TAMU!$F$23</f>
        <v>9293557</v>
      </c>
      <c r="G145" s="64">
        <f>TAMU!$G$23</f>
        <v>1128936</v>
      </c>
      <c r="H145" s="64">
        <f>TAMU!$H$23</f>
        <v>187410</v>
      </c>
      <c r="I145" s="64">
        <f>TAMU!$I$23</f>
        <v>6987249</v>
      </c>
      <c r="J145" s="64">
        <f>TAMU!$J$23</f>
        <v>395694</v>
      </c>
      <c r="K145" s="64">
        <f>TAMU!$K$23</f>
        <v>1237511</v>
      </c>
      <c r="L145" s="65">
        <f>TAMU!$L$23</f>
        <v>19230357</v>
      </c>
      <c r="N145" s="58"/>
      <c r="O145" s="59"/>
      <c r="P145" s="60"/>
      <c r="Q145" s="61"/>
      <c r="R145" s="58"/>
      <c r="S145" s="58"/>
      <c r="T145" s="58"/>
      <c r="U145" s="61"/>
      <c r="V145" s="58"/>
      <c r="W145" s="61"/>
      <c r="X145" s="62"/>
      <c r="Y145" s="59"/>
      <c r="Z145" s="61"/>
      <c r="AA145" s="19"/>
      <c r="AB145" s="24"/>
    </row>
    <row r="146" spans="2:28" ht="15.75" hidden="1" customHeight="1" outlineLevel="1">
      <c r="B146" s="55"/>
      <c r="C146" s="21"/>
      <c r="D146" s="21"/>
      <c r="F146" s="64">
        <f>TAMUS!$F$23</f>
        <v>0</v>
      </c>
      <c r="G146" s="64">
        <f>TAMUS!$G$23</f>
        <v>0</v>
      </c>
      <c r="H146" s="64">
        <f>TAMUS!$H$23</f>
        <v>0</v>
      </c>
      <c r="I146" s="64">
        <f>TAMUS!$I$23</f>
        <v>0</v>
      </c>
      <c r="J146" s="64">
        <f>TAMUS!$J$23</f>
        <v>0</v>
      </c>
      <c r="K146" s="64">
        <f>TAMUS!$K$23</f>
        <v>0</v>
      </c>
      <c r="L146" s="65">
        <f>TAMUS!$L$23</f>
        <v>0</v>
      </c>
      <c r="N146" s="58"/>
      <c r="O146" s="59"/>
      <c r="P146" s="60"/>
      <c r="Q146" s="61"/>
      <c r="R146" s="58"/>
      <c r="S146" s="58"/>
      <c r="T146" s="58"/>
      <c r="U146" s="61"/>
      <c r="V146" s="58"/>
      <c r="W146" s="61"/>
      <c r="X146" s="62"/>
      <c r="Y146" s="59"/>
      <c r="Z146" s="61"/>
      <c r="AA146" s="19"/>
      <c r="AB146" s="24"/>
    </row>
    <row r="147" spans="2:28" ht="15.75" hidden="1" customHeight="1" outlineLevel="1">
      <c r="B147" s="55"/>
      <c r="C147" s="21"/>
      <c r="D147" s="21"/>
      <c r="F147" s="64">
        <f>TAR!$F$23</f>
        <v>25384856</v>
      </c>
      <c r="G147" s="64">
        <f>TAR!$G$23</f>
        <v>0</v>
      </c>
      <c r="H147" s="64">
        <f>TAR!$H$23</f>
        <v>1835231</v>
      </c>
      <c r="I147" s="64">
        <f>TAR!$I$23</f>
        <v>204253</v>
      </c>
      <c r="J147" s="64">
        <f>TAR!$J$23</f>
        <v>828387</v>
      </c>
      <c r="K147" s="64">
        <f>TAR!$K$23</f>
        <v>3535378</v>
      </c>
      <c r="L147" s="65">
        <f>TAR!$L$23</f>
        <v>31788105</v>
      </c>
      <c r="N147" s="58"/>
      <c r="O147" s="59"/>
      <c r="P147" s="60"/>
      <c r="Q147" s="61"/>
      <c r="R147" s="58"/>
      <c r="S147" s="58"/>
      <c r="T147" s="58"/>
      <c r="U147" s="61"/>
      <c r="V147" s="58"/>
      <c r="W147" s="61"/>
      <c r="X147" s="62"/>
      <c r="Y147" s="59"/>
      <c r="Z147" s="61"/>
      <c r="AA147" s="19"/>
      <c r="AB147" s="24"/>
    </row>
    <row r="148" spans="2:28" ht="15.75" hidden="1" customHeight="1" outlineLevel="1">
      <c r="B148" s="55"/>
      <c r="C148" s="21"/>
      <c r="D148" s="21"/>
      <c r="F148" s="64">
        <f>TEES1!$F$23</f>
        <v>72158</v>
      </c>
      <c r="G148" s="64">
        <f>TEES1!$G$23</f>
        <v>159993</v>
      </c>
      <c r="H148" s="64">
        <f>TEES1!$H$23</f>
        <v>319630</v>
      </c>
      <c r="I148" s="64">
        <f>TEES1!$I$23</f>
        <v>340524</v>
      </c>
      <c r="J148" s="64">
        <f>TEES1!$J$23</f>
        <v>294025</v>
      </c>
      <c r="K148" s="64">
        <f>TEES1!$K$23</f>
        <v>199</v>
      </c>
      <c r="L148" s="65">
        <f>TEES1!$L$23</f>
        <v>1186529</v>
      </c>
      <c r="N148" s="58"/>
      <c r="O148" s="59"/>
      <c r="P148" s="60"/>
      <c r="Q148" s="61"/>
      <c r="R148" s="58"/>
      <c r="S148" s="58"/>
      <c r="T148" s="58"/>
      <c r="U148" s="61"/>
      <c r="V148" s="58"/>
      <c r="W148" s="61"/>
      <c r="X148" s="62"/>
      <c r="Y148" s="59"/>
      <c r="Z148" s="61"/>
      <c r="AA148" s="19"/>
      <c r="AB148" s="24"/>
    </row>
    <row r="149" spans="2:28" ht="15.75" hidden="1" customHeight="1" outlineLevel="1">
      <c r="B149" s="55"/>
      <c r="C149" s="21"/>
      <c r="D149" s="21"/>
      <c r="F149" s="64">
        <f>TEES2!$F$23</f>
        <v>0</v>
      </c>
      <c r="G149" s="64">
        <f>TEES2!$G$23</f>
        <v>0</v>
      </c>
      <c r="H149" s="64">
        <f>TEES2!$H$23</f>
        <v>0</v>
      </c>
      <c r="I149" s="64">
        <f>TEES2!$I$23</f>
        <v>0</v>
      </c>
      <c r="J149" s="64">
        <f>TEES2!$J$23</f>
        <v>0</v>
      </c>
      <c r="K149" s="64">
        <f>TEES2!$K$23</f>
        <v>0</v>
      </c>
      <c r="L149" s="65">
        <f>TEES2!$L$23</f>
        <v>0</v>
      </c>
      <c r="N149" s="58"/>
      <c r="O149" s="59"/>
      <c r="P149" s="60"/>
      <c r="Q149" s="61"/>
      <c r="R149" s="58"/>
      <c r="S149" s="58"/>
      <c r="T149" s="58"/>
      <c r="U149" s="61"/>
      <c r="V149" s="58"/>
      <c r="W149" s="61"/>
      <c r="X149" s="62"/>
      <c r="Y149" s="59"/>
      <c r="Z149" s="61"/>
      <c r="AA149" s="19"/>
      <c r="AB149" s="24"/>
    </row>
    <row r="150" spans="2:28" ht="15.75" hidden="1" customHeight="1" outlineLevel="1">
      <c r="B150" s="55"/>
      <c r="C150" s="21"/>
      <c r="D150" s="21"/>
      <c r="F150" s="64">
        <f>TFS!$F$23</f>
        <v>0</v>
      </c>
      <c r="G150" s="64">
        <f>TFS!$G$23</f>
        <v>0</v>
      </c>
      <c r="H150" s="64">
        <f>TFS!$H$23</f>
        <v>0</v>
      </c>
      <c r="I150" s="64">
        <f>TFS!$I$23</f>
        <v>0</v>
      </c>
      <c r="J150" s="64">
        <f>TFS!$J$23</f>
        <v>0</v>
      </c>
      <c r="K150" s="64">
        <f>TFS!$K$23</f>
        <v>0</v>
      </c>
      <c r="L150" s="65">
        <f>TFS!$L$23</f>
        <v>0</v>
      </c>
      <c r="N150" s="58"/>
      <c r="O150" s="59"/>
      <c r="P150" s="60"/>
      <c r="Q150" s="61"/>
      <c r="R150" s="58"/>
      <c r="S150" s="58"/>
      <c r="T150" s="58"/>
      <c r="U150" s="61"/>
      <c r="V150" s="58"/>
      <c r="W150" s="61"/>
      <c r="X150" s="62"/>
      <c r="Y150" s="59"/>
      <c r="Z150" s="61"/>
      <c r="AA150" s="19"/>
      <c r="AB150" s="24"/>
    </row>
    <row r="151" spans="2:28" ht="15.75" hidden="1" customHeight="1" outlineLevel="1">
      <c r="B151" s="55"/>
      <c r="C151" s="21"/>
      <c r="D151" s="21"/>
      <c r="F151" s="64">
        <f>TTI!$F$23</f>
        <v>0</v>
      </c>
      <c r="G151" s="64">
        <f>TTI!$G$23</f>
        <v>0</v>
      </c>
      <c r="H151" s="64">
        <f>TTI!$H$23</f>
        <v>0</v>
      </c>
      <c r="I151" s="64">
        <f>TTI!$I$23</f>
        <v>0</v>
      </c>
      <c r="J151" s="64">
        <f>TTI!$J$23</f>
        <v>0</v>
      </c>
      <c r="K151" s="64">
        <f>TTI!$K$23</f>
        <v>0</v>
      </c>
      <c r="L151" s="65">
        <f>TTI!$L$23</f>
        <v>0</v>
      </c>
      <c r="N151" s="58"/>
      <c r="O151" s="59"/>
      <c r="P151" s="60"/>
      <c r="Q151" s="61"/>
      <c r="R151" s="58"/>
      <c r="S151" s="58"/>
      <c r="T151" s="58"/>
      <c r="U151" s="61"/>
      <c r="V151" s="58"/>
      <c r="W151" s="61"/>
      <c r="X151" s="62"/>
      <c r="Y151" s="59"/>
      <c r="Z151" s="61"/>
      <c r="AA151" s="19"/>
      <c r="AB151" s="24"/>
    </row>
    <row r="152" spans="2:28" ht="15.75" hidden="1" customHeight="1" outlineLevel="1">
      <c r="B152" s="55"/>
      <c r="C152" s="21"/>
      <c r="D152" s="21"/>
      <c r="F152" s="64">
        <f>TVMDL!$F$23</f>
        <v>0</v>
      </c>
      <c r="G152" s="64">
        <f>TVMDL!$G$23</f>
        <v>0</v>
      </c>
      <c r="H152" s="64">
        <f>TVMDL!$H$23</f>
        <v>0</v>
      </c>
      <c r="I152" s="64">
        <f>TVMDL!$I$23</f>
        <v>0</v>
      </c>
      <c r="J152" s="64">
        <f>TVMDL!$J$23</f>
        <v>0</v>
      </c>
      <c r="K152" s="64">
        <f>TVMDL!$K$23</f>
        <v>0</v>
      </c>
      <c r="L152" s="65">
        <f>TVMDL!$L$23</f>
        <v>0</v>
      </c>
      <c r="N152" s="58"/>
      <c r="O152" s="59"/>
      <c r="P152" s="60"/>
      <c r="Q152" s="61"/>
      <c r="R152" s="58"/>
      <c r="S152" s="58"/>
      <c r="T152" s="58"/>
      <c r="U152" s="61"/>
      <c r="V152" s="58"/>
      <c r="W152" s="61"/>
      <c r="X152" s="62"/>
      <c r="Y152" s="59"/>
      <c r="Z152" s="61"/>
      <c r="AA152" s="19"/>
      <c r="AB152" s="24"/>
    </row>
    <row r="153" spans="2:28" ht="15.75" customHeight="1" collapsed="1">
      <c r="B153" s="63" t="s">
        <v>23</v>
      </c>
      <c r="C153" s="21"/>
      <c r="D153" s="21"/>
      <c r="F153" s="64">
        <f t="shared" ref="F153:L153" si="1">SUM(F143:F152)</f>
        <v>34750571</v>
      </c>
      <c r="G153" s="64">
        <f t="shared" si="1"/>
        <v>1301335</v>
      </c>
      <c r="H153" s="64">
        <f t="shared" si="1"/>
        <v>2342271</v>
      </c>
      <c r="I153" s="64">
        <f t="shared" si="1"/>
        <v>7532026</v>
      </c>
      <c r="J153" s="64">
        <f t="shared" si="1"/>
        <v>1518106</v>
      </c>
      <c r="K153" s="64">
        <f t="shared" si="1"/>
        <v>4773088</v>
      </c>
      <c r="L153" s="65">
        <f t="shared" si="1"/>
        <v>52217397</v>
      </c>
      <c r="N153" s="66"/>
      <c r="O153" s="67"/>
      <c r="P153" s="68"/>
      <c r="Q153" s="69"/>
      <c r="R153" s="70"/>
      <c r="S153" s="70"/>
      <c r="T153" s="70"/>
      <c r="U153" s="69"/>
      <c r="V153" s="71"/>
      <c r="W153" s="61"/>
      <c r="X153" s="62"/>
      <c r="Y153" s="67"/>
      <c r="Z153" s="69"/>
      <c r="AA153" s="19"/>
      <c r="AB153" s="24">
        <f>SUM(C153:L153)</f>
        <v>104434794</v>
      </c>
    </row>
    <row r="154" spans="2:28" ht="15.75" hidden="1" customHeight="1" outlineLevel="1">
      <c r="B154" s="63"/>
      <c r="C154" s="21"/>
      <c r="D154" s="21"/>
      <c r="F154" s="64">
        <f>TAES!$F$24</f>
        <v>0</v>
      </c>
      <c r="G154" s="64">
        <f>TAES!$G$24</f>
        <v>0</v>
      </c>
      <c r="H154" s="64">
        <f>TAES!$H$24</f>
        <v>0</v>
      </c>
      <c r="I154" s="64">
        <f>TAES!$I$24</f>
        <v>0</v>
      </c>
      <c r="J154" s="64">
        <f>TAES!$J$24</f>
        <v>0</v>
      </c>
      <c r="K154" s="64">
        <f>TAES!$K$24</f>
        <v>0</v>
      </c>
      <c r="L154" s="65">
        <f>TAES!$L$24</f>
        <v>0</v>
      </c>
      <c r="N154" s="66"/>
      <c r="O154" s="67"/>
      <c r="P154" s="68"/>
      <c r="Q154" s="69"/>
      <c r="R154" s="70"/>
      <c r="S154" s="70"/>
      <c r="T154" s="70"/>
      <c r="U154" s="69"/>
      <c r="V154" s="71"/>
      <c r="W154" s="61"/>
      <c r="X154" s="62"/>
      <c r="Y154" s="67"/>
      <c r="Z154" s="69"/>
      <c r="AA154" s="19"/>
      <c r="AB154" s="24"/>
    </row>
    <row r="155" spans="2:28" ht="15.75" hidden="1" customHeight="1" outlineLevel="1">
      <c r="B155" s="63"/>
      <c r="C155" s="21"/>
      <c r="D155" s="21"/>
      <c r="F155" s="64">
        <f>TAMRF!$F$24</f>
        <v>0</v>
      </c>
      <c r="G155" s="64">
        <f>TAMRF!$G$24</f>
        <v>0</v>
      </c>
      <c r="H155" s="64">
        <f>TAMRF!$H$24</f>
        <v>0</v>
      </c>
      <c r="I155" s="64">
        <f>TAMRF!$I$24</f>
        <v>0</v>
      </c>
      <c r="J155" s="64">
        <f>TAMRF!$J$24</f>
        <v>0</v>
      </c>
      <c r="K155" s="64">
        <f>TAMRF!$K$24</f>
        <v>0</v>
      </c>
      <c r="L155" s="65">
        <f>TAMRF!$L$24</f>
        <v>0</v>
      </c>
      <c r="N155" s="66"/>
      <c r="O155" s="67"/>
      <c r="P155" s="68"/>
      <c r="Q155" s="69"/>
      <c r="R155" s="70"/>
      <c r="S155" s="70"/>
      <c r="T155" s="70"/>
      <c r="U155" s="69"/>
      <c r="V155" s="71"/>
      <c r="W155" s="61"/>
      <c r="X155" s="62"/>
      <c r="Y155" s="67"/>
      <c r="Z155" s="69"/>
      <c r="AA155" s="19"/>
      <c r="AB155" s="24"/>
    </row>
    <row r="156" spans="2:28" ht="15.75" hidden="1" customHeight="1" outlineLevel="1">
      <c r="B156" s="63"/>
      <c r="C156" s="21"/>
      <c r="D156" s="21"/>
      <c r="F156" s="64">
        <f>TAMU!$F$24</f>
        <v>3433141</v>
      </c>
      <c r="G156" s="64">
        <f>TAMU!$G$24</f>
        <v>246548</v>
      </c>
      <c r="H156" s="64">
        <f>TAMU!$H$24</f>
        <v>0</v>
      </c>
      <c r="I156" s="64">
        <f>TAMU!$I$24</f>
        <v>1829619</v>
      </c>
      <c r="J156" s="64">
        <f>TAMU!$J$24</f>
        <v>59884</v>
      </c>
      <c r="K156" s="64">
        <f>TAMU!$K$24</f>
        <v>475976</v>
      </c>
      <c r="L156" s="65">
        <f>TAMU!$L$24</f>
        <v>6045168</v>
      </c>
      <c r="N156" s="66"/>
      <c r="O156" s="67"/>
      <c r="P156" s="68"/>
      <c r="Q156" s="69"/>
      <c r="R156" s="70"/>
      <c r="S156" s="70"/>
      <c r="T156" s="70"/>
      <c r="U156" s="69"/>
      <c r="V156" s="71"/>
      <c r="W156" s="61"/>
      <c r="X156" s="62"/>
      <c r="Y156" s="67"/>
      <c r="Z156" s="69"/>
      <c r="AA156" s="19"/>
      <c r="AB156" s="24"/>
    </row>
    <row r="157" spans="2:28" ht="15.75" hidden="1" customHeight="1" outlineLevel="1">
      <c r="B157" s="63"/>
      <c r="C157" s="21"/>
      <c r="D157" s="21"/>
      <c r="F157" s="64">
        <f>TAMUS!$F$24</f>
        <v>0</v>
      </c>
      <c r="G157" s="64">
        <f>TAMUS!$G$24</f>
        <v>2712786</v>
      </c>
      <c r="H157" s="64">
        <f>TAMUS!$H$24</f>
        <v>0</v>
      </c>
      <c r="I157" s="64">
        <f>TAMUS!$I$24</f>
        <v>1279789</v>
      </c>
      <c r="J157" s="64">
        <f>TAMUS!$J$24</f>
        <v>0</v>
      </c>
      <c r="K157" s="64">
        <f>TAMUS!$K$24</f>
        <v>0</v>
      </c>
      <c r="L157" s="65">
        <f>TAMUS!$L$24</f>
        <v>3992575</v>
      </c>
      <c r="N157" s="66"/>
      <c r="O157" s="67"/>
      <c r="P157" s="68"/>
      <c r="Q157" s="69"/>
      <c r="R157" s="70"/>
      <c r="S157" s="70"/>
      <c r="T157" s="70"/>
      <c r="U157" s="69"/>
      <c r="V157" s="71"/>
      <c r="W157" s="61"/>
      <c r="X157" s="62"/>
      <c r="Y157" s="67"/>
      <c r="Z157" s="69"/>
      <c r="AA157" s="19"/>
      <c r="AB157" s="24"/>
    </row>
    <row r="158" spans="2:28" ht="15.75" hidden="1" customHeight="1" outlineLevel="1">
      <c r="B158" s="63"/>
      <c r="C158" s="21"/>
      <c r="D158" s="21"/>
      <c r="F158" s="64">
        <f>TAR!$F$24</f>
        <v>0</v>
      </c>
      <c r="G158" s="64">
        <f>TAR!$G$24</f>
        <v>0</v>
      </c>
      <c r="H158" s="64">
        <f>TAR!$H$24</f>
        <v>0</v>
      </c>
      <c r="I158" s="64">
        <f>TAR!$I$24</f>
        <v>0</v>
      </c>
      <c r="J158" s="64">
        <f>TAR!$J$24</f>
        <v>0</v>
      </c>
      <c r="K158" s="64">
        <f>TAR!$K$24</f>
        <v>0</v>
      </c>
      <c r="L158" s="65">
        <f>TAR!$L$24</f>
        <v>0</v>
      </c>
      <c r="N158" s="66"/>
      <c r="O158" s="67"/>
      <c r="P158" s="68"/>
      <c r="Q158" s="69"/>
      <c r="R158" s="70"/>
      <c r="S158" s="70"/>
      <c r="T158" s="70"/>
      <c r="U158" s="69"/>
      <c r="V158" s="71"/>
      <c r="W158" s="61"/>
      <c r="X158" s="62"/>
      <c r="Y158" s="67"/>
      <c r="Z158" s="69"/>
      <c r="AA158" s="19"/>
      <c r="AB158" s="24"/>
    </row>
    <row r="159" spans="2:28" ht="15.75" hidden="1" customHeight="1" outlineLevel="1">
      <c r="B159" s="63"/>
      <c r="C159" s="21"/>
      <c r="D159" s="21"/>
      <c r="F159" s="64">
        <f>TEES1!$F$24</f>
        <v>6227295</v>
      </c>
      <c r="G159" s="64">
        <f>TEES1!$G$24</f>
        <v>153762</v>
      </c>
      <c r="H159" s="64">
        <f>TEES1!$H$24</f>
        <v>376547</v>
      </c>
      <c r="I159" s="64">
        <f>TEES1!$I$24</f>
        <v>961089</v>
      </c>
      <c r="J159" s="64">
        <f>TEES1!$J$24</f>
        <v>417098</v>
      </c>
      <c r="K159" s="64">
        <f>TEES1!$K$24</f>
        <v>559253</v>
      </c>
      <c r="L159" s="65">
        <f>TEES1!$L$24</f>
        <v>8695044</v>
      </c>
      <c r="N159" s="66"/>
      <c r="O159" s="67"/>
      <c r="P159" s="68"/>
      <c r="Q159" s="69"/>
      <c r="R159" s="70"/>
      <c r="S159" s="70"/>
      <c r="T159" s="70"/>
      <c r="U159" s="69"/>
      <c r="V159" s="71"/>
      <c r="W159" s="61"/>
      <c r="X159" s="62"/>
      <c r="Y159" s="67"/>
      <c r="Z159" s="69"/>
      <c r="AA159" s="19"/>
      <c r="AB159" s="24"/>
    </row>
    <row r="160" spans="2:28" ht="15.75" hidden="1" customHeight="1" outlineLevel="1">
      <c r="B160" s="63"/>
      <c r="C160" s="21"/>
      <c r="D160" s="21"/>
      <c r="F160" s="64">
        <f>TEES2!$F$24</f>
        <v>0</v>
      </c>
      <c r="G160" s="64">
        <f>TEES2!$G$24</f>
        <v>0</v>
      </c>
      <c r="H160" s="64">
        <f>TEES2!$H$24</f>
        <v>0</v>
      </c>
      <c r="I160" s="64">
        <f>TEES2!$I$24</f>
        <v>0</v>
      </c>
      <c r="J160" s="64">
        <f>TEES2!$J$24</f>
        <v>0</v>
      </c>
      <c r="K160" s="64">
        <f>TEES2!$K$24</f>
        <v>0</v>
      </c>
      <c r="L160" s="65">
        <f>TEES2!$L$24</f>
        <v>0</v>
      </c>
      <c r="N160" s="66"/>
      <c r="O160" s="67"/>
      <c r="P160" s="68"/>
      <c r="Q160" s="69"/>
      <c r="R160" s="70"/>
      <c r="S160" s="70"/>
      <c r="T160" s="70"/>
      <c r="U160" s="69"/>
      <c r="V160" s="71"/>
      <c r="W160" s="61"/>
      <c r="X160" s="62"/>
      <c r="Y160" s="67"/>
      <c r="Z160" s="69"/>
      <c r="AA160" s="19"/>
      <c r="AB160" s="24"/>
    </row>
    <row r="161" spans="2:28" ht="15.75" hidden="1" customHeight="1" outlineLevel="1">
      <c r="B161" s="63"/>
      <c r="C161" s="21"/>
      <c r="D161" s="21"/>
      <c r="F161" s="64">
        <f>TFS!$F$24</f>
        <v>0</v>
      </c>
      <c r="G161" s="64">
        <f>TFS!$G$24</f>
        <v>0</v>
      </c>
      <c r="H161" s="64">
        <f>TFS!$H$24</f>
        <v>0</v>
      </c>
      <c r="I161" s="64">
        <f>TFS!$I$24</f>
        <v>0</v>
      </c>
      <c r="J161" s="64">
        <f>TFS!$J$24</f>
        <v>0</v>
      </c>
      <c r="K161" s="64">
        <f>TFS!$K$24</f>
        <v>0</v>
      </c>
      <c r="L161" s="65">
        <f>TFS!$L$24</f>
        <v>0</v>
      </c>
      <c r="N161" s="66"/>
      <c r="O161" s="67"/>
      <c r="P161" s="68"/>
      <c r="Q161" s="69"/>
      <c r="R161" s="70"/>
      <c r="S161" s="70"/>
      <c r="T161" s="70"/>
      <c r="U161" s="69"/>
      <c r="V161" s="71"/>
      <c r="W161" s="61"/>
      <c r="X161" s="62"/>
      <c r="Y161" s="67"/>
      <c r="Z161" s="69"/>
      <c r="AA161" s="19"/>
      <c r="AB161" s="24"/>
    </row>
    <row r="162" spans="2:28" ht="15.75" hidden="1" customHeight="1" outlineLevel="1">
      <c r="B162" s="63"/>
      <c r="C162" s="21"/>
      <c r="D162" s="21"/>
      <c r="F162" s="64">
        <f>TTI!$F$24</f>
        <v>6349</v>
      </c>
      <c r="G162" s="64">
        <f>TTI!$G$24</f>
        <v>0</v>
      </c>
      <c r="H162" s="64">
        <f>TTI!$H$24</f>
        <v>0</v>
      </c>
      <c r="I162" s="64">
        <f>TTI!$I$24</f>
        <v>0</v>
      </c>
      <c r="J162" s="64">
        <f>TTI!$J$24</f>
        <v>0</v>
      </c>
      <c r="K162" s="64">
        <f>TTI!$K$24</f>
        <v>0</v>
      </c>
      <c r="L162" s="65">
        <f>TTI!$L$24</f>
        <v>6349</v>
      </c>
      <c r="N162" s="66"/>
      <c r="O162" s="67"/>
      <c r="P162" s="68"/>
      <c r="Q162" s="69"/>
      <c r="R162" s="70"/>
      <c r="S162" s="70"/>
      <c r="T162" s="70"/>
      <c r="U162" s="69"/>
      <c r="V162" s="71"/>
      <c r="W162" s="61"/>
      <c r="X162" s="62"/>
      <c r="Y162" s="67"/>
      <c r="Z162" s="69"/>
      <c r="AA162" s="19"/>
      <c r="AB162" s="24"/>
    </row>
    <row r="163" spans="2:28" ht="15.75" hidden="1" customHeight="1" outlineLevel="1">
      <c r="B163" s="63"/>
      <c r="C163" s="21"/>
      <c r="D163" s="21"/>
      <c r="F163" s="64">
        <f>TVMDL!$F$24</f>
        <v>0</v>
      </c>
      <c r="G163" s="64">
        <f>TVMDL!$G$24</f>
        <v>0</v>
      </c>
      <c r="H163" s="64">
        <f>TVMDL!$H$24</f>
        <v>0</v>
      </c>
      <c r="I163" s="64">
        <f>TVMDL!$I$24</f>
        <v>0</v>
      </c>
      <c r="J163" s="64">
        <f>TVMDL!$J$24</f>
        <v>0</v>
      </c>
      <c r="K163" s="64">
        <f>TVMDL!$K$24</f>
        <v>0</v>
      </c>
      <c r="L163" s="65">
        <f>TVMDL!$L$24</f>
        <v>0</v>
      </c>
      <c r="N163" s="66"/>
      <c r="O163" s="67"/>
      <c r="P163" s="68"/>
      <c r="Q163" s="69"/>
      <c r="R163" s="70"/>
      <c r="S163" s="70"/>
      <c r="T163" s="70"/>
      <c r="U163" s="69"/>
      <c r="V163" s="71"/>
      <c r="W163" s="61"/>
      <c r="X163" s="62"/>
      <c r="Y163" s="67"/>
      <c r="Z163" s="69"/>
      <c r="AA163" s="19"/>
      <c r="AB163" s="24"/>
    </row>
    <row r="164" spans="2:28" ht="15.75" customHeight="1" collapsed="1">
      <c r="B164" s="55" t="s">
        <v>24</v>
      </c>
      <c r="C164" s="21"/>
      <c r="D164" s="21"/>
      <c r="F164" s="64">
        <f t="shared" ref="F164:L164" si="2">SUM(F154:F163)</f>
        <v>9666785</v>
      </c>
      <c r="G164" s="64">
        <f t="shared" si="2"/>
        <v>3113096</v>
      </c>
      <c r="H164" s="64">
        <f t="shared" si="2"/>
        <v>376547</v>
      </c>
      <c r="I164" s="64">
        <f t="shared" si="2"/>
        <v>4070497</v>
      </c>
      <c r="J164" s="64">
        <f t="shared" si="2"/>
        <v>476982</v>
      </c>
      <c r="K164" s="64">
        <f t="shared" si="2"/>
        <v>1035229</v>
      </c>
      <c r="L164" s="65">
        <f t="shared" si="2"/>
        <v>18739136</v>
      </c>
      <c r="N164" s="66"/>
      <c r="O164" s="67"/>
      <c r="P164" s="72"/>
      <c r="Q164" s="69"/>
      <c r="R164" s="70"/>
      <c r="S164" s="70"/>
      <c r="T164" s="70"/>
      <c r="U164" s="69"/>
      <c r="V164" s="70"/>
      <c r="W164" s="69"/>
      <c r="X164" s="62"/>
      <c r="Y164" s="67"/>
      <c r="Z164" s="69"/>
      <c r="AA164" s="19"/>
      <c r="AB164" s="24">
        <f>SUM(C164:L164)</f>
        <v>37478272</v>
      </c>
    </row>
    <row r="165" spans="2:28" ht="15.75" hidden="1" customHeight="1" outlineLevel="1">
      <c r="B165" s="55"/>
      <c r="C165" s="21"/>
      <c r="D165" s="21"/>
      <c r="F165" s="64">
        <f>TAES!$F$25</f>
        <v>37009</v>
      </c>
      <c r="G165" s="64">
        <f>TAES!$G$25</f>
        <v>0</v>
      </c>
      <c r="H165" s="64">
        <f>TAES!$H$25</f>
        <v>32255</v>
      </c>
      <c r="I165" s="64">
        <f>TAES!$I$25</f>
        <v>0</v>
      </c>
      <c r="J165" s="64">
        <f>TAES!$J$25</f>
        <v>0</v>
      </c>
      <c r="K165" s="64">
        <f>TAES!$K$25</f>
        <v>0</v>
      </c>
      <c r="L165" s="65">
        <f>TAES!$L$25</f>
        <v>69264</v>
      </c>
      <c r="N165" s="66"/>
      <c r="O165" s="67"/>
      <c r="P165" s="72"/>
      <c r="Q165" s="69"/>
      <c r="R165" s="70"/>
      <c r="S165" s="70"/>
      <c r="T165" s="70"/>
      <c r="U165" s="69"/>
      <c r="V165" s="70"/>
      <c r="W165" s="69"/>
      <c r="X165" s="62"/>
      <c r="Y165" s="67"/>
      <c r="Z165" s="69"/>
      <c r="AA165" s="19"/>
      <c r="AB165" s="24"/>
    </row>
    <row r="166" spans="2:28" ht="15.75" hidden="1" customHeight="1" outlineLevel="1">
      <c r="B166" s="55"/>
      <c r="C166" s="21"/>
      <c r="D166" s="21"/>
      <c r="F166" s="64">
        <f>TAMRF!$F$25</f>
        <v>0</v>
      </c>
      <c r="G166" s="64">
        <f>TAMRF!$G$25</f>
        <v>0</v>
      </c>
      <c r="H166" s="64">
        <f>TAMRF!$H$25</f>
        <v>0</v>
      </c>
      <c r="I166" s="64">
        <f>TAMRF!$I$25</f>
        <v>0</v>
      </c>
      <c r="J166" s="64">
        <f>TAMRF!$J$25</f>
        <v>0</v>
      </c>
      <c r="K166" s="64">
        <f>TAMRF!$K$25</f>
        <v>0</v>
      </c>
      <c r="L166" s="65">
        <f>TAMRF!$L$25</f>
        <v>0</v>
      </c>
      <c r="N166" s="66"/>
      <c r="O166" s="67"/>
      <c r="P166" s="72"/>
      <c r="Q166" s="69"/>
      <c r="R166" s="70"/>
      <c r="S166" s="70"/>
      <c r="T166" s="70"/>
      <c r="U166" s="69"/>
      <c r="V166" s="70"/>
      <c r="W166" s="69"/>
      <c r="X166" s="62"/>
      <c r="Y166" s="67"/>
      <c r="Z166" s="69"/>
      <c r="AA166" s="19"/>
      <c r="AB166" s="24"/>
    </row>
    <row r="167" spans="2:28" ht="15.75" hidden="1" customHeight="1" outlineLevel="1">
      <c r="B167" s="55"/>
      <c r="C167" s="21"/>
      <c r="D167" s="21"/>
      <c r="F167" s="64">
        <f>TAMU!$F$25</f>
        <v>2591695</v>
      </c>
      <c r="G167" s="64">
        <f>TAMU!$G$25</f>
        <v>3121371</v>
      </c>
      <c r="H167" s="64">
        <f>TAMU!$H$25</f>
        <v>1569717</v>
      </c>
      <c r="I167" s="64">
        <f>TAMU!$I$25</f>
        <v>15956167</v>
      </c>
      <c r="J167" s="64">
        <f>TAMU!$J$25</f>
        <v>606774</v>
      </c>
      <c r="K167" s="64">
        <f>TAMU!$K$25</f>
        <v>16575538</v>
      </c>
      <c r="L167" s="65">
        <f>TAMU!$L$25</f>
        <v>40421262</v>
      </c>
      <c r="N167" s="66"/>
      <c r="O167" s="67"/>
      <c r="P167" s="72"/>
      <c r="Q167" s="69"/>
      <c r="R167" s="70"/>
      <c r="S167" s="70"/>
      <c r="T167" s="70"/>
      <c r="U167" s="69"/>
      <c r="V167" s="70"/>
      <c r="W167" s="69"/>
      <c r="X167" s="62"/>
      <c r="Y167" s="67"/>
      <c r="Z167" s="69"/>
      <c r="AA167" s="19"/>
      <c r="AB167" s="24"/>
    </row>
    <row r="168" spans="2:28" ht="15.75" hidden="1" customHeight="1" outlineLevel="1">
      <c r="B168" s="55"/>
      <c r="C168" s="21"/>
      <c r="D168" s="21"/>
      <c r="F168" s="64">
        <f>TAMUS!$F$25</f>
        <v>0</v>
      </c>
      <c r="G168" s="64">
        <f>TAMUS!$G$25</f>
        <v>0</v>
      </c>
      <c r="H168" s="64">
        <f>TAMUS!$H$25</f>
        <v>0</v>
      </c>
      <c r="I168" s="64">
        <f>TAMUS!$I$25</f>
        <v>0</v>
      </c>
      <c r="J168" s="64">
        <f>TAMUS!$J$25</f>
        <v>0</v>
      </c>
      <c r="K168" s="64">
        <f>TAMUS!$K$25</f>
        <v>0</v>
      </c>
      <c r="L168" s="65">
        <f>TAMUS!$L$25</f>
        <v>0</v>
      </c>
      <c r="N168" s="66"/>
      <c r="O168" s="67"/>
      <c r="P168" s="72"/>
      <c r="Q168" s="69"/>
      <c r="R168" s="70"/>
      <c r="S168" s="70"/>
      <c r="T168" s="70"/>
      <c r="U168" s="69"/>
      <c r="V168" s="70"/>
      <c r="W168" s="69"/>
      <c r="X168" s="62"/>
      <c r="Y168" s="67"/>
      <c r="Z168" s="69"/>
      <c r="AA168" s="19"/>
      <c r="AB168" s="24"/>
    </row>
    <row r="169" spans="2:28" ht="15.75" hidden="1" customHeight="1" outlineLevel="1">
      <c r="B169" s="55"/>
      <c r="C169" s="21"/>
      <c r="D169" s="21"/>
      <c r="F169" s="64">
        <f>TAR!$F$25</f>
        <v>1446836</v>
      </c>
      <c r="G169" s="64">
        <f>TAR!$G$25</f>
        <v>0</v>
      </c>
      <c r="H169" s="64">
        <f>TAR!$H$25</f>
        <v>29510</v>
      </c>
      <c r="I169" s="64">
        <f>TAR!$I$25</f>
        <v>1415</v>
      </c>
      <c r="J169" s="64">
        <f>TAR!$J$25</f>
        <v>418409</v>
      </c>
      <c r="K169" s="64">
        <f>TAR!$K$25</f>
        <v>39845</v>
      </c>
      <c r="L169" s="65">
        <f>TAR!$L$25</f>
        <v>1936015</v>
      </c>
      <c r="N169" s="66"/>
      <c r="O169" s="67"/>
      <c r="P169" s="72"/>
      <c r="Q169" s="69"/>
      <c r="R169" s="70"/>
      <c r="S169" s="70"/>
      <c r="T169" s="70"/>
      <c r="U169" s="69"/>
      <c r="V169" s="70"/>
      <c r="W169" s="69"/>
      <c r="X169" s="62"/>
      <c r="Y169" s="67"/>
      <c r="Z169" s="69"/>
      <c r="AA169" s="19"/>
      <c r="AB169" s="24"/>
    </row>
    <row r="170" spans="2:28" ht="15.75" hidden="1" customHeight="1" outlineLevel="1">
      <c r="B170" s="55"/>
      <c r="C170" s="21"/>
      <c r="D170" s="21"/>
      <c r="F170" s="64">
        <f>TEES1!$F$25</f>
        <v>52116508</v>
      </c>
      <c r="G170" s="64">
        <f>TEES1!$G$25</f>
        <v>22636530</v>
      </c>
      <c r="H170" s="64">
        <f>TEES1!$H$25</f>
        <v>2736776</v>
      </c>
      <c r="I170" s="64">
        <f>TEES1!$I$25</f>
        <v>44202603</v>
      </c>
      <c r="J170" s="64">
        <f>TEES1!$J$25</f>
        <v>18317635</v>
      </c>
      <c r="K170" s="64">
        <f>TEES1!$K$25</f>
        <v>20442244</v>
      </c>
      <c r="L170" s="65">
        <f>TEES1!$L$25</f>
        <v>160452296</v>
      </c>
      <c r="N170" s="66"/>
      <c r="O170" s="67"/>
      <c r="P170" s="72"/>
      <c r="Q170" s="69"/>
      <c r="R170" s="70"/>
      <c r="S170" s="70"/>
      <c r="T170" s="70"/>
      <c r="U170" s="69"/>
      <c r="V170" s="70"/>
      <c r="W170" s="69"/>
      <c r="X170" s="62"/>
      <c r="Y170" s="67"/>
      <c r="Z170" s="69"/>
      <c r="AA170" s="19"/>
      <c r="AB170" s="24"/>
    </row>
    <row r="171" spans="2:28" ht="15.75" hidden="1" customHeight="1" outlineLevel="1">
      <c r="B171" s="55"/>
      <c r="C171" s="21"/>
      <c r="D171" s="21"/>
      <c r="F171" s="64">
        <f>TEES2!$F$25</f>
        <v>0</v>
      </c>
      <c r="G171" s="64">
        <f>TEES2!$G$25</f>
        <v>0</v>
      </c>
      <c r="H171" s="64">
        <f>TEES2!$H$25</f>
        <v>0</v>
      </c>
      <c r="I171" s="64">
        <f>TEES2!$I$25</f>
        <v>0</v>
      </c>
      <c r="J171" s="64">
        <f>TEES2!$J$25</f>
        <v>0</v>
      </c>
      <c r="K171" s="64">
        <f>TEES2!$K$25</f>
        <v>0</v>
      </c>
      <c r="L171" s="65">
        <f>TEES2!$L$25</f>
        <v>0</v>
      </c>
      <c r="N171" s="66"/>
      <c r="O171" s="67"/>
      <c r="P171" s="72"/>
      <c r="Q171" s="69"/>
      <c r="R171" s="70"/>
      <c r="S171" s="70"/>
      <c r="T171" s="70"/>
      <c r="U171" s="69"/>
      <c r="V171" s="70"/>
      <c r="W171" s="69"/>
      <c r="X171" s="62"/>
      <c r="Y171" s="67"/>
      <c r="Z171" s="69"/>
      <c r="AA171" s="19"/>
      <c r="AB171" s="24"/>
    </row>
    <row r="172" spans="2:28" ht="15.75" hidden="1" customHeight="1" outlineLevel="1">
      <c r="B172" s="55"/>
      <c r="C172" s="21"/>
      <c r="D172" s="21"/>
      <c r="F172" s="64">
        <f>TFS!$F$25</f>
        <v>0</v>
      </c>
      <c r="G172" s="64">
        <f>TFS!$G$25</f>
        <v>0</v>
      </c>
      <c r="H172" s="64">
        <f>TFS!$H$25</f>
        <v>0</v>
      </c>
      <c r="I172" s="64">
        <f>TFS!$I$25</f>
        <v>0</v>
      </c>
      <c r="J172" s="64">
        <f>TFS!$J$25</f>
        <v>0</v>
      </c>
      <c r="K172" s="64">
        <f>TFS!$K$25</f>
        <v>0</v>
      </c>
      <c r="L172" s="65">
        <f>TFS!$L$25</f>
        <v>0</v>
      </c>
      <c r="N172" s="66"/>
      <c r="O172" s="67"/>
      <c r="P172" s="72"/>
      <c r="Q172" s="69"/>
      <c r="R172" s="70"/>
      <c r="S172" s="70"/>
      <c r="T172" s="70"/>
      <c r="U172" s="69"/>
      <c r="V172" s="70"/>
      <c r="W172" s="69"/>
      <c r="X172" s="62"/>
      <c r="Y172" s="67"/>
      <c r="Z172" s="69"/>
      <c r="AA172" s="19"/>
      <c r="AB172" s="24"/>
    </row>
    <row r="173" spans="2:28" ht="15.75" hidden="1" customHeight="1" outlineLevel="1">
      <c r="B173" s="55"/>
      <c r="C173" s="21"/>
      <c r="D173" s="21"/>
      <c r="F173" s="64">
        <f>TTI!$F$25</f>
        <v>13139805</v>
      </c>
      <c r="G173" s="64">
        <f>TTI!$G$25</f>
        <v>9352541</v>
      </c>
      <c r="H173" s="64">
        <f>TTI!$H$25</f>
        <v>34027433</v>
      </c>
      <c r="I173" s="64">
        <f>TTI!$I$25</f>
        <v>17599732</v>
      </c>
      <c r="J173" s="64">
        <f>TTI!$J$25</f>
        <v>3761298</v>
      </c>
      <c r="K173" s="64">
        <f>TTI!$K$25</f>
        <v>401820</v>
      </c>
      <c r="L173" s="65">
        <f>TTI!$L$25</f>
        <v>78282629</v>
      </c>
      <c r="N173" s="66"/>
      <c r="O173" s="67"/>
      <c r="P173" s="72"/>
      <c r="Q173" s="69"/>
      <c r="R173" s="70"/>
      <c r="S173" s="70"/>
      <c r="T173" s="70"/>
      <c r="U173" s="69"/>
      <c r="V173" s="70"/>
      <c r="W173" s="69"/>
      <c r="X173" s="62"/>
      <c r="Y173" s="67"/>
      <c r="Z173" s="69"/>
      <c r="AA173" s="19"/>
      <c r="AB173" s="24"/>
    </row>
    <row r="174" spans="2:28" ht="15.75" hidden="1" customHeight="1" outlineLevel="1">
      <c r="B174" s="55"/>
      <c r="C174" s="21"/>
      <c r="D174" s="21"/>
      <c r="F174" s="64">
        <f>TVMDL!$F$25</f>
        <v>0</v>
      </c>
      <c r="G174" s="64">
        <f>TVMDL!$G$25</f>
        <v>0</v>
      </c>
      <c r="H174" s="64">
        <f>TVMDL!$H$25</f>
        <v>0</v>
      </c>
      <c r="I174" s="64">
        <f>TVMDL!$I$25</f>
        <v>0</v>
      </c>
      <c r="J174" s="64">
        <f>TVMDL!$J$25</f>
        <v>0</v>
      </c>
      <c r="K174" s="64">
        <f>TVMDL!$K$25</f>
        <v>0</v>
      </c>
      <c r="L174" s="65">
        <f>TVMDL!$L$25</f>
        <v>0</v>
      </c>
      <c r="N174" s="66"/>
      <c r="O174" s="67"/>
      <c r="P174" s="72"/>
      <c r="Q174" s="69"/>
      <c r="R174" s="70"/>
      <c r="S174" s="70"/>
      <c r="T174" s="70"/>
      <c r="U174" s="69"/>
      <c r="V174" s="70"/>
      <c r="W174" s="69"/>
      <c r="X174" s="62"/>
      <c r="Y174" s="67"/>
      <c r="Z174" s="69"/>
      <c r="AA174" s="19"/>
      <c r="AB174" s="24"/>
    </row>
    <row r="175" spans="2:28" ht="15.75" customHeight="1" collapsed="1">
      <c r="B175" s="55" t="s">
        <v>25</v>
      </c>
      <c r="C175" s="21"/>
      <c r="D175" s="21"/>
      <c r="F175" s="64">
        <f t="shared" ref="F175:L175" si="3">SUM(F165:F174)</f>
        <v>69331853</v>
      </c>
      <c r="G175" s="64">
        <f t="shared" si="3"/>
        <v>35110442</v>
      </c>
      <c r="H175" s="64">
        <f t="shared" si="3"/>
        <v>38395691</v>
      </c>
      <c r="I175" s="64">
        <f t="shared" si="3"/>
        <v>77759917</v>
      </c>
      <c r="J175" s="64">
        <f t="shared" si="3"/>
        <v>23104116</v>
      </c>
      <c r="K175" s="64">
        <f t="shared" si="3"/>
        <v>37459447</v>
      </c>
      <c r="L175" s="65">
        <f t="shared" si="3"/>
        <v>281161466</v>
      </c>
      <c r="N175" s="66"/>
      <c r="O175" s="67"/>
      <c r="P175" s="68"/>
      <c r="Q175" s="69"/>
      <c r="R175" s="70"/>
      <c r="S175" s="70"/>
      <c r="T175" s="70"/>
      <c r="U175" s="69"/>
      <c r="V175" s="70"/>
      <c r="W175" s="69"/>
      <c r="X175" s="62"/>
      <c r="Y175" s="67"/>
      <c r="Z175" s="69"/>
      <c r="AA175" s="19"/>
      <c r="AB175" s="24">
        <f>SUM(C175:L175)</f>
        <v>562322932</v>
      </c>
    </row>
    <row r="176" spans="2:28" ht="15.75" hidden="1" customHeight="1" outlineLevel="1">
      <c r="B176" s="55"/>
      <c r="C176" s="21"/>
      <c r="D176" s="21"/>
      <c r="F176" s="64">
        <f>TAES!$F$26</f>
        <v>0</v>
      </c>
      <c r="G176" s="64">
        <f>TAES!$G$26</f>
        <v>6981</v>
      </c>
      <c r="H176" s="64">
        <f>TAES!$H$26</f>
        <v>88719</v>
      </c>
      <c r="I176" s="64">
        <f>TAES!$I$26</f>
        <v>0</v>
      </c>
      <c r="J176" s="64">
        <f>TAES!$J$26</f>
        <v>0</v>
      </c>
      <c r="K176" s="64">
        <f>TAES!$K$26</f>
        <v>0</v>
      </c>
      <c r="L176" s="65">
        <f>TAES!$L$26</f>
        <v>95700</v>
      </c>
      <c r="N176" s="66"/>
      <c r="O176" s="67"/>
      <c r="P176" s="68"/>
      <c r="Q176" s="69"/>
      <c r="R176" s="70"/>
      <c r="S176" s="70"/>
      <c r="T176" s="70"/>
      <c r="U176" s="69"/>
      <c r="V176" s="70"/>
      <c r="W176" s="69"/>
      <c r="X176" s="62"/>
      <c r="Y176" s="67"/>
      <c r="Z176" s="69"/>
      <c r="AA176" s="19"/>
      <c r="AB176" s="24"/>
    </row>
    <row r="177" spans="2:28" ht="15.75" hidden="1" customHeight="1" outlineLevel="1">
      <c r="B177" s="55"/>
      <c r="C177" s="21"/>
      <c r="D177" s="21"/>
      <c r="F177" s="64">
        <f>TAMRF!$F$26</f>
        <v>0</v>
      </c>
      <c r="G177" s="64">
        <f>TAMRF!$G$26</f>
        <v>0</v>
      </c>
      <c r="H177" s="64">
        <f>TAMRF!$H$26</f>
        <v>0</v>
      </c>
      <c r="I177" s="64">
        <f>TAMRF!$I$26</f>
        <v>0</v>
      </c>
      <c r="J177" s="64">
        <f>TAMRF!$J$26</f>
        <v>0</v>
      </c>
      <c r="K177" s="64">
        <f>TAMRF!$K$26</f>
        <v>0</v>
      </c>
      <c r="L177" s="65">
        <f>TAMRF!$L$26</f>
        <v>0</v>
      </c>
      <c r="N177" s="66"/>
      <c r="O177" s="67"/>
      <c r="P177" s="68"/>
      <c r="Q177" s="69"/>
      <c r="R177" s="70"/>
      <c r="S177" s="70"/>
      <c r="T177" s="70"/>
      <c r="U177" s="69"/>
      <c r="V177" s="70"/>
      <c r="W177" s="69"/>
      <c r="X177" s="62"/>
      <c r="Y177" s="67"/>
      <c r="Z177" s="69"/>
      <c r="AA177" s="19"/>
      <c r="AB177" s="24"/>
    </row>
    <row r="178" spans="2:28" ht="15.75" hidden="1" customHeight="1" outlineLevel="1">
      <c r="B178" s="55"/>
      <c r="C178" s="21"/>
      <c r="D178" s="21"/>
      <c r="F178" s="64">
        <f>TAMU!$F$26</f>
        <v>82400938</v>
      </c>
      <c r="G178" s="64">
        <f>TAMU!$G$26</f>
        <v>1669297</v>
      </c>
      <c r="H178" s="64">
        <f>TAMU!$H$26</f>
        <v>2027764</v>
      </c>
      <c r="I178" s="64">
        <f>TAMU!$I$26</f>
        <v>7658704</v>
      </c>
      <c r="J178" s="64">
        <f>TAMU!$J$26</f>
        <v>1010012</v>
      </c>
      <c r="K178" s="64">
        <f>TAMU!$K$26</f>
        <v>2950051</v>
      </c>
      <c r="L178" s="65">
        <f>TAMU!$L$26</f>
        <v>97716766</v>
      </c>
      <c r="N178" s="66"/>
      <c r="O178" s="67"/>
      <c r="P178" s="68"/>
      <c r="Q178" s="69"/>
      <c r="R178" s="70"/>
      <c r="S178" s="70"/>
      <c r="T178" s="70"/>
      <c r="U178" s="69"/>
      <c r="V178" s="70"/>
      <c r="W178" s="69"/>
      <c r="X178" s="62"/>
      <c r="Y178" s="67"/>
      <c r="Z178" s="69"/>
      <c r="AA178" s="19"/>
      <c r="AB178" s="24"/>
    </row>
    <row r="179" spans="2:28" ht="15.75" hidden="1" customHeight="1" outlineLevel="1">
      <c r="B179" s="55"/>
      <c r="C179" s="21"/>
      <c r="D179" s="21"/>
      <c r="F179" s="64">
        <f>TAMUS!$F$26</f>
        <v>0</v>
      </c>
      <c r="G179" s="64">
        <f>TAMUS!$G$26</f>
        <v>0</v>
      </c>
      <c r="H179" s="64">
        <f>TAMUS!$H$26</f>
        <v>0</v>
      </c>
      <c r="I179" s="64">
        <f>TAMUS!$I$26</f>
        <v>0</v>
      </c>
      <c r="J179" s="64">
        <f>TAMUS!$J$26</f>
        <v>0</v>
      </c>
      <c r="K179" s="64">
        <f>TAMUS!$K$26</f>
        <v>0</v>
      </c>
      <c r="L179" s="65">
        <f>TAMUS!$L$26</f>
        <v>0</v>
      </c>
      <c r="N179" s="66"/>
      <c r="O179" s="67"/>
      <c r="P179" s="68"/>
      <c r="Q179" s="69"/>
      <c r="R179" s="70"/>
      <c r="S179" s="70"/>
      <c r="T179" s="70"/>
      <c r="U179" s="69"/>
      <c r="V179" s="70"/>
      <c r="W179" s="69"/>
      <c r="X179" s="62"/>
      <c r="Y179" s="67"/>
      <c r="Z179" s="69"/>
      <c r="AA179" s="19"/>
      <c r="AB179" s="24"/>
    </row>
    <row r="180" spans="2:28" ht="15.75" hidden="1" customHeight="1" outlineLevel="1">
      <c r="B180" s="55"/>
      <c r="C180" s="21"/>
      <c r="D180" s="21"/>
      <c r="F180" s="64">
        <f>TAR!$F$26</f>
        <v>3331213</v>
      </c>
      <c r="G180" s="64">
        <f>TAR!$G$26</f>
        <v>0</v>
      </c>
      <c r="H180" s="64">
        <f>TAR!$H$26</f>
        <v>385191</v>
      </c>
      <c r="I180" s="64">
        <f>TAR!$I$26</f>
        <v>81255</v>
      </c>
      <c r="J180" s="64">
        <f>TAR!$J$26</f>
        <v>258945</v>
      </c>
      <c r="K180" s="64">
        <f>TAR!$K$26</f>
        <v>579978</v>
      </c>
      <c r="L180" s="65">
        <f>TAR!$L$26</f>
        <v>4636582</v>
      </c>
      <c r="N180" s="66"/>
      <c r="O180" s="67"/>
      <c r="P180" s="68"/>
      <c r="Q180" s="69"/>
      <c r="R180" s="70"/>
      <c r="S180" s="70"/>
      <c r="T180" s="70"/>
      <c r="U180" s="69"/>
      <c r="V180" s="70"/>
      <c r="W180" s="69"/>
      <c r="X180" s="62"/>
      <c r="Y180" s="67"/>
      <c r="Z180" s="69"/>
      <c r="AA180" s="19"/>
      <c r="AB180" s="24"/>
    </row>
    <row r="181" spans="2:28" ht="15.75" hidden="1" customHeight="1" outlineLevel="1">
      <c r="B181" s="55"/>
      <c r="C181" s="21"/>
      <c r="D181" s="21"/>
      <c r="F181" s="64">
        <f>TEES1!$F$26</f>
        <v>452516</v>
      </c>
      <c r="G181" s="64">
        <f>TEES1!$G$26</f>
        <v>0</v>
      </c>
      <c r="H181" s="64">
        <f>TEES1!$H$26</f>
        <v>0</v>
      </c>
      <c r="I181" s="64">
        <f>TEES1!$I$26</f>
        <v>28820</v>
      </c>
      <c r="J181" s="64">
        <f>TEES1!$J$26</f>
        <v>279325</v>
      </c>
      <c r="K181" s="64">
        <f>TEES1!$K$26</f>
        <v>94023</v>
      </c>
      <c r="L181" s="65">
        <f>TEES1!$L$26</f>
        <v>854684</v>
      </c>
      <c r="N181" s="66"/>
      <c r="O181" s="67"/>
      <c r="P181" s="68"/>
      <c r="Q181" s="69"/>
      <c r="R181" s="70"/>
      <c r="S181" s="70"/>
      <c r="T181" s="70"/>
      <c r="U181" s="69"/>
      <c r="V181" s="70"/>
      <c r="W181" s="69"/>
      <c r="X181" s="62"/>
      <c r="Y181" s="67"/>
      <c r="Z181" s="69"/>
      <c r="AA181" s="19"/>
      <c r="AB181" s="24"/>
    </row>
    <row r="182" spans="2:28" ht="15.75" hidden="1" customHeight="1" outlineLevel="1">
      <c r="B182" s="55"/>
      <c r="C182" s="21"/>
      <c r="D182" s="21"/>
      <c r="F182" s="64">
        <f>TEES2!$F$26</f>
        <v>0</v>
      </c>
      <c r="G182" s="64">
        <f>TEES2!$G$26</f>
        <v>0</v>
      </c>
      <c r="H182" s="64">
        <f>TEES2!$H$26</f>
        <v>0</v>
      </c>
      <c r="I182" s="64">
        <f>TEES2!$I$26</f>
        <v>0</v>
      </c>
      <c r="J182" s="64">
        <f>TEES2!$J$26</f>
        <v>0</v>
      </c>
      <c r="K182" s="64">
        <f>TEES2!$K$26</f>
        <v>0</v>
      </c>
      <c r="L182" s="65">
        <f>TEES2!$L$26</f>
        <v>0</v>
      </c>
      <c r="N182" s="66"/>
      <c r="O182" s="67"/>
      <c r="P182" s="68"/>
      <c r="Q182" s="69"/>
      <c r="R182" s="70"/>
      <c r="S182" s="70"/>
      <c r="T182" s="70"/>
      <c r="U182" s="69"/>
      <c r="V182" s="70"/>
      <c r="W182" s="69"/>
      <c r="X182" s="62"/>
      <c r="Y182" s="67"/>
      <c r="Z182" s="69"/>
      <c r="AA182" s="19"/>
      <c r="AB182" s="24"/>
    </row>
    <row r="183" spans="2:28" ht="15.75" hidden="1" customHeight="1" outlineLevel="1">
      <c r="B183" s="55"/>
      <c r="C183" s="21"/>
      <c r="D183" s="21"/>
      <c r="F183" s="64">
        <f>TFS!$F$26</f>
        <v>0</v>
      </c>
      <c r="G183" s="64">
        <f>TFS!$G$26</f>
        <v>0</v>
      </c>
      <c r="H183" s="64">
        <f>TFS!$H$26</f>
        <v>0</v>
      </c>
      <c r="I183" s="64">
        <f>TFS!$I$26</f>
        <v>0</v>
      </c>
      <c r="J183" s="64">
        <f>TFS!$J$26</f>
        <v>0</v>
      </c>
      <c r="K183" s="64">
        <f>TFS!$K$26</f>
        <v>0</v>
      </c>
      <c r="L183" s="65">
        <f>TFS!$L$26</f>
        <v>0</v>
      </c>
      <c r="N183" s="66"/>
      <c r="O183" s="67"/>
      <c r="P183" s="68"/>
      <c r="Q183" s="69"/>
      <c r="R183" s="70"/>
      <c r="S183" s="70"/>
      <c r="T183" s="70"/>
      <c r="U183" s="69"/>
      <c r="V183" s="70"/>
      <c r="W183" s="69"/>
      <c r="X183" s="62"/>
      <c r="Y183" s="67"/>
      <c r="Z183" s="69"/>
      <c r="AA183" s="19"/>
      <c r="AB183" s="24"/>
    </row>
    <row r="184" spans="2:28" ht="15.75" hidden="1" customHeight="1" outlineLevel="1">
      <c r="B184" s="55"/>
      <c r="C184" s="21"/>
      <c r="D184" s="21"/>
      <c r="F184" s="64">
        <f>TTI!$F$26</f>
        <v>1367404</v>
      </c>
      <c r="G184" s="64">
        <f>TTI!$G$26</f>
        <v>0</v>
      </c>
      <c r="H184" s="64">
        <f>TTI!$H$26</f>
        <v>535363</v>
      </c>
      <c r="I184" s="64">
        <f>TTI!$I$26</f>
        <v>0</v>
      </c>
      <c r="J184" s="64">
        <f>TTI!$J$26</f>
        <v>0</v>
      </c>
      <c r="K184" s="64">
        <f>TTI!$K$26</f>
        <v>44700</v>
      </c>
      <c r="L184" s="65">
        <f>TTI!$L$26</f>
        <v>1947467</v>
      </c>
      <c r="N184" s="66"/>
      <c r="O184" s="67"/>
      <c r="P184" s="68"/>
      <c r="Q184" s="69"/>
      <c r="R184" s="70"/>
      <c r="S184" s="70"/>
      <c r="T184" s="70"/>
      <c r="U184" s="69"/>
      <c r="V184" s="70"/>
      <c r="W184" s="69"/>
      <c r="X184" s="62"/>
      <c r="Y184" s="67"/>
      <c r="Z184" s="69"/>
      <c r="AA184" s="19"/>
      <c r="AB184" s="24"/>
    </row>
    <row r="185" spans="2:28" ht="15.75" hidden="1" customHeight="1" outlineLevel="1">
      <c r="B185" s="55"/>
      <c r="C185" s="21"/>
      <c r="D185" s="21"/>
      <c r="F185" s="64">
        <f>TVMDL!$F$26</f>
        <v>0</v>
      </c>
      <c r="G185" s="64">
        <f>TVMDL!$G$26</f>
        <v>0</v>
      </c>
      <c r="H185" s="64">
        <f>TVMDL!$H$26</f>
        <v>0</v>
      </c>
      <c r="I185" s="64">
        <f>TVMDL!$I$26</f>
        <v>0</v>
      </c>
      <c r="J185" s="64">
        <f>TVMDL!$J$26</f>
        <v>0</v>
      </c>
      <c r="K185" s="64">
        <f>TVMDL!$K$26</f>
        <v>0</v>
      </c>
      <c r="L185" s="65">
        <f>TVMDL!$L$26</f>
        <v>0</v>
      </c>
      <c r="N185" s="66"/>
      <c r="O185" s="67"/>
      <c r="P185" s="68"/>
      <c r="Q185" s="69"/>
      <c r="R185" s="70"/>
      <c r="S185" s="70"/>
      <c r="T185" s="70"/>
      <c r="U185" s="69"/>
      <c r="V185" s="70"/>
      <c r="W185" s="69"/>
      <c r="X185" s="62"/>
      <c r="Y185" s="67"/>
      <c r="Z185" s="69"/>
      <c r="AA185" s="19"/>
      <c r="AB185" s="24"/>
    </row>
    <row r="186" spans="2:28" ht="15.75" customHeight="1" collapsed="1">
      <c r="B186" s="55" t="s">
        <v>26</v>
      </c>
      <c r="C186" s="21"/>
      <c r="D186" s="21"/>
      <c r="F186" s="64">
        <f t="shared" ref="F186:L186" si="4">SUM(F176:F185)</f>
        <v>87552071</v>
      </c>
      <c r="G186" s="64">
        <f t="shared" si="4"/>
        <v>1676278</v>
      </c>
      <c r="H186" s="64">
        <f t="shared" si="4"/>
        <v>3037037</v>
      </c>
      <c r="I186" s="64">
        <f t="shared" si="4"/>
        <v>7768779</v>
      </c>
      <c r="J186" s="64">
        <f t="shared" si="4"/>
        <v>1548282</v>
      </c>
      <c r="K186" s="64">
        <f t="shared" si="4"/>
        <v>3668752</v>
      </c>
      <c r="L186" s="65">
        <f t="shared" si="4"/>
        <v>105251199</v>
      </c>
      <c r="N186" s="66"/>
      <c r="O186" s="67"/>
      <c r="P186" s="68"/>
      <c r="Q186" s="69"/>
      <c r="R186" s="70"/>
      <c r="S186" s="70"/>
      <c r="T186" s="70"/>
      <c r="U186" s="69"/>
      <c r="V186" s="70"/>
      <c r="W186" s="69"/>
      <c r="X186" s="62"/>
      <c r="Y186" s="67"/>
      <c r="Z186" s="69"/>
      <c r="AA186" s="19"/>
      <c r="AB186" s="24">
        <f>SUM(C186:L186)</f>
        <v>210502398</v>
      </c>
    </row>
    <row r="187" spans="2:28" ht="15.75" hidden="1" customHeight="1" outlineLevel="1">
      <c r="B187" s="55"/>
      <c r="C187" s="21"/>
      <c r="D187" s="21"/>
      <c r="F187" s="64">
        <f>TAES!$F$27</f>
        <v>0</v>
      </c>
      <c r="G187" s="64">
        <f>TAES!$G$27</f>
        <v>0</v>
      </c>
      <c r="H187" s="64">
        <f>TAES!$H$27</f>
        <v>0</v>
      </c>
      <c r="I187" s="64">
        <f>TAES!$I$27</f>
        <v>0</v>
      </c>
      <c r="J187" s="64">
        <f>TAES!$J$27</f>
        <v>0</v>
      </c>
      <c r="K187" s="64">
        <f>TAES!$K$27</f>
        <v>0</v>
      </c>
      <c r="L187" s="65">
        <f>TAES!$L$27</f>
        <v>0</v>
      </c>
      <c r="N187" s="66"/>
      <c r="O187" s="67"/>
      <c r="P187" s="68"/>
      <c r="Q187" s="69"/>
      <c r="R187" s="70"/>
      <c r="S187" s="70"/>
      <c r="T187" s="70"/>
      <c r="U187" s="69"/>
      <c r="V187" s="70"/>
      <c r="W187" s="69"/>
      <c r="X187" s="62"/>
      <c r="Y187" s="67"/>
      <c r="Z187" s="69"/>
      <c r="AA187" s="19"/>
      <c r="AB187" s="24"/>
    </row>
    <row r="188" spans="2:28" ht="15.75" hidden="1" customHeight="1" outlineLevel="1">
      <c r="B188" s="55"/>
      <c r="C188" s="21"/>
      <c r="D188" s="21"/>
      <c r="F188" s="64">
        <f>TAMRF!$F$27</f>
        <v>0</v>
      </c>
      <c r="G188" s="64">
        <f>TAMRF!$G$27</f>
        <v>0</v>
      </c>
      <c r="H188" s="64">
        <f>TAMRF!$H$27</f>
        <v>0</v>
      </c>
      <c r="I188" s="64">
        <f>TAMRF!$I$27</f>
        <v>0</v>
      </c>
      <c r="J188" s="64">
        <f>TAMRF!$J$27</f>
        <v>0</v>
      </c>
      <c r="K188" s="64">
        <f>TAMRF!$K$27</f>
        <v>0</v>
      </c>
      <c r="L188" s="65">
        <f>TAMRF!$L$27</f>
        <v>0</v>
      </c>
      <c r="N188" s="66"/>
      <c r="O188" s="67"/>
      <c r="P188" s="68"/>
      <c r="Q188" s="69"/>
      <c r="R188" s="70"/>
      <c r="S188" s="70"/>
      <c r="T188" s="70"/>
      <c r="U188" s="69"/>
      <c r="V188" s="70"/>
      <c r="W188" s="69"/>
      <c r="X188" s="62"/>
      <c r="Y188" s="67"/>
      <c r="Z188" s="69"/>
      <c r="AA188" s="19"/>
      <c r="AB188" s="24"/>
    </row>
    <row r="189" spans="2:28" ht="15.75" hidden="1" customHeight="1" outlineLevel="1">
      <c r="B189" s="55"/>
      <c r="C189" s="21"/>
      <c r="D189" s="21"/>
      <c r="F189" s="64">
        <f>TAMU!$F$27</f>
        <v>5357663</v>
      </c>
      <c r="G189" s="64">
        <f>TAMU!$G$27</f>
        <v>431957</v>
      </c>
      <c r="H189" s="64">
        <f>TAMU!$H$27</f>
        <v>2887</v>
      </c>
      <c r="I189" s="64">
        <f>TAMU!$I$27</f>
        <v>1311565</v>
      </c>
      <c r="J189" s="64">
        <f>TAMU!$J$27</f>
        <v>14000</v>
      </c>
      <c r="K189" s="64">
        <f>TAMU!$K$27</f>
        <v>803516</v>
      </c>
      <c r="L189" s="65">
        <f>TAMU!$L$27</f>
        <v>7921588</v>
      </c>
      <c r="N189" s="66"/>
      <c r="O189" s="67"/>
      <c r="P189" s="68"/>
      <c r="Q189" s="69"/>
      <c r="R189" s="70"/>
      <c r="S189" s="70"/>
      <c r="T189" s="70"/>
      <c r="U189" s="69"/>
      <c r="V189" s="70"/>
      <c r="W189" s="69"/>
      <c r="X189" s="62"/>
      <c r="Y189" s="67"/>
      <c r="Z189" s="69"/>
      <c r="AA189" s="19"/>
      <c r="AB189" s="24"/>
    </row>
    <row r="190" spans="2:28" ht="15.75" hidden="1" customHeight="1" outlineLevel="1">
      <c r="B190" s="55"/>
      <c r="C190" s="21"/>
      <c r="D190" s="21"/>
      <c r="F190" s="64">
        <f>TAMUS!$F$27</f>
        <v>0</v>
      </c>
      <c r="G190" s="64">
        <f>TAMUS!$G$27</f>
        <v>0</v>
      </c>
      <c r="H190" s="64">
        <f>TAMUS!$H$27</f>
        <v>0</v>
      </c>
      <c r="I190" s="64">
        <f>TAMUS!$I$27</f>
        <v>0</v>
      </c>
      <c r="J190" s="64">
        <f>TAMUS!$J$27</f>
        <v>0</v>
      </c>
      <c r="K190" s="64">
        <f>TAMUS!$K$27</f>
        <v>0</v>
      </c>
      <c r="L190" s="65">
        <f>TAMUS!$L$27</f>
        <v>0</v>
      </c>
      <c r="N190" s="66"/>
      <c r="O190" s="67"/>
      <c r="P190" s="68"/>
      <c r="Q190" s="69"/>
      <c r="R190" s="70"/>
      <c r="S190" s="70"/>
      <c r="T190" s="70"/>
      <c r="U190" s="69"/>
      <c r="V190" s="70"/>
      <c r="W190" s="69"/>
      <c r="X190" s="62"/>
      <c r="Y190" s="67"/>
      <c r="Z190" s="69"/>
      <c r="AA190" s="19"/>
      <c r="AB190" s="24"/>
    </row>
    <row r="191" spans="2:28" ht="15.75" hidden="1" customHeight="1" outlineLevel="1">
      <c r="B191" s="55"/>
      <c r="C191" s="21"/>
      <c r="D191" s="21"/>
      <c r="F191" s="64">
        <f>TAR!$F$27</f>
        <v>0</v>
      </c>
      <c r="G191" s="64">
        <f>TAR!$G$27</f>
        <v>0</v>
      </c>
      <c r="H191" s="64">
        <f>TAR!$H$27</f>
        <v>0</v>
      </c>
      <c r="I191" s="64">
        <f>TAR!$I$27</f>
        <v>0</v>
      </c>
      <c r="J191" s="64">
        <f>TAR!$J$27</f>
        <v>0</v>
      </c>
      <c r="K191" s="64">
        <f>TAR!$K$27</f>
        <v>0</v>
      </c>
      <c r="L191" s="65">
        <f>TAR!$L$27</f>
        <v>0</v>
      </c>
      <c r="N191" s="66"/>
      <c r="O191" s="67"/>
      <c r="P191" s="68"/>
      <c r="Q191" s="69"/>
      <c r="R191" s="70"/>
      <c r="S191" s="70"/>
      <c r="T191" s="70"/>
      <c r="U191" s="69"/>
      <c r="V191" s="70"/>
      <c r="W191" s="69"/>
      <c r="X191" s="62"/>
      <c r="Y191" s="67"/>
      <c r="Z191" s="69"/>
      <c r="AA191" s="19"/>
      <c r="AB191" s="24"/>
    </row>
    <row r="192" spans="2:28" ht="15.75" hidden="1" customHeight="1" outlineLevel="1">
      <c r="B192" s="55"/>
      <c r="C192" s="21"/>
      <c r="D192" s="21"/>
      <c r="F192" s="64">
        <f>TEES1!$F$27</f>
        <v>179419</v>
      </c>
      <c r="G192" s="64">
        <f>TEES1!$G$27</f>
        <v>20331</v>
      </c>
      <c r="H192" s="64">
        <f>TEES1!$H$27</f>
        <v>0</v>
      </c>
      <c r="I192" s="64">
        <f>TEES1!$I$27</f>
        <v>1500</v>
      </c>
      <c r="J192" s="64">
        <f>TEES1!$J$27</f>
        <v>0</v>
      </c>
      <c r="K192" s="64">
        <f>TEES1!$K$27</f>
        <v>0</v>
      </c>
      <c r="L192" s="65">
        <f>TEES1!$L$27</f>
        <v>201250</v>
      </c>
      <c r="N192" s="66"/>
      <c r="O192" s="67"/>
      <c r="P192" s="68"/>
      <c r="Q192" s="69"/>
      <c r="R192" s="70"/>
      <c r="S192" s="70"/>
      <c r="T192" s="70"/>
      <c r="U192" s="69"/>
      <c r="V192" s="70"/>
      <c r="W192" s="69"/>
      <c r="X192" s="62"/>
      <c r="Y192" s="67"/>
      <c r="Z192" s="69"/>
      <c r="AA192" s="19"/>
      <c r="AB192" s="24"/>
    </row>
    <row r="193" spans="2:28" ht="15.75" hidden="1" customHeight="1" outlineLevel="1">
      <c r="B193" s="55"/>
      <c r="C193" s="21"/>
      <c r="D193" s="21"/>
      <c r="F193" s="64">
        <f>TEES2!$F$27</f>
        <v>0</v>
      </c>
      <c r="G193" s="64">
        <f>TEES2!$G$27</f>
        <v>0</v>
      </c>
      <c r="H193" s="64">
        <f>TEES2!$H$27</f>
        <v>0</v>
      </c>
      <c r="I193" s="64">
        <f>TEES2!$I$27</f>
        <v>0</v>
      </c>
      <c r="J193" s="64">
        <f>TEES2!$J$27</f>
        <v>0</v>
      </c>
      <c r="K193" s="64">
        <f>TEES2!$K$27</f>
        <v>0</v>
      </c>
      <c r="L193" s="65">
        <f>TEES2!$L$27</f>
        <v>0</v>
      </c>
      <c r="N193" s="66"/>
      <c r="O193" s="67"/>
      <c r="P193" s="68"/>
      <c r="Q193" s="69"/>
      <c r="R193" s="70"/>
      <c r="S193" s="70"/>
      <c r="T193" s="70"/>
      <c r="U193" s="69"/>
      <c r="V193" s="70"/>
      <c r="W193" s="69"/>
      <c r="X193" s="62"/>
      <c r="Y193" s="67"/>
      <c r="Z193" s="69"/>
      <c r="AA193" s="19"/>
      <c r="AB193" s="24"/>
    </row>
    <row r="194" spans="2:28" ht="15.75" hidden="1" customHeight="1" outlineLevel="1">
      <c r="B194" s="55"/>
      <c r="C194" s="21"/>
      <c r="D194" s="21"/>
      <c r="F194" s="64">
        <f>TFS!$F$27</f>
        <v>0</v>
      </c>
      <c r="G194" s="64">
        <f>TFS!$G$27</f>
        <v>0</v>
      </c>
      <c r="H194" s="64">
        <f>TFS!$H$27</f>
        <v>0</v>
      </c>
      <c r="I194" s="64">
        <f>TFS!$I$27</f>
        <v>0</v>
      </c>
      <c r="J194" s="64">
        <f>TFS!$J$27</f>
        <v>0</v>
      </c>
      <c r="K194" s="64">
        <f>TFS!$K$27</f>
        <v>0</v>
      </c>
      <c r="L194" s="65">
        <f>TFS!$L$27</f>
        <v>0</v>
      </c>
      <c r="N194" s="66"/>
      <c r="O194" s="67"/>
      <c r="P194" s="68"/>
      <c r="Q194" s="69"/>
      <c r="R194" s="70"/>
      <c r="S194" s="70"/>
      <c r="T194" s="70"/>
      <c r="U194" s="69"/>
      <c r="V194" s="70"/>
      <c r="W194" s="69"/>
      <c r="X194" s="62"/>
      <c r="Y194" s="67"/>
      <c r="Z194" s="69"/>
      <c r="AA194" s="19"/>
      <c r="AB194" s="24"/>
    </row>
    <row r="195" spans="2:28" ht="15.75" hidden="1" customHeight="1" outlineLevel="1">
      <c r="B195" s="55"/>
      <c r="C195" s="21"/>
      <c r="D195" s="21"/>
      <c r="F195" s="64">
        <f>TTI!$F$27</f>
        <v>0</v>
      </c>
      <c r="G195" s="64">
        <f>TTI!$G$27</f>
        <v>0</v>
      </c>
      <c r="H195" s="64">
        <f>TTI!$H$27</f>
        <v>0</v>
      </c>
      <c r="I195" s="64">
        <f>TTI!$I$27</f>
        <v>0</v>
      </c>
      <c r="J195" s="64">
        <f>TTI!$J$27</f>
        <v>0</v>
      </c>
      <c r="K195" s="64">
        <f>TTI!$K$27</f>
        <v>0</v>
      </c>
      <c r="L195" s="65">
        <f>TTI!$L$27</f>
        <v>0</v>
      </c>
      <c r="N195" s="66"/>
      <c r="O195" s="67"/>
      <c r="P195" s="68"/>
      <c r="Q195" s="69"/>
      <c r="R195" s="70"/>
      <c r="S195" s="70"/>
      <c r="T195" s="70"/>
      <c r="U195" s="69"/>
      <c r="V195" s="70"/>
      <c r="W195" s="69"/>
      <c r="X195" s="62"/>
      <c r="Y195" s="67"/>
      <c r="Z195" s="69"/>
      <c r="AA195" s="19"/>
      <c r="AB195" s="24"/>
    </row>
    <row r="196" spans="2:28" ht="15.75" hidden="1" customHeight="1" outlineLevel="1">
      <c r="B196" s="55"/>
      <c r="C196" s="21"/>
      <c r="D196" s="21"/>
      <c r="F196" s="64">
        <f>TVMDL!$F$27</f>
        <v>0</v>
      </c>
      <c r="G196" s="64">
        <f>TVMDL!$G$27</f>
        <v>0</v>
      </c>
      <c r="H196" s="64">
        <f>TVMDL!$H$27</f>
        <v>0</v>
      </c>
      <c r="I196" s="64">
        <f>TVMDL!$I$27</f>
        <v>0</v>
      </c>
      <c r="J196" s="64">
        <f>TVMDL!$J$27</f>
        <v>0</v>
      </c>
      <c r="K196" s="64">
        <f>TVMDL!$K$27</f>
        <v>0</v>
      </c>
      <c r="L196" s="65">
        <f>TVMDL!$L$27</f>
        <v>0</v>
      </c>
      <c r="N196" s="66"/>
      <c r="O196" s="67"/>
      <c r="P196" s="68"/>
      <c r="Q196" s="69"/>
      <c r="R196" s="70"/>
      <c r="S196" s="70"/>
      <c r="T196" s="70"/>
      <c r="U196" s="69"/>
      <c r="V196" s="70"/>
      <c r="W196" s="69"/>
      <c r="X196" s="62"/>
      <c r="Y196" s="67"/>
      <c r="Z196" s="69"/>
      <c r="AA196" s="19"/>
      <c r="AB196" s="24"/>
    </row>
    <row r="197" spans="2:28" ht="15.75" customHeight="1" collapsed="1">
      <c r="B197" s="55" t="s">
        <v>27</v>
      </c>
      <c r="C197" s="21"/>
      <c r="D197" s="21"/>
      <c r="F197" s="64">
        <f t="shared" ref="F197:L197" si="5">SUM(F187:F196)</f>
        <v>5537082</v>
      </c>
      <c r="G197" s="64">
        <f t="shared" si="5"/>
        <v>452288</v>
      </c>
      <c r="H197" s="64">
        <f t="shared" si="5"/>
        <v>2887</v>
      </c>
      <c r="I197" s="64">
        <f t="shared" si="5"/>
        <v>1313065</v>
      </c>
      <c r="J197" s="64">
        <f t="shared" si="5"/>
        <v>14000</v>
      </c>
      <c r="K197" s="64">
        <f t="shared" si="5"/>
        <v>803516</v>
      </c>
      <c r="L197" s="65">
        <f t="shared" si="5"/>
        <v>8122838</v>
      </c>
      <c r="N197" s="66"/>
      <c r="O197" s="73"/>
      <c r="P197" s="68"/>
      <c r="Q197" s="69"/>
      <c r="R197" s="70"/>
      <c r="S197" s="70"/>
      <c r="T197" s="70"/>
      <c r="U197" s="69"/>
      <c r="V197" s="70"/>
      <c r="W197" s="69"/>
      <c r="X197" s="62"/>
      <c r="Y197" s="67"/>
      <c r="Z197" s="69"/>
      <c r="AA197" s="19"/>
      <c r="AB197" s="24">
        <f>SUM(C197:L197)</f>
        <v>16245676</v>
      </c>
    </row>
    <row r="198" spans="2:28" ht="15.75" hidden="1" customHeight="1" outlineLevel="1">
      <c r="B198" s="55"/>
      <c r="C198" s="21"/>
      <c r="D198" s="21"/>
      <c r="F198" s="64">
        <f>TAES!$F$28</f>
        <v>0</v>
      </c>
      <c r="G198" s="64">
        <f>TAES!$G$28</f>
        <v>0</v>
      </c>
      <c r="H198" s="64">
        <f>TAES!$H$28</f>
        <v>0</v>
      </c>
      <c r="I198" s="64">
        <f>TAES!$I$28</f>
        <v>0</v>
      </c>
      <c r="J198" s="64">
        <f>TAES!$J$28</f>
        <v>0</v>
      </c>
      <c r="K198" s="64">
        <f>TAES!$K$28</f>
        <v>0</v>
      </c>
      <c r="L198" s="65">
        <f>TAES!$L$28</f>
        <v>0</v>
      </c>
      <c r="N198" s="66"/>
      <c r="O198" s="175">
        <f>TAES!$O$28</f>
        <v>0</v>
      </c>
      <c r="P198" s="68"/>
      <c r="Q198" s="69"/>
      <c r="R198" s="70"/>
      <c r="S198" s="70"/>
      <c r="T198" s="70"/>
      <c r="U198" s="69"/>
      <c r="V198" s="70"/>
      <c r="W198" s="69"/>
      <c r="X198" s="62"/>
      <c r="Y198" s="67"/>
      <c r="Z198" s="69"/>
      <c r="AA198" s="19"/>
      <c r="AB198" s="24"/>
    </row>
    <row r="199" spans="2:28" ht="15.75" hidden="1" customHeight="1" outlineLevel="1">
      <c r="B199" s="55"/>
      <c r="C199" s="21"/>
      <c r="D199" s="21"/>
      <c r="F199" s="64">
        <f>TAMRF!$F$28</f>
        <v>0</v>
      </c>
      <c r="G199" s="64">
        <f>TAMRF!$G$28</f>
        <v>0</v>
      </c>
      <c r="H199" s="64">
        <f>TAMRF!$H$28</f>
        <v>0</v>
      </c>
      <c r="I199" s="64">
        <f>TAMRF!$I$28</f>
        <v>0</v>
      </c>
      <c r="J199" s="64">
        <f>TAMRF!$J$28</f>
        <v>0</v>
      </c>
      <c r="K199" s="64">
        <f>TAMRF!$K$28</f>
        <v>0</v>
      </c>
      <c r="L199" s="65">
        <f>TAMRF!$L$28</f>
        <v>0</v>
      </c>
      <c r="N199" s="66"/>
      <c r="O199" s="175">
        <f>TAMRF!$O$28</f>
        <v>0</v>
      </c>
      <c r="P199" s="68"/>
      <c r="Q199" s="69"/>
      <c r="R199" s="70"/>
      <c r="S199" s="70"/>
      <c r="T199" s="70"/>
      <c r="U199" s="69"/>
      <c r="V199" s="70"/>
      <c r="W199" s="69"/>
      <c r="X199" s="62"/>
      <c r="Y199" s="67"/>
      <c r="Z199" s="69"/>
      <c r="AA199" s="19"/>
      <c r="AB199" s="24"/>
    </row>
    <row r="200" spans="2:28" ht="15.75" hidden="1" customHeight="1" outlineLevel="1">
      <c r="B200" s="55"/>
      <c r="C200" s="21"/>
      <c r="D200" s="21"/>
      <c r="F200" s="64">
        <f>TAMU!$F$28</f>
        <v>1354155</v>
      </c>
      <c r="G200" s="64">
        <f>TAMU!$G$28</f>
        <v>1782609</v>
      </c>
      <c r="H200" s="64">
        <f>TAMU!$H$28</f>
        <v>641631</v>
      </c>
      <c r="I200" s="64">
        <f>TAMU!$I$28</f>
        <v>5752939</v>
      </c>
      <c r="J200" s="64">
        <f>TAMU!$J$28</f>
        <v>1699603</v>
      </c>
      <c r="K200" s="64">
        <f>TAMU!$K$28</f>
        <v>1003464</v>
      </c>
      <c r="L200" s="65">
        <f>TAMU!$L$28</f>
        <v>12234401</v>
      </c>
      <c r="N200" s="66"/>
      <c r="O200" s="175">
        <f>TAMU!$O$28</f>
        <v>0</v>
      </c>
      <c r="P200" s="68"/>
      <c r="Q200" s="69"/>
      <c r="R200" s="70"/>
      <c r="S200" s="70"/>
      <c r="T200" s="70"/>
      <c r="U200" s="69"/>
      <c r="V200" s="70"/>
      <c r="W200" s="69"/>
      <c r="X200" s="62"/>
      <c r="Y200" s="67"/>
      <c r="Z200" s="69"/>
      <c r="AA200" s="19"/>
      <c r="AB200" s="24"/>
    </row>
    <row r="201" spans="2:28" ht="15.75" hidden="1" customHeight="1" outlineLevel="1">
      <c r="B201" s="55"/>
      <c r="C201" s="21"/>
      <c r="D201" s="21"/>
      <c r="F201" s="64">
        <f>TAMUS!$F$28</f>
        <v>7482265</v>
      </c>
      <c r="G201" s="64">
        <f>TAMUS!$G$28</f>
        <v>0</v>
      </c>
      <c r="H201" s="64">
        <f>TAMUS!$H$28</f>
        <v>0</v>
      </c>
      <c r="I201" s="64">
        <f>TAMUS!$I$28</f>
        <v>0</v>
      </c>
      <c r="J201" s="64">
        <f>TAMUS!$J$28</f>
        <v>0</v>
      </c>
      <c r="K201" s="64">
        <f>TAMUS!$K$28</f>
        <v>0</v>
      </c>
      <c r="L201" s="65">
        <f>TAMUS!$L$28</f>
        <v>7482265</v>
      </c>
      <c r="N201" s="66"/>
      <c r="O201" s="175">
        <f>TAMUS!$O$28</f>
        <v>0</v>
      </c>
      <c r="P201" s="68"/>
      <c r="Q201" s="69"/>
      <c r="R201" s="70"/>
      <c r="S201" s="70"/>
      <c r="T201" s="70"/>
      <c r="U201" s="69"/>
      <c r="V201" s="70"/>
      <c r="W201" s="69"/>
      <c r="X201" s="62"/>
      <c r="Y201" s="67"/>
      <c r="Z201" s="69"/>
      <c r="AA201" s="19"/>
      <c r="AB201" s="24"/>
    </row>
    <row r="202" spans="2:28" ht="15.75" hidden="1" customHeight="1" outlineLevel="1">
      <c r="B202" s="55"/>
      <c r="C202" s="21"/>
      <c r="D202" s="21"/>
      <c r="F202" s="64">
        <f>TAR!$F$28</f>
        <v>4852454</v>
      </c>
      <c r="G202" s="64">
        <f>TAR!$G$28</f>
        <v>0</v>
      </c>
      <c r="H202" s="64">
        <f>TAR!$H$28</f>
        <v>241347</v>
      </c>
      <c r="I202" s="64">
        <f>TAR!$I$28</f>
        <v>0</v>
      </c>
      <c r="J202" s="64">
        <f>TAR!$J$28</f>
        <v>489475</v>
      </c>
      <c r="K202" s="64">
        <f>TAR!$K$28</f>
        <v>678154</v>
      </c>
      <c r="L202" s="65">
        <f>TAR!$L$28</f>
        <v>6261430</v>
      </c>
      <c r="N202" s="66"/>
      <c r="O202" s="175">
        <f>TAR!$O$28</f>
        <v>0</v>
      </c>
      <c r="P202" s="68"/>
      <c r="Q202" s="69"/>
      <c r="R202" s="70"/>
      <c r="S202" s="70"/>
      <c r="T202" s="70"/>
      <c r="U202" s="69"/>
      <c r="V202" s="70"/>
      <c r="W202" s="69"/>
      <c r="X202" s="62"/>
      <c r="Y202" s="67"/>
      <c r="Z202" s="69"/>
      <c r="AA202" s="19"/>
      <c r="AB202" s="24"/>
    </row>
    <row r="203" spans="2:28" ht="15.75" hidden="1" customHeight="1" outlineLevel="1">
      <c r="B203" s="55"/>
      <c r="C203" s="21"/>
      <c r="D203" s="21"/>
      <c r="F203" s="64">
        <f>TEES1!$F$28</f>
        <v>380417</v>
      </c>
      <c r="G203" s="64">
        <f>TEES1!$G$28</f>
        <v>0</v>
      </c>
      <c r="H203" s="64">
        <f>TEES1!$H$28</f>
        <v>0</v>
      </c>
      <c r="I203" s="64">
        <f>TEES1!$I$28</f>
        <v>162</v>
      </c>
      <c r="J203" s="64">
        <f>TEES1!$J$28</f>
        <v>0</v>
      </c>
      <c r="K203" s="64">
        <f>TEES1!$K$28</f>
        <v>23</v>
      </c>
      <c r="L203" s="65">
        <f>TEES1!$L$28</f>
        <v>380602</v>
      </c>
      <c r="N203" s="66"/>
      <c r="O203" s="175">
        <f>TEES1!$O$28</f>
        <v>0</v>
      </c>
      <c r="P203" s="68"/>
      <c r="Q203" s="69"/>
      <c r="R203" s="70"/>
      <c r="S203" s="70"/>
      <c r="T203" s="70"/>
      <c r="U203" s="69"/>
      <c r="V203" s="70"/>
      <c r="W203" s="69"/>
      <c r="X203" s="62"/>
      <c r="Y203" s="67"/>
      <c r="Z203" s="69"/>
      <c r="AA203" s="19"/>
      <c r="AB203" s="24"/>
    </row>
    <row r="204" spans="2:28" ht="15.75" hidden="1" customHeight="1" outlineLevel="1">
      <c r="B204" s="55"/>
      <c r="C204" s="21"/>
      <c r="D204" s="21"/>
      <c r="F204" s="64">
        <f>TEES2!$F$28</f>
        <v>0</v>
      </c>
      <c r="G204" s="64">
        <f>TEES2!$G$28</f>
        <v>0</v>
      </c>
      <c r="H204" s="64">
        <f>TEES2!$H$28</f>
        <v>0</v>
      </c>
      <c r="I204" s="64">
        <f>TEES2!$I$28</f>
        <v>0</v>
      </c>
      <c r="J204" s="64">
        <f>TEES2!$J$28</f>
        <v>0</v>
      </c>
      <c r="K204" s="64">
        <f>TEES2!$K$28</f>
        <v>0</v>
      </c>
      <c r="L204" s="65">
        <f>TEES2!$L$28</f>
        <v>0</v>
      </c>
      <c r="N204" s="66"/>
      <c r="O204" s="175">
        <f>TEES2!$O$28</f>
        <v>0</v>
      </c>
      <c r="P204" s="68"/>
      <c r="Q204" s="69"/>
      <c r="R204" s="70"/>
      <c r="S204" s="70"/>
      <c r="T204" s="70"/>
      <c r="U204" s="69"/>
      <c r="V204" s="70"/>
      <c r="W204" s="69"/>
      <c r="X204" s="62"/>
      <c r="Y204" s="67"/>
      <c r="Z204" s="69"/>
      <c r="AA204" s="19"/>
      <c r="AB204" s="24"/>
    </row>
    <row r="205" spans="2:28" ht="15.75" hidden="1" customHeight="1" outlineLevel="1">
      <c r="B205" s="55"/>
      <c r="C205" s="21"/>
      <c r="D205" s="21"/>
      <c r="F205" s="64">
        <f>TFS!$F$28</f>
        <v>0</v>
      </c>
      <c r="G205" s="64">
        <f>TFS!$G$28</f>
        <v>0</v>
      </c>
      <c r="H205" s="64">
        <f>TFS!$H$28</f>
        <v>0</v>
      </c>
      <c r="I205" s="64">
        <f>TFS!$I$28</f>
        <v>0</v>
      </c>
      <c r="J205" s="64">
        <f>TFS!$J$28</f>
        <v>0</v>
      </c>
      <c r="K205" s="64">
        <f>TFS!$K$28</f>
        <v>0</v>
      </c>
      <c r="L205" s="65">
        <f>TFS!$L$28</f>
        <v>0</v>
      </c>
      <c r="N205" s="66"/>
      <c r="O205" s="175">
        <f>TFS!$O$28</f>
        <v>0</v>
      </c>
      <c r="P205" s="68"/>
      <c r="Q205" s="69"/>
      <c r="R205" s="70"/>
      <c r="S205" s="70"/>
      <c r="T205" s="70"/>
      <c r="U205" s="69"/>
      <c r="V205" s="70"/>
      <c r="W205" s="69"/>
      <c r="X205" s="62"/>
      <c r="Y205" s="67"/>
      <c r="Z205" s="69"/>
      <c r="AA205" s="19"/>
      <c r="AB205" s="24"/>
    </row>
    <row r="206" spans="2:28" ht="15.75" hidden="1" customHeight="1" outlineLevel="1">
      <c r="B206" s="55"/>
      <c r="C206" s="21"/>
      <c r="D206" s="21"/>
      <c r="F206" s="64">
        <f>TTI!$F$28</f>
        <v>122685</v>
      </c>
      <c r="G206" s="64">
        <f>TTI!$G$28</f>
        <v>0</v>
      </c>
      <c r="H206" s="64">
        <f>TTI!$H$28</f>
        <v>0</v>
      </c>
      <c r="I206" s="64">
        <f>TTI!$I$28</f>
        <v>0</v>
      </c>
      <c r="J206" s="64">
        <f>TTI!$J$28</f>
        <v>0</v>
      </c>
      <c r="K206" s="64">
        <f>TTI!$K$28</f>
        <v>0</v>
      </c>
      <c r="L206" s="65">
        <f>TTI!$L$28</f>
        <v>122685</v>
      </c>
      <c r="N206" s="66"/>
      <c r="O206" s="175">
        <f>TTI!$O$28</f>
        <v>0</v>
      </c>
      <c r="P206" s="68"/>
      <c r="Q206" s="69"/>
      <c r="R206" s="70"/>
      <c r="S206" s="70"/>
      <c r="T206" s="70"/>
      <c r="U206" s="69"/>
      <c r="V206" s="70"/>
      <c r="W206" s="69"/>
      <c r="X206" s="62"/>
      <c r="Y206" s="67"/>
      <c r="Z206" s="69"/>
      <c r="AA206" s="19"/>
      <c r="AB206" s="24"/>
    </row>
    <row r="207" spans="2:28" ht="15.75" hidden="1" customHeight="1" outlineLevel="1">
      <c r="B207" s="55"/>
      <c r="C207" s="21"/>
      <c r="D207" s="21"/>
      <c r="F207" s="64">
        <f>TVMDL!$F$28</f>
        <v>0</v>
      </c>
      <c r="G207" s="64">
        <f>TVMDL!$G$28</f>
        <v>0</v>
      </c>
      <c r="H207" s="64">
        <f>TVMDL!$H$28</f>
        <v>0</v>
      </c>
      <c r="I207" s="64">
        <f>TVMDL!$I$28</f>
        <v>0</v>
      </c>
      <c r="J207" s="64">
        <f>TVMDL!$J$28</f>
        <v>0</v>
      </c>
      <c r="K207" s="64">
        <f>TVMDL!$K$28</f>
        <v>0</v>
      </c>
      <c r="L207" s="65">
        <f>TVMDL!$L$28</f>
        <v>0</v>
      </c>
      <c r="N207" s="66"/>
      <c r="O207" s="175">
        <f>TVMDL!$O$28</f>
        <v>0</v>
      </c>
      <c r="P207" s="68"/>
      <c r="Q207" s="69"/>
      <c r="R207" s="70"/>
      <c r="S207" s="70"/>
      <c r="T207" s="70"/>
      <c r="U207" s="69"/>
      <c r="V207" s="70"/>
      <c r="W207" s="69"/>
      <c r="X207" s="62"/>
      <c r="Y207" s="67"/>
      <c r="Z207" s="69"/>
      <c r="AA207" s="19"/>
      <c r="AB207" s="24"/>
    </row>
    <row r="208" spans="2:28" ht="15.75" customHeight="1" collapsed="1">
      <c r="B208" s="55" t="s">
        <v>28</v>
      </c>
      <c r="C208" s="21"/>
      <c r="D208" s="21"/>
      <c r="F208" s="64">
        <f t="shared" ref="F208:L208" si="6">SUM(F198:F207)</f>
        <v>14191976</v>
      </c>
      <c r="G208" s="64">
        <f t="shared" si="6"/>
        <v>1782609</v>
      </c>
      <c r="H208" s="64">
        <f t="shared" si="6"/>
        <v>882978</v>
      </c>
      <c r="I208" s="64">
        <f t="shared" si="6"/>
        <v>5753101</v>
      </c>
      <c r="J208" s="64">
        <f t="shared" si="6"/>
        <v>2189078</v>
      </c>
      <c r="K208" s="64">
        <f t="shared" si="6"/>
        <v>1681641</v>
      </c>
      <c r="L208" s="65">
        <f t="shared" si="6"/>
        <v>26481383</v>
      </c>
      <c r="N208" s="74"/>
      <c r="O208" s="75">
        <f>SUM(O198:O207)</f>
        <v>0</v>
      </c>
      <c r="Q208" s="69"/>
      <c r="R208" s="70"/>
      <c r="S208" s="70"/>
      <c r="T208" s="70"/>
      <c r="U208" s="69"/>
      <c r="V208" s="70"/>
      <c r="W208" s="69"/>
      <c r="X208" s="62"/>
      <c r="Y208" s="67"/>
      <c r="Z208" s="69"/>
      <c r="AA208" s="19"/>
      <c r="AB208" s="24"/>
    </row>
    <row r="209" spans="2:28" ht="15.75" hidden="1" customHeight="1" outlineLevel="1">
      <c r="B209" s="55"/>
      <c r="C209" s="21"/>
      <c r="D209" s="21"/>
      <c r="F209" s="64">
        <f>TAES!$F$29</f>
        <v>0</v>
      </c>
      <c r="G209" s="64">
        <f>TAES!$G$29</f>
        <v>0</v>
      </c>
      <c r="H209" s="64">
        <f>TAES!$H$29</f>
        <v>0</v>
      </c>
      <c r="I209" s="64">
        <f>TAES!$I$29</f>
        <v>0</v>
      </c>
      <c r="J209" s="64">
        <f>TAES!$J$29</f>
        <v>0</v>
      </c>
      <c r="K209" s="64">
        <f>TAES!$K$29</f>
        <v>0</v>
      </c>
      <c r="L209" s="65">
        <f>TAES!$L$29</f>
        <v>0</v>
      </c>
      <c r="N209" s="74"/>
      <c r="O209" s="170"/>
      <c r="Q209" s="69"/>
      <c r="R209" s="70"/>
      <c r="S209" s="70"/>
      <c r="T209" s="70"/>
      <c r="U209" s="69"/>
      <c r="V209" s="70"/>
      <c r="W209" s="69"/>
      <c r="X209" s="62"/>
      <c r="Y209" s="67"/>
      <c r="Z209" s="69"/>
      <c r="AA209" s="19"/>
      <c r="AB209" s="24"/>
    </row>
    <row r="210" spans="2:28" ht="15.75" hidden="1" customHeight="1" outlineLevel="1">
      <c r="B210" s="55"/>
      <c r="C210" s="21"/>
      <c r="D210" s="21"/>
      <c r="F210" s="64">
        <f>TAMRF!$F$29</f>
        <v>0</v>
      </c>
      <c r="G210" s="64">
        <f>TAMRF!$G$29</f>
        <v>0</v>
      </c>
      <c r="H210" s="64">
        <f>TAMRF!$H$29</f>
        <v>0</v>
      </c>
      <c r="I210" s="64">
        <f>TAMRF!$I$29</f>
        <v>0</v>
      </c>
      <c r="J210" s="64">
        <f>TAMRF!$J$29</f>
        <v>0</v>
      </c>
      <c r="K210" s="64">
        <f>TAMRF!$K$29</f>
        <v>0</v>
      </c>
      <c r="L210" s="65">
        <f>TAMRF!$L$29</f>
        <v>0</v>
      </c>
      <c r="N210" s="74"/>
      <c r="O210" s="170"/>
      <c r="Q210" s="69"/>
      <c r="R210" s="70"/>
      <c r="S210" s="70"/>
      <c r="T210" s="70"/>
      <c r="U210" s="69"/>
      <c r="V210" s="70"/>
      <c r="W210" s="69"/>
      <c r="X210" s="62"/>
      <c r="Y210" s="67"/>
      <c r="Z210" s="69"/>
      <c r="AA210" s="19"/>
      <c r="AB210" s="24"/>
    </row>
    <row r="211" spans="2:28" ht="15.75" hidden="1" customHeight="1" outlineLevel="1">
      <c r="B211" s="55"/>
      <c r="C211" s="21"/>
      <c r="D211" s="21"/>
      <c r="F211" s="64">
        <f>TAMU!$F$29</f>
        <v>17551041</v>
      </c>
      <c r="G211" s="64">
        <f>TAMU!$G$29</f>
        <v>2579643</v>
      </c>
      <c r="H211" s="64">
        <f>TAMU!$H$29</f>
        <v>647224</v>
      </c>
      <c r="I211" s="64">
        <f>TAMU!$I$29</f>
        <v>14042813</v>
      </c>
      <c r="J211" s="64">
        <f>TAMU!$J$29</f>
        <v>934459</v>
      </c>
      <c r="K211" s="64">
        <f>TAMU!$K$29</f>
        <v>10602457</v>
      </c>
      <c r="L211" s="65">
        <f>TAMU!$L$29</f>
        <v>46357637</v>
      </c>
      <c r="N211" s="74"/>
      <c r="O211" s="170"/>
      <c r="Q211" s="69"/>
      <c r="R211" s="70"/>
      <c r="S211" s="70"/>
      <c r="T211" s="70"/>
      <c r="U211" s="69"/>
      <c r="V211" s="70"/>
      <c r="W211" s="69"/>
      <c r="X211" s="62"/>
      <c r="Y211" s="67"/>
      <c r="Z211" s="69"/>
      <c r="AA211" s="19"/>
      <c r="AB211" s="24"/>
    </row>
    <row r="212" spans="2:28" ht="15.75" hidden="1" customHeight="1" outlineLevel="1">
      <c r="B212" s="55"/>
      <c r="C212" s="21"/>
      <c r="D212" s="21"/>
      <c r="F212" s="64">
        <f>TAMUS!$F$29</f>
        <v>0</v>
      </c>
      <c r="G212" s="64">
        <f>TAMUS!$G$29</f>
        <v>0</v>
      </c>
      <c r="H212" s="64">
        <f>TAMUS!$H$29</f>
        <v>0</v>
      </c>
      <c r="I212" s="64">
        <f>TAMUS!$I$29</f>
        <v>0</v>
      </c>
      <c r="J212" s="64">
        <f>TAMUS!$J$29</f>
        <v>0</v>
      </c>
      <c r="K212" s="64">
        <f>TAMUS!$K$29</f>
        <v>0</v>
      </c>
      <c r="L212" s="65">
        <f>TAMUS!$L$29</f>
        <v>0</v>
      </c>
      <c r="N212" s="74"/>
      <c r="O212" s="170"/>
      <c r="Q212" s="69"/>
      <c r="R212" s="70"/>
      <c r="S212" s="70"/>
      <c r="T212" s="70"/>
      <c r="U212" s="69"/>
      <c r="V212" s="70"/>
      <c r="W212" s="69"/>
      <c r="X212" s="62"/>
      <c r="Y212" s="67"/>
      <c r="Z212" s="69"/>
      <c r="AA212" s="19"/>
      <c r="AB212" s="24"/>
    </row>
    <row r="213" spans="2:28" ht="15.75" hidden="1" customHeight="1" outlineLevel="1">
      <c r="B213" s="55"/>
      <c r="C213" s="21"/>
      <c r="D213" s="21"/>
      <c r="F213" s="64">
        <f>TAR!$F$29</f>
        <v>0</v>
      </c>
      <c r="G213" s="64">
        <f>TAR!$G$29</f>
        <v>0</v>
      </c>
      <c r="H213" s="64">
        <f>TAR!$H$29</f>
        <v>0</v>
      </c>
      <c r="I213" s="64">
        <f>TAR!$I$29</f>
        <v>0</v>
      </c>
      <c r="J213" s="64">
        <f>TAR!$J$29</f>
        <v>4416</v>
      </c>
      <c r="K213" s="64">
        <f>TAR!$K$29</f>
        <v>0</v>
      </c>
      <c r="L213" s="65">
        <f>TAR!$L$29</f>
        <v>4416</v>
      </c>
      <c r="N213" s="74"/>
      <c r="O213" s="170"/>
      <c r="Q213" s="69"/>
      <c r="R213" s="70"/>
      <c r="S213" s="70"/>
      <c r="T213" s="70"/>
      <c r="U213" s="69"/>
      <c r="V213" s="70"/>
      <c r="W213" s="69"/>
      <c r="X213" s="62"/>
      <c r="Y213" s="67"/>
      <c r="Z213" s="69"/>
      <c r="AA213" s="19"/>
      <c r="AB213" s="24"/>
    </row>
    <row r="214" spans="2:28" ht="15.75" hidden="1" customHeight="1" outlineLevel="1">
      <c r="B214" s="55"/>
      <c r="C214" s="21"/>
      <c r="D214" s="21"/>
      <c r="F214" s="64">
        <f>TEES1!$F$29</f>
        <v>965670</v>
      </c>
      <c r="G214" s="64">
        <f>TEES1!$G$29</f>
        <v>0</v>
      </c>
      <c r="H214" s="64">
        <f>TEES1!$H$29</f>
        <v>-1462</v>
      </c>
      <c r="I214" s="64">
        <f>TEES1!$I$29</f>
        <v>251816</v>
      </c>
      <c r="J214" s="64">
        <f>TEES1!$J$29</f>
        <v>487116</v>
      </c>
      <c r="K214" s="64">
        <f>TEES1!$K$29</f>
        <v>30209</v>
      </c>
      <c r="L214" s="65">
        <f>TEES1!$L$29</f>
        <v>1733349</v>
      </c>
      <c r="N214" s="74"/>
      <c r="O214" s="170"/>
      <c r="Q214" s="69"/>
      <c r="R214" s="70"/>
      <c r="S214" s="70"/>
      <c r="T214" s="70"/>
      <c r="U214" s="69"/>
      <c r="V214" s="70"/>
      <c r="W214" s="69"/>
      <c r="X214" s="62"/>
      <c r="Y214" s="67"/>
      <c r="Z214" s="69"/>
      <c r="AA214" s="19"/>
      <c r="AB214" s="24"/>
    </row>
    <row r="215" spans="2:28" ht="15.75" hidden="1" customHeight="1" outlineLevel="1">
      <c r="B215" s="55"/>
      <c r="C215" s="21"/>
      <c r="D215" s="21"/>
      <c r="F215" s="64">
        <f>TEES2!$F$29</f>
        <v>0</v>
      </c>
      <c r="G215" s="64">
        <f>TEES2!$G$29</f>
        <v>0</v>
      </c>
      <c r="H215" s="64">
        <f>TEES2!$H$29</f>
        <v>0</v>
      </c>
      <c r="I215" s="64">
        <f>TEES2!$I$29</f>
        <v>0</v>
      </c>
      <c r="J215" s="64">
        <f>TEES2!$J$29</f>
        <v>0</v>
      </c>
      <c r="K215" s="64">
        <f>TEES2!$K$29</f>
        <v>0</v>
      </c>
      <c r="L215" s="65">
        <f>TEES2!$L$29</f>
        <v>0</v>
      </c>
      <c r="N215" s="74"/>
      <c r="O215" s="170"/>
      <c r="Q215" s="69"/>
      <c r="R215" s="70"/>
      <c r="S215" s="70"/>
      <c r="T215" s="70"/>
      <c r="U215" s="69"/>
      <c r="V215" s="70"/>
      <c r="W215" s="69"/>
      <c r="X215" s="62"/>
      <c r="Y215" s="67"/>
      <c r="Z215" s="69"/>
      <c r="AA215" s="19"/>
      <c r="AB215" s="24"/>
    </row>
    <row r="216" spans="2:28" ht="15.75" hidden="1" customHeight="1" outlineLevel="1">
      <c r="B216" s="55"/>
      <c r="C216" s="21"/>
      <c r="D216" s="21"/>
      <c r="F216" s="64">
        <f>TFS!$F$29</f>
        <v>0</v>
      </c>
      <c r="G216" s="64">
        <f>TFS!$G$29</f>
        <v>0</v>
      </c>
      <c r="H216" s="64">
        <f>TFS!$H$29</f>
        <v>0</v>
      </c>
      <c r="I216" s="64">
        <f>TFS!$I$29</f>
        <v>0</v>
      </c>
      <c r="J216" s="64">
        <f>TFS!$J$29</f>
        <v>0</v>
      </c>
      <c r="K216" s="64">
        <f>TFS!$K$29</f>
        <v>0</v>
      </c>
      <c r="L216" s="65">
        <f>TFS!$L$29</f>
        <v>0</v>
      </c>
      <c r="N216" s="74"/>
      <c r="O216" s="170"/>
      <c r="Q216" s="69"/>
      <c r="R216" s="70"/>
      <c r="S216" s="70"/>
      <c r="T216" s="70"/>
      <c r="U216" s="69"/>
      <c r="V216" s="70"/>
      <c r="W216" s="69"/>
      <c r="X216" s="62"/>
      <c r="Y216" s="67"/>
      <c r="Z216" s="69"/>
      <c r="AA216" s="19"/>
      <c r="AB216" s="24"/>
    </row>
    <row r="217" spans="2:28" ht="15.75" hidden="1" customHeight="1" outlineLevel="1">
      <c r="B217" s="55"/>
      <c r="C217" s="21"/>
      <c r="D217" s="21"/>
      <c r="F217" s="64">
        <f>TTI!$F$29</f>
        <v>215963</v>
      </c>
      <c r="G217" s="64">
        <f>TTI!$G$29</f>
        <v>0</v>
      </c>
      <c r="H217" s="64">
        <f>TTI!$H$29</f>
        <v>7270</v>
      </c>
      <c r="I217" s="64">
        <f>TTI!$I$29</f>
        <v>59117</v>
      </c>
      <c r="J217" s="64">
        <f>TTI!$J$29</f>
        <v>0</v>
      </c>
      <c r="K217" s="64">
        <f>TTI!$K$29</f>
        <v>0</v>
      </c>
      <c r="L217" s="65">
        <f>TTI!$L$29</f>
        <v>282350</v>
      </c>
      <c r="N217" s="74"/>
      <c r="O217" s="170"/>
      <c r="Q217" s="69"/>
      <c r="R217" s="70"/>
      <c r="S217" s="70"/>
      <c r="T217" s="70"/>
      <c r="U217" s="69"/>
      <c r="V217" s="70"/>
      <c r="W217" s="69"/>
      <c r="X217" s="62"/>
      <c r="Y217" s="67"/>
      <c r="Z217" s="69"/>
      <c r="AA217" s="19"/>
      <c r="AB217" s="24"/>
    </row>
    <row r="218" spans="2:28" ht="15.75" hidden="1" customHeight="1" outlineLevel="1">
      <c r="B218" s="55"/>
      <c r="C218" s="21"/>
      <c r="D218" s="21"/>
      <c r="F218" s="64">
        <f>TVMDL!$F$29</f>
        <v>0</v>
      </c>
      <c r="G218" s="64">
        <f>TVMDL!$G$29</f>
        <v>0</v>
      </c>
      <c r="H218" s="64">
        <f>TVMDL!$H$29</f>
        <v>0</v>
      </c>
      <c r="I218" s="64">
        <f>TVMDL!$I$29</f>
        <v>0</v>
      </c>
      <c r="J218" s="64">
        <f>TVMDL!$J$29</f>
        <v>0</v>
      </c>
      <c r="K218" s="64">
        <f>TVMDL!$K$29</f>
        <v>0</v>
      </c>
      <c r="L218" s="65">
        <f>TVMDL!$L$29</f>
        <v>0</v>
      </c>
      <c r="N218" s="74"/>
      <c r="O218" s="170"/>
      <c r="Q218" s="69"/>
      <c r="R218" s="70"/>
      <c r="S218" s="70"/>
      <c r="T218" s="70"/>
      <c r="U218" s="69"/>
      <c r="V218" s="70"/>
      <c r="W218" s="69"/>
      <c r="X218" s="62"/>
      <c r="Y218" s="67"/>
      <c r="Z218" s="69"/>
      <c r="AA218" s="19"/>
      <c r="AB218" s="24"/>
    </row>
    <row r="219" spans="2:28" ht="15.75" customHeight="1" collapsed="1">
      <c r="B219" s="55" t="s">
        <v>29</v>
      </c>
      <c r="C219" s="21"/>
      <c r="D219" s="21"/>
      <c r="F219" s="64">
        <f t="shared" ref="F219:L219" si="7">SUM(F209:F218)</f>
        <v>18732674</v>
      </c>
      <c r="G219" s="64">
        <f t="shared" si="7"/>
        <v>2579643</v>
      </c>
      <c r="H219" s="64">
        <f t="shared" si="7"/>
        <v>653032</v>
      </c>
      <c r="I219" s="64">
        <f t="shared" si="7"/>
        <v>14353746</v>
      </c>
      <c r="J219" s="64">
        <f t="shared" si="7"/>
        <v>1425991</v>
      </c>
      <c r="K219" s="64">
        <f t="shared" si="7"/>
        <v>10632666</v>
      </c>
      <c r="L219" s="65">
        <f t="shared" si="7"/>
        <v>48377752</v>
      </c>
      <c r="N219" s="66"/>
      <c r="O219" s="67"/>
      <c r="P219" s="68"/>
      <c r="Q219" s="69"/>
      <c r="R219" s="70"/>
      <c r="S219" s="70"/>
      <c r="T219" s="70"/>
      <c r="U219" s="69"/>
      <c r="V219" s="70"/>
      <c r="W219" s="69"/>
      <c r="X219" s="62"/>
      <c r="Y219" s="67"/>
      <c r="Z219" s="69"/>
      <c r="AA219" s="19"/>
      <c r="AB219" s="24"/>
    </row>
    <row r="220" spans="2:28" ht="15.75" hidden="1" customHeight="1" outlineLevel="1">
      <c r="B220" s="55"/>
      <c r="C220" s="21"/>
      <c r="D220" s="21"/>
      <c r="F220" s="64">
        <f>TAES!$F$30</f>
        <v>0</v>
      </c>
      <c r="G220" s="64">
        <f>TAES!$G$30</f>
        <v>0</v>
      </c>
      <c r="H220" s="64">
        <f>TAES!$H$30</f>
        <v>0</v>
      </c>
      <c r="I220" s="64">
        <f>TAES!$I$30</f>
        <v>0</v>
      </c>
      <c r="J220" s="64">
        <f>TAES!$J$30</f>
        <v>0</v>
      </c>
      <c r="K220" s="64">
        <f>TAES!$K$30</f>
        <v>0</v>
      </c>
      <c r="L220" s="65">
        <f>TAES!$L$30</f>
        <v>0</v>
      </c>
      <c r="N220" s="66"/>
      <c r="O220" s="67"/>
      <c r="P220" s="68"/>
      <c r="Q220" s="69"/>
      <c r="R220" s="70"/>
      <c r="S220" s="70"/>
      <c r="T220" s="70"/>
      <c r="U220" s="69"/>
      <c r="V220" s="70"/>
      <c r="W220" s="69"/>
      <c r="X220" s="62"/>
      <c r="Y220" s="67"/>
      <c r="Z220" s="69"/>
      <c r="AA220" s="19"/>
      <c r="AB220" s="24"/>
    </row>
    <row r="221" spans="2:28" ht="15.75" hidden="1" customHeight="1" outlineLevel="1">
      <c r="B221" s="55"/>
      <c r="C221" s="21"/>
      <c r="D221" s="21"/>
      <c r="F221" s="64">
        <f>TAMRF!$F$30</f>
        <v>0</v>
      </c>
      <c r="G221" s="64">
        <f>TAMRF!$G$30</f>
        <v>0</v>
      </c>
      <c r="H221" s="64">
        <f>TAMRF!$H$30</f>
        <v>0</v>
      </c>
      <c r="I221" s="64">
        <f>TAMRF!$I$30</f>
        <v>0</v>
      </c>
      <c r="J221" s="64">
        <f>TAMRF!$J$30</f>
        <v>0</v>
      </c>
      <c r="K221" s="64">
        <f>TAMRF!$K$30</f>
        <v>0</v>
      </c>
      <c r="L221" s="65">
        <f>TAMRF!$L$30</f>
        <v>0</v>
      </c>
      <c r="N221" s="66"/>
      <c r="O221" s="67"/>
      <c r="P221" s="68"/>
      <c r="Q221" s="69"/>
      <c r="R221" s="70"/>
      <c r="S221" s="70"/>
      <c r="T221" s="70"/>
      <c r="U221" s="69"/>
      <c r="V221" s="70"/>
      <c r="W221" s="69"/>
      <c r="X221" s="62"/>
      <c r="Y221" s="67"/>
      <c r="Z221" s="69"/>
      <c r="AA221" s="19"/>
      <c r="AB221" s="24"/>
    </row>
    <row r="222" spans="2:28" ht="15.75" hidden="1" customHeight="1" outlineLevel="1">
      <c r="B222" s="55"/>
      <c r="C222" s="21"/>
      <c r="D222" s="21"/>
      <c r="F222" s="64">
        <f>TAMU!$F$30</f>
        <v>951146</v>
      </c>
      <c r="G222" s="64">
        <f>TAMU!$G$30</f>
        <v>2708</v>
      </c>
      <c r="H222" s="64">
        <f>TAMU!$H$30</f>
        <v>0</v>
      </c>
      <c r="I222" s="64">
        <f>TAMU!$I$30</f>
        <v>1517094</v>
      </c>
      <c r="J222" s="64">
        <f>TAMU!$J$30</f>
        <v>0</v>
      </c>
      <c r="K222" s="64">
        <f>TAMU!$K$30</f>
        <v>234662</v>
      </c>
      <c r="L222" s="65">
        <f>TAMU!$L$30</f>
        <v>2705610</v>
      </c>
      <c r="N222" s="66"/>
      <c r="O222" s="67"/>
      <c r="P222" s="68"/>
      <c r="Q222" s="69"/>
      <c r="R222" s="70"/>
      <c r="S222" s="70"/>
      <c r="T222" s="70"/>
      <c r="U222" s="69"/>
      <c r="V222" s="70"/>
      <c r="W222" s="69"/>
      <c r="X222" s="62"/>
      <c r="Y222" s="67"/>
      <c r="Z222" s="69"/>
      <c r="AA222" s="19"/>
      <c r="AB222" s="24"/>
    </row>
    <row r="223" spans="2:28" ht="15.75" hidden="1" customHeight="1" outlineLevel="1">
      <c r="B223" s="55"/>
      <c r="C223" s="21"/>
      <c r="D223" s="21"/>
      <c r="F223" s="64">
        <f>TAMUS!$F$30</f>
        <v>0</v>
      </c>
      <c r="G223" s="64">
        <f>TAMUS!$G$30</f>
        <v>0</v>
      </c>
      <c r="H223" s="64">
        <f>TAMUS!$H$30</f>
        <v>0</v>
      </c>
      <c r="I223" s="64">
        <f>TAMUS!$I$30</f>
        <v>0</v>
      </c>
      <c r="J223" s="64">
        <f>TAMUS!$J$30</f>
        <v>0</v>
      </c>
      <c r="K223" s="64">
        <f>TAMUS!$K$30</f>
        <v>0</v>
      </c>
      <c r="L223" s="65">
        <f>TAMUS!$L$30</f>
        <v>0</v>
      </c>
      <c r="N223" s="66"/>
      <c r="O223" s="67"/>
      <c r="P223" s="68"/>
      <c r="Q223" s="69"/>
      <c r="R223" s="70"/>
      <c r="S223" s="70"/>
      <c r="T223" s="70"/>
      <c r="U223" s="69"/>
      <c r="V223" s="70"/>
      <c r="W223" s="69"/>
      <c r="X223" s="62"/>
      <c r="Y223" s="67"/>
      <c r="Z223" s="69"/>
      <c r="AA223" s="19"/>
      <c r="AB223" s="24"/>
    </row>
    <row r="224" spans="2:28" ht="15.75" hidden="1" customHeight="1" outlineLevel="1">
      <c r="B224" s="55"/>
      <c r="C224" s="21"/>
      <c r="D224" s="21"/>
      <c r="F224" s="64">
        <f>TAR!$F$30</f>
        <v>0</v>
      </c>
      <c r="G224" s="64">
        <f>TAR!$G$30</f>
        <v>0</v>
      </c>
      <c r="H224" s="64">
        <f>TAR!$H$30</f>
        <v>0</v>
      </c>
      <c r="I224" s="64">
        <f>TAR!$I$30</f>
        <v>0</v>
      </c>
      <c r="J224" s="64">
        <f>TAR!$J$30</f>
        <v>0</v>
      </c>
      <c r="K224" s="64">
        <f>TAR!$K$30</f>
        <v>0</v>
      </c>
      <c r="L224" s="65">
        <f>TAR!$L$30</f>
        <v>0</v>
      </c>
      <c r="N224" s="66"/>
      <c r="O224" s="67"/>
      <c r="P224" s="68"/>
      <c r="Q224" s="69"/>
      <c r="R224" s="70"/>
      <c r="S224" s="70"/>
      <c r="T224" s="70"/>
      <c r="U224" s="69"/>
      <c r="V224" s="70"/>
      <c r="W224" s="69"/>
      <c r="X224" s="62"/>
      <c r="Y224" s="67"/>
      <c r="Z224" s="69"/>
      <c r="AA224" s="19"/>
      <c r="AB224" s="24"/>
    </row>
    <row r="225" spans="2:28" ht="15.75" hidden="1" customHeight="1" outlineLevel="1">
      <c r="B225" s="55"/>
      <c r="C225" s="21"/>
      <c r="D225" s="21"/>
      <c r="F225" s="64">
        <f>TEES1!$F$30</f>
        <v>0</v>
      </c>
      <c r="G225" s="64">
        <f>TEES1!$G$30</f>
        <v>0</v>
      </c>
      <c r="H225" s="64">
        <f>TEES1!$H$30</f>
        <v>0</v>
      </c>
      <c r="I225" s="64">
        <f>TEES1!$I$30</f>
        <v>0</v>
      </c>
      <c r="J225" s="64">
        <f>TEES1!$J$30</f>
        <v>0</v>
      </c>
      <c r="K225" s="64">
        <f>TEES1!$K$30</f>
        <v>0</v>
      </c>
      <c r="L225" s="65">
        <f>TEES1!$L$30</f>
        <v>0</v>
      </c>
      <c r="N225" s="66"/>
      <c r="O225" s="67"/>
      <c r="P225" s="68"/>
      <c r="Q225" s="69"/>
      <c r="R225" s="70"/>
      <c r="S225" s="70"/>
      <c r="T225" s="70"/>
      <c r="U225" s="69"/>
      <c r="V225" s="70"/>
      <c r="W225" s="69"/>
      <c r="X225" s="62"/>
      <c r="Y225" s="67"/>
      <c r="Z225" s="69"/>
      <c r="AA225" s="19"/>
      <c r="AB225" s="24"/>
    </row>
    <row r="226" spans="2:28" ht="15.75" hidden="1" customHeight="1" outlineLevel="1">
      <c r="B226" s="55"/>
      <c r="C226" s="21"/>
      <c r="D226" s="21"/>
      <c r="F226" s="64">
        <f>TEES2!$F$30</f>
        <v>0</v>
      </c>
      <c r="G226" s="64">
        <f>TEES2!$G$30</f>
        <v>0</v>
      </c>
      <c r="H226" s="64">
        <f>TEES2!$H$30</f>
        <v>0</v>
      </c>
      <c r="I226" s="64">
        <f>TEES2!$I$30</f>
        <v>0</v>
      </c>
      <c r="J226" s="64">
        <f>TEES2!$J$30</f>
        <v>0</v>
      </c>
      <c r="K226" s="64">
        <f>TEES2!$K$30</f>
        <v>0</v>
      </c>
      <c r="L226" s="65">
        <f>TEES2!$L$30</f>
        <v>0</v>
      </c>
      <c r="N226" s="66"/>
      <c r="O226" s="67"/>
      <c r="P226" s="68"/>
      <c r="Q226" s="69"/>
      <c r="R226" s="70"/>
      <c r="S226" s="70"/>
      <c r="T226" s="70"/>
      <c r="U226" s="69"/>
      <c r="V226" s="70"/>
      <c r="W226" s="69"/>
      <c r="X226" s="62"/>
      <c r="Y226" s="67"/>
      <c r="Z226" s="69"/>
      <c r="AA226" s="19"/>
      <c r="AB226" s="24"/>
    </row>
    <row r="227" spans="2:28" ht="15.75" hidden="1" customHeight="1" outlineLevel="1">
      <c r="B227" s="55"/>
      <c r="C227" s="21"/>
      <c r="D227" s="21"/>
      <c r="F227" s="64">
        <f>TFS!$F$30</f>
        <v>0</v>
      </c>
      <c r="G227" s="64">
        <f>TFS!$G$30</f>
        <v>0</v>
      </c>
      <c r="H227" s="64">
        <f>TFS!$H$30</f>
        <v>0</v>
      </c>
      <c r="I227" s="64">
        <f>TFS!$I$30</f>
        <v>0</v>
      </c>
      <c r="J227" s="64">
        <f>TFS!$J$30</f>
        <v>0</v>
      </c>
      <c r="K227" s="64">
        <f>TFS!$K$30</f>
        <v>0</v>
      </c>
      <c r="L227" s="65">
        <f>TFS!$L$30</f>
        <v>0</v>
      </c>
      <c r="N227" s="66"/>
      <c r="O227" s="67"/>
      <c r="P227" s="68"/>
      <c r="Q227" s="69"/>
      <c r="R227" s="70"/>
      <c r="S227" s="70"/>
      <c r="T227" s="70"/>
      <c r="U227" s="69"/>
      <c r="V227" s="70"/>
      <c r="W227" s="69"/>
      <c r="X227" s="62"/>
      <c r="Y227" s="67"/>
      <c r="Z227" s="69"/>
      <c r="AA227" s="19"/>
      <c r="AB227" s="24"/>
    </row>
    <row r="228" spans="2:28" ht="15.75" hidden="1" customHeight="1" outlineLevel="1">
      <c r="B228" s="55"/>
      <c r="C228" s="21"/>
      <c r="D228" s="21"/>
      <c r="F228" s="64">
        <f>TTI!$F$30</f>
        <v>0</v>
      </c>
      <c r="G228" s="64">
        <f>TTI!$G$30</f>
        <v>0</v>
      </c>
      <c r="H228" s="64">
        <f>TTI!$H$30</f>
        <v>0</v>
      </c>
      <c r="I228" s="64">
        <f>TTI!$I$30</f>
        <v>0</v>
      </c>
      <c r="J228" s="64">
        <f>TTI!$J$30</f>
        <v>0</v>
      </c>
      <c r="K228" s="64">
        <f>TTI!$K$30</f>
        <v>0</v>
      </c>
      <c r="L228" s="65">
        <f>TTI!$L$30</f>
        <v>0</v>
      </c>
      <c r="N228" s="66"/>
      <c r="O228" s="67"/>
      <c r="P228" s="68"/>
      <c r="Q228" s="69"/>
      <c r="R228" s="70"/>
      <c r="S228" s="70"/>
      <c r="T228" s="70"/>
      <c r="U228" s="69"/>
      <c r="V228" s="70"/>
      <c r="W228" s="69"/>
      <c r="X228" s="62"/>
      <c r="Y228" s="67"/>
      <c r="Z228" s="69"/>
      <c r="AA228" s="19"/>
      <c r="AB228" s="24"/>
    </row>
    <row r="229" spans="2:28" ht="15.75" hidden="1" customHeight="1" outlineLevel="1">
      <c r="B229" s="55"/>
      <c r="C229" s="21"/>
      <c r="D229" s="21"/>
      <c r="F229" s="64">
        <f>TVMDL!$F$30</f>
        <v>0</v>
      </c>
      <c r="G229" s="64">
        <f>TVMDL!$G$30</f>
        <v>0</v>
      </c>
      <c r="H229" s="64">
        <f>TVMDL!$H$30</f>
        <v>0</v>
      </c>
      <c r="I229" s="64">
        <f>TVMDL!$I$30</f>
        <v>0</v>
      </c>
      <c r="J229" s="64">
        <f>TVMDL!$J$30</f>
        <v>0</v>
      </c>
      <c r="K229" s="64">
        <f>TVMDL!$K$30</f>
        <v>0</v>
      </c>
      <c r="L229" s="65">
        <f>TVMDL!$L$30</f>
        <v>0</v>
      </c>
      <c r="N229" s="66"/>
      <c r="O229" s="67"/>
      <c r="P229" s="68"/>
      <c r="Q229" s="69"/>
      <c r="R229" s="70"/>
      <c r="S229" s="70"/>
      <c r="T229" s="70"/>
      <c r="U229" s="69"/>
      <c r="V229" s="70"/>
      <c r="W229" s="69"/>
      <c r="X229" s="62"/>
      <c r="Y229" s="67"/>
      <c r="Z229" s="69"/>
      <c r="AA229" s="19"/>
      <c r="AB229" s="24"/>
    </row>
    <row r="230" spans="2:28" ht="15.75" customHeight="1" collapsed="1">
      <c r="B230" s="63" t="s">
        <v>30</v>
      </c>
      <c r="C230" s="21"/>
      <c r="D230" s="21"/>
      <c r="F230" s="64">
        <f t="shared" ref="F230:L230" si="8">SUM(F220:F229)</f>
        <v>951146</v>
      </c>
      <c r="G230" s="64">
        <f t="shared" si="8"/>
        <v>2708</v>
      </c>
      <c r="H230" s="64">
        <f t="shared" si="8"/>
        <v>0</v>
      </c>
      <c r="I230" s="64">
        <f t="shared" si="8"/>
        <v>1517094</v>
      </c>
      <c r="J230" s="64">
        <f t="shared" si="8"/>
        <v>0</v>
      </c>
      <c r="K230" s="64">
        <f t="shared" si="8"/>
        <v>234662</v>
      </c>
      <c r="L230" s="65">
        <f t="shared" si="8"/>
        <v>2705610</v>
      </c>
      <c r="N230" s="66"/>
      <c r="O230" s="67"/>
      <c r="P230" s="68"/>
      <c r="Q230" s="69"/>
      <c r="R230" s="70"/>
      <c r="S230" s="70"/>
      <c r="T230" s="70"/>
      <c r="U230" s="69"/>
      <c r="V230" s="70"/>
      <c r="W230" s="69"/>
      <c r="X230" s="62"/>
      <c r="Y230" s="67"/>
      <c r="Z230" s="69"/>
      <c r="AA230" s="19"/>
      <c r="AB230" s="24"/>
    </row>
    <row r="231" spans="2:28" ht="15.75" hidden="1" customHeight="1" outlineLevel="1">
      <c r="B231" s="63"/>
      <c r="C231" s="21"/>
      <c r="D231" s="21"/>
      <c r="F231" s="64">
        <f>TAES!$F$31</f>
        <v>59004</v>
      </c>
      <c r="G231" s="64">
        <f>TAES!$G$31</f>
        <v>0</v>
      </c>
      <c r="H231" s="64">
        <f>TAES!$H$31</f>
        <v>0</v>
      </c>
      <c r="I231" s="64">
        <f>TAES!$I$31</f>
        <v>0</v>
      </c>
      <c r="J231" s="64">
        <f>TAES!$J$31</f>
        <v>0</v>
      </c>
      <c r="K231" s="64">
        <f>TAES!$K$31</f>
        <v>0</v>
      </c>
      <c r="L231" s="65">
        <f>TAES!$L$31</f>
        <v>59004</v>
      </c>
      <c r="N231" s="66"/>
      <c r="O231" s="67"/>
      <c r="P231" s="68"/>
      <c r="Q231" s="69"/>
      <c r="R231" s="70"/>
      <c r="S231" s="70"/>
      <c r="T231" s="70"/>
      <c r="U231" s="69"/>
      <c r="V231" s="70"/>
      <c r="W231" s="69"/>
      <c r="X231" s="62"/>
      <c r="Y231" s="67"/>
      <c r="Z231" s="69"/>
      <c r="AA231" s="19"/>
      <c r="AB231" s="24"/>
    </row>
    <row r="232" spans="2:28" ht="15.75" hidden="1" customHeight="1" outlineLevel="1">
      <c r="B232" s="63"/>
      <c r="C232" s="21"/>
      <c r="D232" s="21"/>
      <c r="F232" s="64">
        <f>TAMRF!$F$31</f>
        <v>0</v>
      </c>
      <c r="G232" s="64">
        <f>TAMRF!$G$31</f>
        <v>0</v>
      </c>
      <c r="H232" s="64">
        <f>TAMRF!$H$31</f>
        <v>0</v>
      </c>
      <c r="I232" s="64">
        <f>TAMRF!$I$31</f>
        <v>0</v>
      </c>
      <c r="J232" s="64">
        <f>TAMRF!$J$31</f>
        <v>0</v>
      </c>
      <c r="K232" s="64">
        <f>TAMRF!$K$31</f>
        <v>0</v>
      </c>
      <c r="L232" s="65">
        <f>TAMRF!$L$31</f>
        <v>0</v>
      </c>
      <c r="N232" s="66"/>
      <c r="O232" s="67"/>
      <c r="P232" s="68"/>
      <c r="Q232" s="69"/>
      <c r="R232" s="70"/>
      <c r="S232" s="70"/>
      <c r="T232" s="70"/>
      <c r="U232" s="69"/>
      <c r="V232" s="70"/>
      <c r="W232" s="69"/>
      <c r="X232" s="62"/>
      <c r="Y232" s="67"/>
      <c r="Z232" s="69"/>
      <c r="AA232" s="19"/>
      <c r="AB232" s="24"/>
    </row>
    <row r="233" spans="2:28" ht="15.75" hidden="1" customHeight="1" outlineLevel="1">
      <c r="B233" s="63"/>
      <c r="C233" s="21"/>
      <c r="D233" s="21"/>
      <c r="F233" s="64">
        <f>TAMU!$F$31</f>
        <v>5113595</v>
      </c>
      <c r="G233" s="64">
        <f>TAMU!$G$31</f>
        <v>2065738</v>
      </c>
      <c r="H233" s="64">
        <f>TAMU!$H$31</f>
        <v>3004125</v>
      </c>
      <c r="I233" s="64">
        <f>TAMU!$I$31</f>
        <v>2131444</v>
      </c>
      <c r="J233" s="64">
        <f>TAMU!$J$31</f>
        <v>57609</v>
      </c>
      <c r="K233" s="64">
        <f>TAMU!$K$31</f>
        <v>4046961</v>
      </c>
      <c r="L233" s="65">
        <f>TAMU!$L$31</f>
        <v>16419472</v>
      </c>
      <c r="N233" s="66"/>
      <c r="O233" s="67"/>
      <c r="P233" s="68"/>
      <c r="Q233" s="69"/>
      <c r="R233" s="70"/>
      <c r="S233" s="70"/>
      <c r="T233" s="70"/>
      <c r="U233" s="69"/>
      <c r="V233" s="70"/>
      <c r="W233" s="69"/>
      <c r="X233" s="62"/>
      <c r="Y233" s="67"/>
      <c r="Z233" s="69"/>
      <c r="AA233" s="19"/>
      <c r="AB233" s="24"/>
    </row>
    <row r="234" spans="2:28" ht="15.75" hidden="1" customHeight="1" outlineLevel="1">
      <c r="B234" s="63"/>
      <c r="C234" s="21"/>
      <c r="D234" s="21"/>
      <c r="F234" s="64">
        <f>TAMUS!$F$31</f>
        <v>0</v>
      </c>
      <c r="G234" s="64">
        <f>TAMUS!$G$31</f>
        <v>0</v>
      </c>
      <c r="H234" s="64">
        <f>TAMUS!$H$31</f>
        <v>0</v>
      </c>
      <c r="I234" s="64">
        <f>TAMUS!$I$31</f>
        <v>0</v>
      </c>
      <c r="J234" s="64">
        <f>TAMUS!$J$31</f>
        <v>0</v>
      </c>
      <c r="K234" s="64">
        <f>TAMUS!$K$31</f>
        <v>0</v>
      </c>
      <c r="L234" s="65">
        <f>TAMUS!$L$31</f>
        <v>0</v>
      </c>
      <c r="N234" s="66"/>
      <c r="O234" s="67"/>
      <c r="P234" s="68"/>
      <c r="Q234" s="69"/>
      <c r="R234" s="70"/>
      <c r="S234" s="70"/>
      <c r="T234" s="70"/>
      <c r="U234" s="69"/>
      <c r="V234" s="70"/>
      <c r="W234" s="69"/>
      <c r="X234" s="62"/>
      <c r="Y234" s="67"/>
      <c r="Z234" s="69"/>
      <c r="AA234" s="19"/>
      <c r="AB234" s="24"/>
    </row>
    <row r="235" spans="2:28" ht="15.75" hidden="1" customHeight="1" outlineLevel="1">
      <c r="B235" s="63"/>
      <c r="C235" s="21"/>
      <c r="D235" s="21"/>
      <c r="F235" s="64">
        <f>TAR!$F$31</f>
        <v>2097767</v>
      </c>
      <c r="G235" s="64">
        <f>TAR!$G$31</f>
        <v>0</v>
      </c>
      <c r="H235" s="64">
        <f>TAR!$H$31</f>
        <v>88882</v>
      </c>
      <c r="I235" s="64">
        <f>TAR!$I$31</f>
        <v>56059</v>
      </c>
      <c r="J235" s="64">
        <f>TAR!$J$31</f>
        <v>16459</v>
      </c>
      <c r="K235" s="64">
        <f>TAR!$K$31</f>
        <v>214727</v>
      </c>
      <c r="L235" s="65">
        <f>TAR!$L$31</f>
        <v>2473894</v>
      </c>
      <c r="N235" s="66"/>
      <c r="O235" s="67"/>
      <c r="P235" s="68"/>
      <c r="Q235" s="69"/>
      <c r="R235" s="70"/>
      <c r="S235" s="70"/>
      <c r="T235" s="70"/>
      <c r="U235" s="69"/>
      <c r="V235" s="70"/>
      <c r="W235" s="69"/>
      <c r="X235" s="62"/>
      <c r="Y235" s="67"/>
      <c r="Z235" s="69"/>
      <c r="AA235" s="19"/>
      <c r="AB235" s="24"/>
    </row>
    <row r="236" spans="2:28" ht="15.75" hidden="1" customHeight="1" outlineLevel="1">
      <c r="B236" s="63"/>
      <c r="C236" s="21"/>
      <c r="D236" s="21"/>
      <c r="F236" s="64">
        <f>TEES1!$F$31</f>
        <v>21399</v>
      </c>
      <c r="G236" s="64">
        <f>TEES1!$G$31</f>
        <v>0</v>
      </c>
      <c r="H236" s="64">
        <f>TEES1!$H$31</f>
        <v>0</v>
      </c>
      <c r="I236" s="64">
        <f>TEES1!$I$31</f>
        <v>1056809</v>
      </c>
      <c r="J236" s="64">
        <f>TEES1!$J$31</f>
        <v>0</v>
      </c>
      <c r="K236" s="64">
        <f>TEES1!$K$31</f>
        <v>0</v>
      </c>
      <c r="L236" s="65">
        <f>TEES1!$L$31</f>
        <v>1078208</v>
      </c>
      <c r="N236" s="66"/>
      <c r="O236" s="67"/>
      <c r="P236" s="68"/>
      <c r="Q236" s="69"/>
      <c r="R236" s="70"/>
      <c r="S236" s="70"/>
      <c r="T236" s="70"/>
      <c r="U236" s="69"/>
      <c r="V236" s="70"/>
      <c r="W236" s="69"/>
      <c r="X236" s="62"/>
      <c r="Y236" s="67"/>
      <c r="Z236" s="69"/>
      <c r="AA236" s="19"/>
      <c r="AB236" s="24"/>
    </row>
    <row r="237" spans="2:28" ht="15.75" hidden="1" customHeight="1" outlineLevel="1">
      <c r="B237" s="63"/>
      <c r="C237" s="21"/>
      <c r="D237" s="21"/>
      <c r="F237" s="64">
        <f>TEES2!$F$31</f>
        <v>0</v>
      </c>
      <c r="G237" s="64">
        <f>TEES2!$G$31</f>
        <v>0</v>
      </c>
      <c r="H237" s="64">
        <f>TEES2!$H$31</f>
        <v>0</v>
      </c>
      <c r="I237" s="64">
        <f>TEES2!$I$31</f>
        <v>0</v>
      </c>
      <c r="J237" s="64">
        <f>TEES2!$J$31</f>
        <v>0</v>
      </c>
      <c r="K237" s="64">
        <f>TEES2!$K$31</f>
        <v>0</v>
      </c>
      <c r="L237" s="65">
        <f>TEES2!$L$31</f>
        <v>0</v>
      </c>
      <c r="N237" s="66"/>
      <c r="O237" s="67"/>
      <c r="P237" s="68"/>
      <c r="Q237" s="69"/>
      <c r="R237" s="70"/>
      <c r="S237" s="70"/>
      <c r="T237" s="70"/>
      <c r="U237" s="69"/>
      <c r="V237" s="70"/>
      <c r="W237" s="69"/>
      <c r="X237" s="62"/>
      <c r="Y237" s="67"/>
      <c r="Z237" s="69"/>
      <c r="AA237" s="19"/>
      <c r="AB237" s="24"/>
    </row>
    <row r="238" spans="2:28" ht="15.75" hidden="1" customHeight="1" outlineLevel="1">
      <c r="B238" s="63"/>
      <c r="C238" s="21"/>
      <c r="D238" s="21"/>
      <c r="F238" s="64">
        <f>TFS!$F$31</f>
        <v>0</v>
      </c>
      <c r="G238" s="64">
        <f>TFS!$G$31</f>
        <v>0</v>
      </c>
      <c r="H238" s="64">
        <f>TFS!$H$31</f>
        <v>0</v>
      </c>
      <c r="I238" s="64">
        <f>TFS!$I$31</f>
        <v>0</v>
      </c>
      <c r="J238" s="64">
        <f>TFS!$J$31</f>
        <v>0</v>
      </c>
      <c r="K238" s="64">
        <f>TFS!$K$31</f>
        <v>0</v>
      </c>
      <c r="L238" s="65">
        <f>TFS!$L$31</f>
        <v>0</v>
      </c>
      <c r="N238" s="66"/>
      <c r="O238" s="67"/>
      <c r="P238" s="68"/>
      <c r="Q238" s="69"/>
      <c r="R238" s="70"/>
      <c r="S238" s="70"/>
      <c r="T238" s="70"/>
      <c r="U238" s="69"/>
      <c r="V238" s="70"/>
      <c r="W238" s="69"/>
      <c r="X238" s="62"/>
      <c r="Y238" s="67"/>
      <c r="Z238" s="69"/>
      <c r="AA238" s="19"/>
      <c r="AB238" s="24"/>
    </row>
    <row r="239" spans="2:28" ht="15.75" hidden="1" customHeight="1" outlineLevel="1">
      <c r="B239" s="63"/>
      <c r="C239" s="21"/>
      <c r="D239" s="21"/>
      <c r="F239" s="64">
        <f>TTI!$F$31</f>
        <v>992759</v>
      </c>
      <c r="G239" s="64">
        <f>TTI!$G$31</f>
        <v>135235</v>
      </c>
      <c r="H239" s="64">
        <f>TTI!$H$31</f>
        <v>1312985</v>
      </c>
      <c r="I239" s="64">
        <f>TTI!$I$31</f>
        <v>0</v>
      </c>
      <c r="J239" s="64">
        <f>TTI!$J$31</f>
        <v>143800</v>
      </c>
      <c r="K239" s="64">
        <f>TTI!$K$31</f>
        <v>6603</v>
      </c>
      <c r="L239" s="65">
        <f>TTI!$L$31</f>
        <v>2591382</v>
      </c>
      <c r="N239" s="66"/>
      <c r="O239" s="67"/>
      <c r="P239" s="68"/>
      <c r="Q239" s="69"/>
      <c r="R239" s="70"/>
      <c r="S239" s="70"/>
      <c r="T239" s="70"/>
      <c r="U239" s="69"/>
      <c r="V239" s="70"/>
      <c r="W239" s="69"/>
      <c r="X239" s="62"/>
      <c r="Y239" s="67"/>
      <c r="Z239" s="69"/>
      <c r="AA239" s="19"/>
      <c r="AB239" s="24"/>
    </row>
    <row r="240" spans="2:28" ht="15.75" hidden="1" customHeight="1" outlineLevel="1">
      <c r="B240" s="63"/>
      <c r="C240" s="21"/>
      <c r="D240" s="21"/>
      <c r="F240" s="64">
        <f>TVMDL!$F$31</f>
        <v>0</v>
      </c>
      <c r="G240" s="64">
        <f>TVMDL!$G$31</f>
        <v>0</v>
      </c>
      <c r="H240" s="64">
        <f>TVMDL!$H$31</f>
        <v>0</v>
      </c>
      <c r="I240" s="64">
        <f>TVMDL!$I$31</f>
        <v>0</v>
      </c>
      <c r="J240" s="64">
        <f>TVMDL!$J$31</f>
        <v>0</v>
      </c>
      <c r="K240" s="64">
        <f>TVMDL!$K$31</f>
        <v>0</v>
      </c>
      <c r="L240" s="65">
        <f>TVMDL!$L$31</f>
        <v>0</v>
      </c>
      <c r="N240" s="66"/>
      <c r="O240" s="67"/>
      <c r="P240" s="68"/>
      <c r="Q240" s="69"/>
      <c r="R240" s="70"/>
      <c r="S240" s="70"/>
      <c r="T240" s="70"/>
      <c r="U240" s="69"/>
      <c r="V240" s="70"/>
      <c r="W240" s="69"/>
      <c r="X240" s="62"/>
      <c r="Y240" s="67"/>
      <c r="Z240" s="69"/>
      <c r="AA240" s="19"/>
      <c r="AB240" s="24"/>
    </row>
    <row r="241" spans="2:28" ht="15.75" customHeight="1" collapsed="1">
      <c r="B241" s="63" t="s">
        <v>31</v>
      </c>
      <c r="C241" s="21"/>
      <c r="D241" s="21"/>
      <c r="F241" s="64">
        <f t="shared" ref="F241:L241" si="9">SUM(F231:F240)</f>
        <v>8284524</v>
      </c>
      <c r="G241" s="64">
        <f t="shared" si="9"/>
        <v>2200973</v>
      </c>
      <c r="H241" s="64">
        <f t="shared" si="9"/>
        <v>4405992</v>
      </c>
      <c r="I241" s="64">
        <f t="shared" si="9"/>
        <v>3244312</v>
      </c>
      <c r="J241" s="64">
        <f t="shared" si="9"/>
        <v>217868</v>
      </c>
      <c r="K241" s="64">
        <f t="shared" si="9"/>
        <v>4268291</v>
      </c>
      <c r="L241" s="65">
        <f t="shared" si="9"/>
        <v>22621960</v>
      </c>
      <c r="N241" s="66"/>
      <c r="O241" s="67"/>
      <c r="P241" s="68"/>
      <c r="Q241" s="69"/>
      <c r="R241" s="70"/>
      <c r="S241" s="70"/>
      <c r="T241" s="70"/>
      <c r="U241" s="69"/>
      <c r="V241" s="70"/>
      <c r="W241" s="69"/>
      <c r="X241" s="62"/>
      <c r="Y241" s="67"/>
      <c r="Z241" s="69"/>
      <c r="AA241" s="19"/>
      <c r="AB241" s="24"/>
    </row>
    <row r="242" spans="2:28" ht="15.75" hidden="1" customHeight="1" outlineLevel="1">
      <c r="B242" s="63"/>
      <c r="C242" s="21"/>
      <c r="D242" s="21"/>
      <c r="F242" s="64">
        <f>TAES!$F$32</f>
        <v>0</v>
      </c>
      <c r="G242" s="64">
        <f>TAES!$G$32</f>
        <v>0</v>
      </c>
      <c r="H242" s="64">
        <f>TAES!$H$32</f>
        <v>0</v>
      </c>
      <c r="I242" s="64">
        <f>TAES!$I$32</f>
        <v>0</v>
      </c>
      <c r="J242" s="64">
        <f>TAES!$J$32</f>
        <v>0</v>
      </c>
      <c r="K242" s="64">
        <f>TAES!$K$32</f>
        <v>0</v>
      </c>
      <c r="L242" s="65">
        <f>TAES!$L$32</f>
        <v>0</v>
      </c>
      <c r="N242" s="66"/>
      <c r="O242" s="67"/>
      <c r="P242" s="68"/>
      <c r="Q242" s="69"/>
      <c r="R242" s="70"/>
      <c r="S242" s="70"/>
      <c r="T242" s="70"/>
      <c r="U242" s="69"/>
      <c r="V242" s="70"/>
      <c r="W242" s="69"/>
      <c r="X242" s="62"/>
      <c r="Y242" s="67"/>
      <c r="Z242" s="69"/>
      <c r="AA242" s="19"/>
      <c r="AB242" s="24"/>
    </row>
    <row r="243" spans="2:28" ht="15.75" hidden="1" customHeight="1" outlineLevel="1">
      <c r="B243" s="63"/>
      <c r="C243" s="21"/>
      <c r="D243" s="21"/>
      <c r="F243" s="64">
        <f>TAMRF!$F$32</f>
        <v>0</v>
      </c>
      <c r="G243" s="64">
        <f>TAMRF!$G$32</f>
        <v>0</v>
      </c>
      <c r="H243" s="64">
        <f>TAMRF!$H$32</f>
        <v>0</v>
      </c>
      <c r="I243" s="64">
        <f>TAMRF!$I$32</f>
        <v>0</v>
      </c>
      <c r="J243" s="64">
        <f>TAMRF!$J$32</f>
        <v>0</v>
      </c>
      <c r="K243" s="64">
        <f>TAMRF!$K$32</f>
        <v>0</v>
      </c>
      <c r="L243" s="65">
        <f>TAMRF!$L$32</f>
        <v>0</v>
      </c>
      <c r="N243" s="66"/>
      <c r="O243" s="67"/>
      <c r="P243" s="68"/>
      <c r="Q243" s="69"/>
      <c r="R243" s="70"/>
      <c r="S243" s="70"/>
      <c r="T243" s="70"/>
      <c r="U243" s="69"/>
      <c r="V243" s="70"/>
      <c r="W243" s="69"/>
      <c r="X243" s="62"/>
      <c r="Y243" s="67"/>
      <c r="Z243" s="69"/>
      <c r="AA243" s="19"/>
      <c r="AB243" s="24"/>
    </row>
    <row r="244" spans="2:28" ht="15.75" hidden="1" customHeight="1" outlineLevel="1">
      <c r="B244" s="63"/>
      <c r="C244" s="21"/>
      <c r="D244" s="21"/>
      <c r="F244" s="64">
        <f>TAMU!$F$32</f>
        <v>0</v>
      </c>
      <c r="G244" s="64">
        <f>TAMU!$G$32</f>
        <v>1264888</v>
      </c>
      <c r="H244" s="64">
        <f>TAMU!$H$32</f>
        <v>0</v>
      </c>
      <c r="I244" s="64">
        <f>TAMU!$I$32</f>
        <v>2046651</v>
      </c>
      <c r="J244" s="64">
        <f>TAMU!$J$32</f>
        <v>0</v>
      </c>
      <c r="K244" s="64">
        <f>TAMU!$K$32</f>
        <v>174162</v>
      </c>
      <c r="L244" s="65">
        <f>TAMU!$L$32</f>
        <v>3485701</v>
      </c>
      <c r="N244" s="66"/>
      <c r="O244" s="67"/>
      <c r="P244" s="68"/>
      <c r="Q244" s="69"/>
      <c r="R244" s="70"/>
      <c r="S244" s="70"/>
      <c r="T244" s="70"/>
      <c r="U244" s="69"/>
      <c r="V244" s="70"/>
      <c r="W244" s="69"/>
      <c r="X244" s="62"/>
      <c r="Y244" s="67"/>
      <c r="Z244" s="69"/>
      <c r="AA244" s="19"/>
      <c r="AB244" s="24"/>
    </row>
    <row r="245" spans="2:28" ht="15.75" hidden="1" customHeight="1" outlineLevel="1">
      <c r="B245" s="63"/>
      <c r="C245" s="21"/>
      <c r="D245" s="21"/>
      <c r="F245" s="64">
        <f>TAMUS!$F$32</f>
        <v>0</v>
      </c>
      <c r="G245" s="64">
        <f>TAMUS!$G$32</f>
        <v>0</v>
      </c>
      <c r="H245" s="64">
        <f>TAMUS!$H$32</f>
        <v>0</v>
      </c>
      <c r="I245" s="64">
        <f>TAMUS!$I$32</f>
        <v>0</v>
      </c>
      <c r="J245" s="64">
        <f>TAMUS!$J$32</f>
        <v>0</v>
      </c>
      <c r="K245" s="64">
        <f>TAMUS!$K$32</f>
        <v>0</v>
      </c>
      <c r="L245" s="65">
        <f>TAMUS!$L$32</f>
        <v>0</v>
      </c>
      <c r="N245" s="66"/>
      <c r="O245" s="67"/>
      <c r="P245" s="68"/>
      <c r="Q245" s="69"/>
      <c r="R245" s="70"/>
      <c r="S245" s="70"/>
      <c r="T245" s="70"/>
      <c r="U245" s="69"/>
      <c r="V245" s="70"/>
      <c r="W245" s="69"/>
      <c r="X245" s="62"/>
      <c r="Y245" s="67"/>
      <c r="Z245" s="69"/>
      <c r="AA245" s="19"/>
      <c r="AB245" s="24"/>
    </row>
    <row r="246" spans="2:28" ht="15.75" hidden="1" customHeight="1" outlineLevel="1">
      <c r="B246" s="63"/>
      <c r="C246" s="21"/>
      <c r="D246" s="21"/>
      <c r="F246" s="64">
        <f>TAR!$F$32</f>
        <v>32194</v>
      </c>
      <c r="G246" s="64">
        <f>TAR!$G$32</f>
        <v>0</v>
      </c>
      <c r="H246" s="64">
        <f>TAR!$H$32</f>
        <v>82453</v>
      </c>
      <c r="I246" s="64">
        <f>TAR!$I$32</f>
        <v>0</v>
      </c>
      <c r="J246" s="64">
        <f>TAR!$J$32</f>
        <v>0</v>
      </c>
      <c r="K246" s="64">
        <f>TAR!$K$32</f>
        <v>0</v>
      </c>
      <c r="L246" s="65">
        <f>TAR!$L$32</f>
        <v>114647</v>
      </c>
      <c r="N246" s="66"/>
      <c r="O246" s="67"/>
      <c r="P246" s="68"/>
      <c r="Q246" s="69"/>
      <c r="R246" s="70"/>
      <c r="S246" s="70"/>
      <c r="T246" s="70"/>
      <c r="U246" s="69"/>
      <c r="V246" s="70"/>
      <c r="W246" s="69"/>
      <c r="X246" s="62"/>
      <c r="Y246" s="67"/>
      <c r="Z246" s="69"/>
      <c r="AA246" s="19"/>
      <c r="AB246" s="24"/>
    </row>
    <row r="247" spans="2:28" ht="15.75" hidden="1" customHeight="1" outlineLevel="1">
      <c r="B247" s="63"/>
      <c r="C247" s="21"/>
      <c r="D247" s="21"/>
      <c r="F247" s="64">
        <f>TEES1!$F$32</f>
        <v>98626</v>
      </c>
      <c r="G247" s="64">
        <f>TEES1!$G$32</f>
        <v>2128</v>
      </c>
      <c r="H247" s="64">
        <f>TEES1!$H$32</f>
        <v>0</v>
      </c>
      <c r="I247" s="64">
        <f>TEES1!$I$32</f>
        <v>0</v>
      </c>
      <c r="J247" s="64">
        <f>TEES1!$J$32</f>
        <v>164425</v>
      </c>
      <c r="K247" s="64">
        <f>TEES1!$K$32</f>
        <v>305</v>
      </c>
      <c r="L247" s="65">
        <f>TEES1!$L$32</f>
        <v>265484</v>
      </c>
      <c r="N247" s="66"/>
      <c r="O247" s="67"/>
      <c r="P247" s="68"/>
      <c r="Q247" s="69"/>
      <c r="R247" s="70"/>
      <c r="S247" s="70"/>
      <c r="T247" s="70"/>
      <c r="U247" s="69"/>
      <c r="V247" s="70"/>
      <c r="W247" s="69"/>
      <c r="X247" s="62"/>
      <c r="Y247" s="67"/>
      <c r="Z247" s="69"/>
      <c r="AA247" s="19"/>
      <c r="AB247" s="24"/>
    </row>
    <row r="248" spans="2:28" ht="15.75" hidden="1" customHeight="1" outlineLevel="1">
      <c r="B248" s="63"/>
      <c r="C248" s="21"/>
      <c r="D248" s="21"/>
      <c r="F248" s="64">
        <f>TEES2!$F$32</f>
        <v>0</v>
      </c>
      <c r="G248" s="64">
        <f>TEES2!$G$32</f>
        <v>0</v>
      </c>
      <c r="H248" s="64">
        <f>TEES2!$H$32</f>
        <v>0</v>
      </c>
      <c r="I248" s="64">
        <f>TEES2!$I$32</f>
        <v>0</v>
      </c>
      <c r="J248" s="64">
        <f>TEES2!$J$32</f>
        <v>0</v>
      </c>
      <c r="K248" s="64">
        <f>TEES2!$K$32</f>
        <v>0</v>
      </c>
      <c r="L248" s="65">
        <f>TEES2!$L$32</f>
        <v>0</v>
      </c>
      <c r="N248" s="66"/>
      <c r="O248" s="67"/>
      <c r="P248" s="68"/>
      <c r="Q248" s="69"/>
      <c r="R248" s="70"/>
      <c r="S248" s="70"/>
      <c r="T248" s="70"/>
      <c r="U248" s="69"/>
      <c r="V248" s="70"/>
      <c r="W248" s="69"/>
      <c r="X248" s="62"/>
      <c r="Y248" s="67"/>
      <c r="Z248" s="69"/>
      <c r="AA248" s="19"/>
      <c r="AB248" s="24"/>
    </row>
    <row r="249" spans="2:28" ht="15.75" hidden="1" customHeight="1" outlineLevel="1">
      <c r="B249" s="63"/>
      <c r="C249" s="21"/>
      <c r="D249" s="21"/>
      <c r="F249" s="64">
        <f>TFS!$F$32</f>
        <v>0</v>
      </c>
      <c r="G249" s="64">
        <f>TFS!$G$32</f>
        <v>0</v>
      </c>
      <c r="H249" s="64">
        <f>TFS!$H$32</f>
        <v>0</v>
      </c>
      <c r="I249" s="64">
        <f>TFS!$I$32</f>
        <v>0</v>
      </c>
      <c r="J249" s="64">
        <f>TFS!$J$32</f>
        <v>0</v>
      </c>
      <c r="K249" s="64">
        <f>TFS!$K$32</f>
        <v>0</v>
      </c>
      <c r="L249" s="65">
        <f>TFS!$L$32</f>
        <v>0</v>
      </c>
      <c r="N249" s="66"/>
      <c r="O249" s="67"/>
      <c r="P249" s="68"/>
      <c r="Q249" s="69"/>
      <c r="R249" s="70"/>
      <c r="S249" s="70"/>
      <c r="T249" s="70"/>
      <c r="U249" s="69"/>
      <c r="V249" s="70"/>
      <c r="W249" s="69"/>
      <c r="X249" s="62"/>
      <c r="Y249" s="67"/>
      <c r="Z249" s="69"/>
      <c r="AA249" s="19"/>
      <c r="AB249" s="24"/>
    </row>
    <row r="250" spans="2:28" ht="15.75" hidden="1" customHeight="1" outlineLevel="1">
      <c r="B250" s="63"/>
      <c r="C250" s="21"/>
      <c r="D250" s="21"/>
      <c r="F250" s="64">
        <f>TTI!$F$32</f>
        <v>277339</v>
      </c>
      <c r="G250" s="64">
        <f>TTI!$G$32</f>
        <v>0</v>
      </c>
      <c r="H250" s="64">
        <f>TTI!$H$32</f>
        <v>201588</v>
      </c>
      <c r="I250" s="64">
        <f>TTI!$I$32</f>
        <v>0</v>
      </c>
      <c r="J250" s="64">
        <f>TTI!$J$32</f>
        <v>109646</v>
      </c>
      <c r="K250" s="64">
        <f>TTI!$K$32</f>
        <v>127570</v>
      </c>
      <c r="L250" s="65">
        <f>TTI!$L$32</f>
        <v>716143</v>
      </c>
      <c r="N250" s="66"/>
      <c r="O250" s="67"/>
      <c r="P250" s="68"/>
      <c r="Q250" s="69"/>
      <c r="R250" s="70"/>
      <c r="S250" s="70"/>
      <c r="T250" s="70"/>
      <c r="U250" s="69"/>
      <c r="V250" s="70"/>
      <c r="W250" s="69"/>
      <c r="X250" s="62"/>
      <c r="Y250" s="67"/>
      <c r="Z250" s="69"/>
      <c r="AA250" s="19"/>
      <c r="AB250" s="24"/>
    </row>
    <row r="251" spans="2:28" ht="15.75" hidden="1" customHeight="1" outlineLevel="1">
      <c r="B251" s="63"/>
      <c r="C251" s="21"/>
      <c r="D251" s="21"/>
      <c r="F251" s="64">
        <f>TVMDL!$F$32</f>
        <v>0</v>
      </c>
      <c r="G251" s="64">
        <f>TVMDL!$G$32</f>
        <v>0</v>
      </c>
      <c r="H251" s="64">
        <f>TVMDL!$H$32</f>
        <v>0</v>
      </c>
      <c r="I251" s="64">
        <f>TVMDL!$I$32</f>
        <v>0</v>
      </c>
      <c r="J251" s="64">
        <f>TVMDL!$J$32</f>
        <v>0</v>
      </c>
      <c r="K251" s="64">
        <f>TVMDL!$K$32</f>
        <v>0</v>
      </c>
      <c r="L251" s="65">
        <f>TVMDL!$L$32</f>
        <v>0</v>
      </c>
      <c r="N251" s="66"/>
      <c r="O251" s="67"/>
      <c r="P251" s="68"/>
      <c r="Q251" s="69"/>
      <c r="R251" s="70"/>
      <c r="S251" s="70"/>
      <c r="T251" s="70"/>
      <c r="U251" s="69"/>
      <c r="V251" s="70"/>
      <c r="W251" s="69"/>
      <c r="X251" s="62"/>
      <c r="Y251" s="67"/>
      <c r="Z251" s="69"/>
      <c r="AA251" s="19"/>
      <c r="AB251" s="24"/>
    </row>
    <row r="252" spans="2:28" ht="15.75" customHeight="1" collapsed="1">
      <c r="B252" s="63" t="s">
        <v>32</v>
      </c>
      <c r="C252" s="21"/>
      <c r="D252" s="21"/>
      <c r="F252" s="64">
        <f t="shared" ref="F252:L252" si="10">SUM(F242:F251)</f>
        <v>408159</v>
      </c>
      <c r="G252" s="64">
        <f t="shared" si="10"/>
        <v>1267016</v>
      </c>
      <c r="H252" s="64">
        <f t="shared" si="10"/>
        <v>284041</v>
      </c>
      <c r="I252" s="64">
        <f t="shared" si="10"/>
        <v>2046651</v>
      </c>
      <c r="J252" s="64">
        <f t="shared" si="10"/>
        <v>274071</v>
      </c>
      <c r="K252" s="64">
        <f t="shared" si="10"/>
        <v>302037</v>
      </c>
      <c r="L252" s="65">
        <f t="shared" si="10"/>
        <v>4581975</v>
      </c>
      <c r="N252" s="66"/>
      <c r="O252" s="67"/>
      <c r="P252" s="68"/>
      <c r="Q252" s="69"/>
      <c r="R252" s="70"/>
      <c r="S252" s="70"/>
      <c r="T252" s="70"/>
      <c r="U252" s="69"/>
      <c r="V252" s="70"/>
      <c r="W252" s="69"/>
      <c r="X252" s="62"/>
      <c r="Y252" s="67"/>
      <c r="Z252" s="69"/>
      <c r="AA252" s="19"/>
      <c r="AB252" s="24"/>
    </row>
    <row r="253" spans="2:28" ht="15.75" hidden="1" customHeight="1" outlineLevel="1">
      <c r="B253" s="63"/>
      <c r="C253" s="21"/>
      <c r="D253" s="21"/>
      <c r="F253" s="64">
        <f>TAES!$F$33</f>
        <v>0</v>
      </c>
      <c r="G253" s="64">
        <f>TAES!$G$33</f>
        <v>0</v>
      </c>
      <c r="H253" s="64">
        <f>TAES!$H$33</f>
        <v>0</v>
      </c>
      <c r="I253" s="64">
        <f>TAES!$I$33</f>
        <v>0</v>
      </c>
      <c r="J253" s="64">
        <f>TAES!$J$33</f>
        <v>0</v>
      </c>
      <c r="K253" s="64">
        <f>TAES!$K$33</f>
        <v>0</v>
      </c>
      <c r="L253" s="65">
        <f>TAES!$L$33</f>
        <v>0</v>
      </c>
      <c r="N253" s="66"/>
      <c r="O253" s="67"/>
      <c r="P253" s="68"/>
      <c r="Q253" s="69"/>
      <c r="R253" s="70"/>
      <c r="S253" s="70"/>
      <c r="T253" s="70"/>
      <c r="U253" s="69"/>
      <c r="V253" s="70"/>
      <c r="W253" s="69"/>
      <c r="X253" s="62"/>
      <c r="Y253" s="67"/>
      <c r="Z253" s="69"/>
      <c r="AA253" s="19"/>
      <c r="AB253" s="24"/>
    </row>
    <row r="254" spans="2:28" ht="15.75" hidden="1" customHeight="1" outlineLevel="1">
      <c r="B254" s="63"/>
      <c r="C254" s="21"/>
      <c r="D254" s="21"/>
      <c r="F254" s="64">
        <f>TAMRF!$F$33</f>
        <v>0</v>
      </c>
      <c r="G254" s="64">
        <f>TAMRF!$G$33</f>
        <v>0</v>
      </c>
      <c r="H254" s="64">
        <f>TAMRF!$H$33</f>
        <v>0</v>
      </c>
      <c r="I254" s="64">
        <f>TAMRF!$I$33</f>
        <v>0</v>
      </c>
      <c r="J254" s="64">
        <f>TAMRF!$J$33</f>
        <v>0</v>
      </c>
      <c r="K254" s="64">
        <f>TAMRF!$K$33</f>
        <v>0</v>
      </c>
      <c r="L254" s="65">
        <f>TAMRF!$L$33</f>
        <v>0</v>
      </c>
      <c r="N254" s="66"/>
      <c r="O254" s="67"/>
      <c r="P254" s="68"/>
      <c r="Q254" s="69"/>
      <c r="R254" s="70"/>
      <c r="S254" s="70"/>
      <c r="T254" s="70"/>
      <c r="U254" s="69"/>
      <c r="V254" s="70"/>
      <c r="W254" s="69"/>
      <c r="X254" s="62"/>
      <c r="Y254" s="67"/>
      <c r="Z254" s="69"/>
      <c r="AA254" s="19"/>
      <c r="AB254" s="24"/>
    </row>
    <row r="255" spans="2:28" ht="15.75" hidden="1" customHeight="1" outlineLevel="1">
      <c r="B255" s="63"/>
      <c r="C255" s="21"/>
      <c r="D255" s="21"/>
      <c r="F255" s="64">
        <f>TAMU!$F$33</f>
        <v>530949</v>
      </c>
      <c r="G255" s="64">
        <f>TAMU!$G$33</f>
        <v>203137</v>
      </c>
      <c r="H255" s="64">
        <f>TAMU!$H$33</f>
        <v>0</v>
      </c>
      <c r="I255" s="64">
        <f>TAMU!$I$33</f>
        <v>798270</v>
      </c>
      <c r="J255" s="64">
        <f>TAMU!$J$33</f>
        <v>0</v>
      </c>
      <c r="K255" s="64">
        <f>TAMU!$K$33</f>
        <v>186624</v>
      </c>
      <c r="L255" s="65">
        <f>TAMU!$L$33</f>
        <v>1718980</v>
      </c>
      <c r="N255" s="66"/>
      <c r="O255" s="67"/>
      <c r="P255" s="68"/>
      <c r="Q255" s="69"/>
      <c r="R255" s="70"/>
      <c r="S255" s="70"/>
      <c r="T255" s="70"/>
      <c r="U255" s="69"/>
      <c r="V255" s="70"/>
      <c r="W255" s="69"/>
      <c r="X255" s="62"/>
      <c r="Y255" s="67"/>
      <c r="Z255" s="69"/>
      <c r="AA255" s="19"/>
      <c r="AB255" s="24"/>
    </row>
    <row r="256" spans="2:28" ht="15.75" hidden="1" customHeight="1" outlineLevel="1">
      <c r="B256" s="63"/>
      <c r="C256" s="21"/>
      <c r="D256" s="21"/>
      <c r="F256" s="64">
        <f>TAMUS!$F$33</f>
        <v>0</v>
      </c>
      <c r="G256" s="64">
        <f>TAMUS!$G$33</f>
        <v>0</v>
      </c>
      <c r="H256" s="64">
        <f>TAMUS!$H$33</f>
        <v>0</v>
      </c>
      <c r="I256" s="64">
        <f>TAMUS!$I$33</f>
        <v>0</v>
      </c>
      <c r="J256" s="64">
        <f>TAMUS!$J$33</f>
        <v>0</v>
      </c>
      <c r="K256" s="64">
        <f>TAMUS!$K$33</f>
        <v>0</v>
      </c>
      <c r="L256" s="65">
        <f>TAMUS!$L$33</f>
        <v>0</v>
      </c>
      <c r="N256" s="66"/>
      <c r="O256" s="67"/>
      <c r="P256" s="68"/>
      <c r="Q256" s="69"/>
      <c r="R256" s="70"/>
      <c r="S256" s="70"/>
      <c r="T256" s="70"/>
      <c r="U256" s="69"/>
      <c r="V256" s="70"/>
      <c r="W256" s="69"/>
      <c r="X256" s="62"/>
      <c r="Y256" s="67"/>
      <c r="Z256" s="69"/>
      <c r="AA256" s="19"/>
      <c r="AB256" s="24"/>
    </row>
    <row r="257" spans="2:28" ht="15.75" hidden="1" customHeight="1" outlineLevel="1">
      <c r="B257" s="63"/>
      <c r="C257" s="21"/>
      <c r="D257" s="21"/>
      <c r="F257" s="64">
        <f>TAR!$F$33</f>
        <v>137</v>
      </c>
      <c r="G257" s="64">
        <f>TAR!$G$33</f>
        <v>0</v>
      </c>
      <c r="H257" s="64">
        <f>TAR!$H$33</f>
        <v>0</v>
      </c>
      <c r="I257" s="64">
        <f>TAR!$I$33</f>
        <v>0</v>
      </c>
      <c r="J257" s="64">
        <f>TAR!$J$33</f>
        <v>0</v>
      </c>
      <c r="K257" s="64">
        <f>TAR!$K$33</f>
        <v>0</v>
      </c>
      <c r="L257" s="65">
        <f>TAR!$L$33</f>
        <v>137</v>
      </c>
      <c r="N257" s="66"/>
      <c r="O257" s="67"/>
      <c r="P257" s="68"/>
      <c r="Q257" s="69"/>
      <c r="R257" s="70"/>
      <c r="S257" s="70"/>
      <c r="T257" s="70"/>
      <c r="U257" s="69"/>
      <c r="V257" s="70"/>
      <c r="W257" s="69"/>
      <c r="X257" s="62"/>
      <c r="Y257" s="67"/>
      <c r="Z257" s="69"/>
      <c r="AA257" s="19"/>
      <c r="AB257" s="24"/>
    </row>
    <row r="258" spans="2:28" ht="15.75" hidden="1" customHeight="1" outlineLevel="1">
      <c r="B258" s="63"/>
      <c r="C258" s="21"/>
      <c r="D258" s="21"/>
      <c r="F258" s="64">
        <f>TEES1!$F$33</f>
        <v>0</v>
      </c>
      <c r="G258" s="64">
        <f>TEES1!$G$33</f>
        <v>0</v>
      </c>
      <c r="H258" s="64">
        <f>TEES1!$H$33</f>
        <v>0</v>
      </c>
      <c r="I258" s="64">
        <f>TEES1!$I$33</f>
        <v>0</v>
      </c>
      <c r="J258" s="64">
        <f>TEES1!$J$33</f>
        <v>0</v>
      </c>
      <c r="K258" s="64">
        <f>TEES1!$K$33</f>
        <v>0</v>
      </c>
      <c r="L258" s="65">
        <f>TEES1!$L$33</f>
        <v>0</v>
      </c>
      <c r="N258" s="66"/>
      <c r="O258" s="67"/>
      <c r="P258" s="68"/>
      <c r="Q258" s="69"/>
      <c r="R258" s="70"/>
      <c r="S258" s="70"/>
      <c r="T258" s="70"/>
      <c r="U258" s="69"/>
      <c r="V258" s="70"/>
      <c r="W258" s="69"/>
      <c r="X258" s="62"/>
      <c r="Y258" s="67"/>
      <c r="Z258" s="69"/>
      <c r="AA258" s="19"/>
      <c r="AB258" s="24"/>
    </row>
    <row r="259" spans="2:28" ht="15.75" hidden="1" customHeight="1" outlineLevel="1">
      <c r="B259" s="63"/>
      <c r="C259" s="21"/>
      <c r="D259" s="21"/>
      <c r="F259" s="64">
        <f>TEES2!$F$33</f>
        <v>0</v>
      </c>
      <c r="G259" s="64">
        <f>TEES2!$G$33</f>
        <v>0</v>
      </c>
      <c r="H259" s="64">
        <f>TEES2!$H$33</f>
        <v>0</v>
      </c>
      <c r="I259" s="64">
        <f>TEES2!$I$33</f>
        <v>0</v>
      </c>
      <c r="J259" s="64">
        <f>TEES2!$J$33</f>
        <v>0</v>
      </c>
      <c r="K259" s="64">
        <f>TEES2!$K$33</f>
        <v>0</v>
      </c>
      <c r="L259" s="65">
        <f>TEES2!$L$33</f>
        <v>0</v>
      </c>
      <c r="N259" s="66"/>
      <c r="O259" s="67"/>
      <c r="P259" s="68"/>
      <c r="Q259" s="69"/>
      <c r="R259" s="70"/>
      <c r="S259" s="70"/>
      <c r="T259" s="70"/>
      <c r="U259" s="69"/>
      <c r="V259" s="70"/>
      <c r="W259" s="69"/>
      <c r="X259" s="62"/>
      <c r="Y259" s="67"/>
      <c r="Z259" s="69"/>
      <c r="AA259" s="19"/>
      <c r="AB259" s="24"/>
    </row>
    <row r="260" spans="2:28" ht="15.75" hidden="1" customHeight="1" outlineLevel="1">
      <c r="B260" s="63"/>
      <c r="C260" s="21"/>
      <c r="D260" s="21"/>
      <c r="F260" s="64">
        <f>TFS!$F$33</f>
        <v>0</v>
      </c>
      <c r="G260" s="64">
        <f>TFS!$G$33</f>
        <v>0</v>
      </c>
      <c r="H260" s="64">
        <f>TFS!$H$33</f>
        <v>0</v>
      </c>
      <c r="I260" s="64">
        <f>TFS!$I$33</f>
        <v>0</v>
      </c>
      <c r="J260" s="64">
        <f>TFS!$J$33</f>
        <v>0</v>
      </c>
      <c r="K260" s="64">
        <f>TFS!$K$33</f>
        <v>0</v>
      </c>
      <c r="L260" s="65">
        <f>TFS!$L$33</f>
        <v>0</v>
      </c>
      <c r="N260" s="66"/>
      <c r="O260" s="67"/>
      <c r="P260" s="68"/>
      <c r="Q260" s="69"/>
      <c r="R260" s="70"/>
      <c r="S260" s="70"/>
      <c r="T260" s="70"/>
      <c r="U260" s="69"/>
      <c r="V260" s="70"/>
      <c r="W260" s="69"/>
      <c r="X260" s="62"/>
      <c r="Y260" s="67"/>
      <c r="Z260" s="69"/>
      <c r="AA260" s="19"/>
      <c r="AB260" s="24"/>
    </row>
    <row r="261" spans="2:28" ht="15.75" hidden="1" customHeight="1" outlineLevel="1">
      <c r="B261" s="63"/>
      <c r="C261" s="21"/>
      <c r="D261" s="21"/>
      <c r="F261" s="64">
        <f>TTI!$F$33</f>
        <v>0</v>
      </c>
      <c r="G261" s="64">
        <f>TTI!$G$33</f>
        <v>0</v>
      </c>
      <c r="H261" s="64">
        <f>TTI!$H$33</f>
        <v>0</v>
      </c>
      <c r="I261" s="64">
        <f>TTI!$I$33</f>
        <v>0</v>
      </c>
      <c r="J261" s="64">
        <f>TTI!$J$33</f>
        <v>0</v>
      </c>
      <c r="K261" s="64">
        <f>TTI!$K$33</f>
        <v>0</v>
      </c>
      <c r="L261" s="65">
        <f>TTI!$L$33</f>
        <v>0</v>
      </c>
      <c r="N261" s="66"/>
      <c r="O261" s="67"/>
      <c r="P261" s="68"/>
      <c r="Q261" s="69"/>
      <c r="R261" s="70"/>
      <c r="S261" s="70"/>
      <c r="T261" s="70"/>
      <c r="U261" s="69"/>
      <c r="V261" s="70"/>
      <c r="W261" s="69"/>
      <c r="X261" s="62"/>
      <c r="Y261" s="67"/>
      <c r="Z261" s="69"/>
      <c r="AA261" s="19"/>
      <c r="AB261" s="24"/>
    </row>
    <row r="262" spans="2:28" ht="15.75" hidden="1" customHeight="1" outlineLevel="1">
      <c r="B262" s="63"/>
      <c r="C262" s="21"/>
      <c r="D262" s="21"/>
      <c r="F262" s="64">
        <f>TVMDL!$F$33</f>
        <v>0</v>
      </c>
      <c r="G262" s="64">
        <f>TVMDL!$G$33</f>
        <v>0</v>
      </c>
      <c r="H262" s="64">
        <f>TVMDL!$H$33</f>
        <v>0</v>
      </c>
      <c r="I262" s="64">
        <f>TVMDL!$I$33</f>
        <v>0</v>
      </c>
      <c r="J262" s="64">
        <f>TVMDL!$J$33</f>
        <v>0</v>
      </c>
      <c r="K262" s="64">
        <f>TVMDL!$K$33</f>
        <v>0</v>
      </c>
      <c r="L262" s="65">
        <f>TVMDL!$L$33</f>
        <v>0</v>
      </c>
      <c r="N262" s="66"/>
      <c r="O262" s="67"/>
      <c r="P262" s="68"/>
      <c r="Q262" s="69"/>
      <c r="R262" s="70"/>
      <c r="S262" s="70"/>
      <c r="T262" s="70"/>
      <c r="U262" s="69"/>
      <c r="V262" s="70"/>
      <c r="W262" s="69"/>
      <c r="X262" s="62"/>
      <c r="Y262" s="67"/>
      <c r="Z262" s="69"/>
      <c r="AA262" s="19"/>
      <c r="AB262" s="24"/>
    </row>
    <row r="263" spans="2:28" ht="15.75" customHeight="1" collapsed="1">
      <c r="B263" s="63" t="s">
        <v>33</v>
      </c>
      <c r="C263" s="21"/>
      <c r="D263" s="21"/>
      <c r="F263" s="64">
        <f t="shared" ref="F263:L263" si="11">SUM(F253:F262)</f>
        <v>531086</v>
      </c>
      <c r="G263" s="64">
        <f t="shared" si="11"/>
        <v>203137</v>
      </c>
      <c r="H263" s="64">
        <f t="shared" si="11"/>
        <v>0</v>
      </c>
      <c r="I263" s="64">
        <f t="shared" si="11"/>
        <v>798270</v>
      </c>
      <c r="J263" s="64">
        <f t="shared" si="11"/>
        <v>0</v>
      </c>
      <c r="K263" s="64">
        <f t="shared" si="11"/>
        <v>186624</v>
      </c>
      <c r="L263" s="65">
        <f t="shared" si="11"/>
        <v>1719117</v>
      </c>
      <c r="N263" s="66"/>
      <c r="O263" s="67"/>
      <c r="P263" s="68"/>
      <c r="Q263" s="69"/>
      <c r="R263" s="70"/>
      <c r="S263" s="70"/>
      <c r="T263" s="70"/>
      <c r="U263" s="69"/>
      <c r="V263" s="70"/>
      <c r="W263" s="69"/>
      <c r="X263" s="62"/>
      <c r="Y263" s="67"/>
      <c r="Z263" s="69"/>
      <c r="AA263" s="19"/>
      <c r="AB263" s="24"/>
    </row>
    <row r="264" spans="2:28" ht="15.75" hidden="1" customHeight="1" outlineLevel="1">
      <c r="B264" s="63"/>
      <c r="C264" s="21"/>
      <c r="D264" s="21"/>
      <c r="F264" s="64">
        <f>TAES!$F$34</f>
        <v>0</v>
      </c>
      <c r="G264" s="64">
        <f>TAES!$G$34</f>
        <v>0</v>
      </c>
      <c r="H264" s="64">
        <f>TAES!$H$34</f>
        <v>0</v>
      </c>
      <c r="I264" s="64">
        <f>TAES!$I$34</f>
        <v>0</v>
      </c>
      <c r="J264" s="64">
        <f>TAES!$J$34</f>
        <v>0</v>
      </c>
      <c r="K264" s="64">
        <f>TAES!$K$34</f>
        <v>0</v>
      </c>
      <c r="L264" s="65">
        <f>TAES!$L$34</f>
        <v>0</v>
      </c>
      <c r="N264" s="66"/>
      <c r="O264" s="67"/>
      <c r="P264" s="68"/>
      <c r="Q264" s="69"/>
      <c r="R264" s="70"/>
      <c r="S264" s="70"/>
      <c r="T264" s="70"/>
      <c r="U264" s="69"/>
      <c r="V264" s="70"/>
      <c r="W264" s="69"/>
      <c r="X264" s="62"/>
      <c r="Y264" s="67"/>
      <c r="Z264" s="69"/>
      <c r="AA264" s="19"/>
      <c r="AB264" s="24"/>
    </row>
    <row r="265" spans="2:28" ht="15.75" hidden="1" customHeight="1" outlineLevel="1">
      <c r="B265" s="63"/>
      <c r="C265" s="21"/>
      <c r="D265" s="21"/>
      <c r="F265" s="64">
        <f>TAMRF!$F$34</f>
        <v>0</v>
      </c>
      <c r="G265" s="64">
        <f>TAMRF!$G$34</f>
        <v>0</v>
      </c>
      <c r="H265" s="64">
        <f>TAMRF!$H$34</f>
        <v>0</v>
      </c>
      <c r="I265" s="64">
        <f>TAMRF!$I$34</f>
        <v>0</v>
      </c>
      <c r="J265" s="64">
        <f>TAMRF!$J$34</f>
        <v>0</v>
      </c>
      <c r="K265" s="64">
        <f>TAMRF!$K$34</f>
        <v>0</v>
      </c>
      <c r="L265" s="65">
        <f>TAMRF!$L$34</f>
        <v>0</v>
      </c>
      <c r="N265" s="66"/>
      <c r="O265" s="67"/>
      <c r="P265" s="68"/>
      <c r="Q265" s="69"/>
      <c r="R265" s="70"/>
      <c r="S265" s="70"/>
      <c r="T265" s="70"/>
      <c r="U265" s="69"/>
      <c r="V265" s="70"/>
      <c r="W265" s="69"/>
      <c r="X265" s="62"/>
      <c r="Y265" s="67"/>
      <c r="Z265" s="69"/>
      <c r="AA265" s="19"/>
      <c r="AB265" s="24"/>
    </row>
    <row r="266" spans="2:28" ht="15.75" hidden="1" customHeight="1" outlineLevel="1">
      <c r="B266" s="63"/>
      <c r="C266" s="21"/>
      <c r="D266" s="21"/>
      <c r="F266" s="64">
        <f>TAMU!$F$34</f>
        <v>400420</v>
      </c>
      <c r="G266" s="64">
        <f>TAMU!$G$34</f>
        <v>0</v>
      </c>
      <c r="H266" s="64">
        <f>TAMU!$H$34</f>
        <v>0</v>
      </c>
      <c r="I266" s="64">
        <f>TAMU!$I$34</f>
        <v>643086</v>
      </c>
      <c r="J266" s="64">
        <f>TAMU!$J$34</f>
        <v>3807750</v>
      </c>
      <c r="K266" s="64">
        <f>TAMU!$K$34</f>
        <v>477418</v>
      </c>
      <c r="L266" s="65">
        <f>TAMU!$L$34</f>
        <v>5328674</v>
      </c>
      <c r="N266" s="66"/>
      <c r="O266" s="67"/>
      <c r="P266" s="68"/>
      <c r="Q266" s="69"/>
      <c r="R266" s="70"/>
      <c r="S266" s="70"/>
      <c r="T266" s="70"/>
      <c r="U266" s="69"/>
      <c r="V266" s="70"/>
      <c r="W266" s="69"/>
      <c r="X266" s="62"/>
      <c r="Y266" s="67"/>
      <c r="Z266" s="69"/>
      <c r="AA266" s="19"/>
      <c r="AB266" s="24"/>
    </row>
    <row r="267" spans="2:28" ht="15.75" hidden="1" customHeight="1" outlineLevel="1">
      <c r="B267" s="63"/>
      <c r="C267" s="21"/>
      <c r="D267" s="21"/>
      <c r="F267" s="64">
        <f>TAMUS!$F$34</f>
        <v>0</v>
      </c>
      <c r="G267" s="64">
        <f>TAMUS!$G$34</f>
        <v>0</v>
      </c>
      <c r="H267" s="64">
        <f>TAMUS!$H$34</f>
        <v>0</v>
      </c>
      <c r="I267" s="64">
        <f>TAMUS!$I$34</f>
        <v>0</v>
      </c>
      <c r="J267" s="64">
        <f>TAMUS!$J$34</f>
        <v>0</v>
      </c>
      <c r="K267" s="64">
        <f>TAMUS!$K$34</f>
        <v>0</v>
      </c>
      <c r="L267" s="65">
        <f>TAMUS!$L$34</f>
        <v>0</v>
      </c>
      <c r="N267" s="66"/>
      <c r="O267" s="67"/>
      <c r="P267" s="68"/>
      <c r="Q267" s="69"/>
      <c r="R267" s="70"/>
      <c r="S267" s="70"/>
      <c r="T267" s="70"/>
      <c r="U267" s="69"/>
      <c r="V267" s="70"/>
      <c r="W267" s="69"/>
      <c r="X267" s="62"/>
      <c r="Y267" s="67"/>
      <c r="Z267" s="69"/>
      <c r="AA267" s="19"/>
      <c r="AB267" s="24"/>
    </row>
    <row r="268" spans="2:28" ht="15.75" hidden="1" customHeight="1" outlineLevel="1">
      <c r="B268" s="63"/>
      <c r="C268" s="21"/>
      <c r="D268" s="21"/>
      <c r="F268" s="64">
        <f>TAR!$F$34</f>
        <v>8140</v>
      </c>
      <c r="G268" s="64">
        <f>TAR!$G$34</f>
        <v>0</v>
      </c>
      <c r="H268" s="64">
        <f>TAR!$H$34</f>
        <v>0</v>
      </c>
      <c r="I268" s="64">
        <f>TAR!$I$34</f>
        <v>0</v>
      </c>
      <c r="J268" s="64">
        <f>TAR!$J$34</f>
        <v>0</v>
      </c>
      <c r="K268" s="64">
        <f>TAR!$K$34</f>
        <v>0</v>
      </c>
      <c r="L268" s="65">
        <f>TAR!$L$34</f>
        <v>8140</v>
      </c>
      <c r="N268" s="66"/>
      <c r="O268" s="67"/>
      <c r="P268" s="68"/>
      <c r="Q268" s="69"/>
      <c r="R268" s="70"/>
      <c r="S268" s="70"/>
      <c r="T268" s="70"/>
      <c r="U268" s="69"/>
      <c r="V268" s="70"/>
      <c r="W268" s="69"/>
      <c r="X268" s="62"/>
      <c r="Y268" s="67"/>
      <c r="Z268" s="69"/>
      <c r="AA268" s="19"/>
      <c r="AB268" s="24"/>
    </row>
    <row r="269" spans="2:28" ht="15.75" hidden="1" customHeight="1" outlineLevel="1">
      <c r="B269" s="63"/>
      <c r="C269" s="21"/>
      <c r="D269" s="21"/>
      <c r="F269" s="64">
        <f>TEES1!$F$34</f>
        <v>166208</v>
      </c>
      <c r="G269" s="64">
        <f>TEES1!$G$34</f>
        <v>0</v>
      </c>
      <c r="H269" s="64">
        <f>TEES1!$H$34</f>
        <v>0</v>
      </c>
      <c r="I269" s="64">
        <f>TEES1!$I$34</f>
        <v>0</v>
      </c>
      <c r="J269" s="64">
        <f>TEES1!$J$34</f>
        <v>1500</v>
      </c>
      <c r="K269" s="64">
        <f>TEES1!$K$34</f>
        <v>4762</v>
      </c>
      <c r="L269" s="65">
        <f>TEES1!$L$34</f>
        <v>172470</v>
      </c>
      <c r="N269" s="66"/>
      <c r="O269" s="67"/>
      <c r="P269" s="68"/>
      <c r="Q269" s="69"/>
      <c r="R269" s="70"/>
      <c r="S269" s="70"/>
      <c r="T269" s="70"/>
      <c r="U269" s="69"/>
      <c r="V269" s="70"/>
      <c r="W269" s="69"/>
      <c r="X269" s="62"/>
      <c r="Y269" s="67"/>
      <c r="Z269" s="69"/>
      <c r="AA269" s="19"/>
      <c r="AB269" s="24"/>
    </row>
    <row r="270" spans="2:28" ht="15.75" hidden="1" customHeight="1" outlineLevel="1">
      <c r="B270" s="63"/>
      <c r="C270" s="21"/>
      <c r="D270" s="21"/>
      <c r="F270" s="64">
        <f>TEES2!$F$34</f>
        <v>0</v>
      </c>
      <c r="G270" s="64">
        <f>TEES2!$G$34</f>
        <v>0</v>
      </c>
      <c r="H270" s="64">
        <f>TEES2!$H$34</f>
        <v>0</v>
      </c>
      <c r="I270" s="64">
        <f>TEES2!$I$34</f>
        <v>0</v>
      </c>
      <c r="J270" s="64">
        <f>TEES2!$J$34</f>
        <v>0</v>
      </c>
      <c r="K270" s="64">
        <f>TEES2!$K$34</f>
        <v>0</v>
      </c>
      <c r="L270" s="65">
        <f>TEES2!$L$34</f>
        <v>0</v>
      </c>
      <c r="N270" s="66"/>
      <c r="O270" s="67"/>
      <c r="P270" s="68"/>
      <c r="Q270" s="69"/>
      <c r="R270" s="70"/>
      <c r="S270" s="70"/>
      <c r="T270" s="70"/>
      <c r="U270" s="69"/>
      <c r="V270" s="70"/>
      <c r="W270" s="69"/>
      <c r="X270" s="62"/>
      <c r="Y270" s="67"/>
      <c r="Z270" s="69"/>
      <c r="AA270" s="19"/>
      <c r="AB270" s="24"/>
    </row>
    <row r="271" spans="2:28" ht="15.75" hidden="1" customHeight="1" outlineLevel="1">
      <c r="B271" s="63"/>
      <c r="C271" s="21"/>
      <c r="D271" s="21"/>
      <c r="F271" s="64">
        <f>TFS!$F$34</f>
        <v>0</v>
      </c>
      <c r="G271" s="64">
        <f>TFS!$G$34</f>
        <v>0</v>
      </c>
      <c r="H271" s="64">
        <f>TFS!$H$34</f>
        <v>0</v>
      </c>
      <c r="I271" s="64">
        <f>TFS!$I$34</f>
        <v>0</v>
      </c>
      <c r="J271" s="64">
        <f>TFS!$J$34</f>
        <v>0</v>
      </c>
      <c r="K271" s="64">
        <f>TFS!$K$34</f>
        <v>0</v>
      </c>
      <c r="L271" s="65">
        <f>TFS!$L$34</f>
        <v>0</v>
      </c>
      <c r="N271" s="66"/>
      <c r="O271" s="67"/>
      <c r="P271" s="68"/>
      <c r="Q271" s="69"/>
      <c r="R271" s="70"/>
      <c r="S271" s="70"/>
      <c r="T271" s="70"/>
      <c r="U271" s="69"/>
      <c r="V271" s="70"/>
      <c r="W271" s="69"/>
      <c r="X271" s="62"/>
      <c r="Y271" s="67"/>
      <c r="Z271" s="69"/>
      <c r="AA271" s="19"/>
      <c r="AB271" s="24"/>
    </row>
    <row r="272" spans="2:28" ht="15.75" hidden="1" customHeight="1" outlineLevel="1">
      <c r="B272" s="63"/>
      <c r="C272" s="21"/>
      <c r="D272" s="21"/>
      <c r="F272" s="64">
        <f>TTI!$F$34</f>
        <v>0</v>
      </c>
      <c r="G272" s="64">
        <f>TTI!$G$34</f>
        <v>0</v>
      </c>
      <c r="H272" s="64">
        <f>TTI!$H$34</f>
        <v>528271</v>
      </c>
      <c r="I272" s="64">
        <f>TTI!$I$34</f>
        <v>0</v>
      </c>
      <c r="J272" s="64">
        <f>TTI!$J$34</f>
        <v>0</v>
      </c>
      <c r="K272" s="64">
        <f>TTI!$K$34</f>
        <v>0</v>
      </c>
      <c r="L272" s="65">
        <f>TTI!$L$34</f>
        <v>528271</v>
      </c>
      <c r="N272" s="66"/>
      <c r="O272" s="67"/>
      <c r="P272" s="68"/>
      <c r="Q272" s="69"/>
      <c r="R272" s="70"/>
      <c r="S272" s="70"/>
      <c r="T272" s="70"/>
      <c r="U272" s="69"/>
      <c r="V272" s="70"/>
      <c r="W272" s="69"/>
      <c r="X272" s="62"/>
      <c r="Y272" s="67"/>
      <c r="Z272" s="69"/>
      <c r="AA272" s="19"/>
      <c r="AB272" s="24"/>
    </row>
    <row r="273" spans="2:28" ht="15.75" hidden="1" customHeight="1" outlineLevel="1">
      <c r="B273" s="63"/>
      <c r="C273" s="21"/>
      <c r="D273" s="21"/>
      <c r="F273" s="64">
        <f>TVMDL!$F$34</f>
        <v>0</v>
      </c>
      <c r="G273" s="64">
        <f>TVMDL!$G$34</f>
        <v>0</v>
      </c>
      <c r="H273" s="64">
        <f>TVMDL!$H$34</f>
        <v>0</v>
      </c>
      <c r="I273" s="64">
        <f>TVMDL!$I$34</f>
        <v>0</v>
      </c>
      <c r="J273" s="64">
        <f>TVMDL!$J$34</f>
        <v>0</v>
      </c>
      <c r="K273" s="64">
        <f>TVMDL!$K$34</f>
        <v>0</v>
      </c>
      <c r="L273" s="65">
        <f>TVMDL!$L$34</f>
        <v>0</v>
      </c>
      <c r="N273" s="66"/>
      <c r="O273" s="67"/>
      <c r="P273" s="68"/>
      <c r="Q273" s="69"/>
      <c r="R273" s="70"/>
      <c r="S273" s="70"/>
      <c r="T273" s="70"/>
      <c r="U273" s="69"/>
      <c r="V273" s="70"/>
      <c r="W273" s="69"/>
      <c r="X273" s="62"/>
      <c r="Y273" s="67"/>
      <c r="Z273" s="69"/>
      <c r="AA273" s="19"/>
      <c r="AB273" s="24"/>
    </row>
    <row r="274" spans="2:28" ht="15.75" customHeight="1" collapsed="1">
      <c r="B274" s="63" t="s">
        <v>34</v>
      </c>
      <c r="C274" s="21"/>
      <c r="D274" s="21"/>
      <c r="F274" s="64">
        <f t="shared" ref="F274:L274" si="12">SUM(F264:F273)</f>
        <v>574768</v>
      </c>
      <c r="G274" s="64">
        <f t="shared" si="12"/>
        <v>0</v>
      </c>
      <c r="H274" s="64">
        <f t="shared" si="12"/>
        <v>528271</v>
      </c>
      <c r="I274" s="64">
        <f t="shared" si="12"/>
        <v>643086</v>
      </c>
      <c r="J274" s="64">
        <f t="shared" si="12"/>
        <v>3809250</v>
      </c>
      <c r="K274" s="64">
        <f t="shared" si="12"/>
        <v>482180</v>
      </c>
      <c r="L274" s="65">
        <f t="shared" si="12"/>
        <v>6037555</v>
      </c>
      <c r="N274" s="66"/>
      <c r="O274" s="67"/>
      <c r="P274" s="68"/>
      <c r="Q274" s="69"/>
      <c r="R274" s="70"/>
      <c r="S274" s="70"/>
      <c r="T274" s="70"/>
      <c r="U274" s="69"/>
      <c r="V274" s="70"/>
      <c r="W274" s="69"/>
      <c r="X274" s="62"/>
      <c r="Y274" s="67"/>
      <c r="Z274" s="69"/>
      <c r="AA274" s="19"/>
      <c r="AB274" s="24"/>
    </row>
    <row r="275" spans="2:28" ht="15.75" hidden="1" customHeight="1" outlineLevel="1">
      <c r="B275" s="63"/>
      <c r="C275" s="21"/>
      <c r="D275" s="21"/>
      <c r="F275" s="64">
        <f>TAES!$F$35</f>
        <v>0</v>
      </c>
      <c r="G275" s="64">
        <f>TAES!$G$35</f>
        <v>0</v>
      </c>
      <c r="H275" s="64">
        <f>TAES!$H$35</f>
        <v>0</v>
      </c>
      <c r="I275" s="64">
        <f>TAES!$I$35</f>
        <v>0</v>
      </c>
      <c r="J275" s="64">
        <f>TAES!$J$35</f>
        <v>0</v>
      </c>
      <c r="K275" s="64">
        <f>TAES!$K$35</f>
        <v>0</v>
      </c>
      <c r="L275" s="65">
        <f>TAES!$L$35</f>
        <v>0</v>
      </c>
      <c r="N275" s="66"/>
      <c r="O275" s="67"/>
      <c r="P275" s="68"/>
      <c r="Q275" s="69"/>
      <c r="R275" s="70"/>
      <c r="S275" s="70"/>
      <c r="T275" s="70"/>
      <c r="U275" s="69"/>
      <c r="V275" s="70"/>
      <c r="W275" s="69"/>
      <c r="X275" s="62"/>
      <c r="Y275" s="67"/>
      <c r="Z275" s="69"/>
      <c r="AA275" s="19"/>
      <c r="AB275" s="24"/>
    </row>
    <row r="276" spans="2:28" ht="15.75" hidden="1" customHeight="1" outlineLevel="1">
      <c r="B276" s="63"/>
      <c r="C276" s="21"/>
      <c r="D276" s="21"/>
      <c r="F276" s="64">
        <f>TAMRF!$F$35</f>
        <v>0</v>
      </c>
      <c r="G276" s="64">
        <f>TAMRF!$G$35</f>
        <v>0</v>
      </c>
      <c r="H276" s="64">
        <f>TAMRF!$H$35</f>
        <v>0</v>
      </c>
      <c r="I276" s="64">
        <f>TAMRF!$I$35</f>
        <v>0</v>
      </c>
      <c r="J276" s="64">
        <f>TAMRF!$J$35</f>
        <v>0</v>
      </c>
      <c r="K276" s="64">
        <f>TAMRF!$K$35</f>
        <v>0</v>
      </c>
      <c r="L276" s="65">
        <f>TAMRF!$L$35</f>
        <v>0</v>
      </c>
      <c r="N276" s="66"/>
      <c r="O276" s="67"/>
      <c r="P276" s="68"/>
      <c r="Q276" s="69"/>
      <c r="R276" s="70"/>
      <c r="S276" s="70"/>
      <c r="T276" s="70"/>
      <c r="U276" s="69"/>
      <c r="V276" s="70"/>
      <c r="W276" s="69"/>
      <c r="X276" s="62"/>
      <c r="Y276" s="67"/>
      <c r="Z276" s="69"/>
      <c r="AA276" s="19"/>
      <c r="AB276" s="24"/>
    </row>
    <row r="277" spans="2:28" ht="15.75" hidden="1" customHeight="1" outlineLevel="1">
      <c r="B277" s="63"/>
      <c r="C277" s="21"/>
      <c r="D277" s="21"/>
      <c r="F277" s="64">
        <f>TAMU!$F$35</f>
        <v>12781376</v>
      </c>
      <c r="G277" s="64">
        <f>TAMU!$G$35</f>
        <v>616743</v>
      </c>
      <c r="H277" s="64">
        <f>TAMU!$H$35</f>
        <v>2518059</v>
      </c>
      <c r="I277" s="64">
        <f>TAMU!$I$35</f>
        <v>2414167</v>
      </c>
      <c r="J277" s="64">
        <f>TAMU!$J$35</f>
        <v>52689</v>
      </c>
      <c r="K277" s="64">
        <f>TAMU!$K$35</f>
        <v>1264975</v>
      </c>
      <c r="L277" s="65">
        <f>TAMU!$L$35</f>
        <v>19648009</v>
      </c>
      <c r="N277" s="66"/>
      <c r="O277" s="67"/>
      <c r="P277" s="68"/>
      <c r="Q277" s="69"/>
      <c r="R277" s="70"/>
      <c r="S277" s="70"/>
      <c r="T277" s="70"/>
      <c r="U277" s="69"/>
      <c r="V277" s="70"/>
      <c r="W277" s="69"/>
      <c r="X277" s="62"/>
      <c r="Y277" s="67"/>
      <c r="Z277" s="69"/>
      <c r="AA277" s="19"/>
      <c r="AB277" s="24"/>
    </row>
    <row r="278" spans="2:28" ht="15.75" hidden="1" customHeight="1" outlineLevel="1">
      <c r="B278" s="63"/>
      <c r="C278" s="21"/>
      <c r="D278" s="21"/>
      <c r="F278" s="64">
        <f>TAMUS!$F$35</f>
        <v>0</v>
      </c>
      <c r="G278" s="64">
        <f>TAMUS!$G$35</f>
        <v>0</v>
      </c>
      <c r="H278" s="64">
        <f>TAMUS!$H$35</f>
        <v>0</v>
      </c>
      <c r="I278" s="64">
        <f>TAMUS!$I$35</f>
        <v>0</v>
      </c>
      <c r="J278" s="64">
        <f>TAMUS!$J$35</f>
        <v>0</v>
      </c>
      <c r="K278" s="64">
        <f>TAMUS!$K$35</f>
        <v>0</v>
      </c>
      <c r="L278" s="65">
        <f>TAMUS!$L$35</f>
        <v>0</v>
      </c>
      <c r="N278" s="66"/>
      <c r="O278" s="67"/>
      <c r="P278" s="68"/>
      <c r="Q278" s="69"/>
      <c r="R278" s="70"/>
      <c r="S278" s="70"/>
      <c r="T278" s="70"/>
      <c r="U278" s="69"/>
      <c r="V278" s="70"/>
      <c r="W278" s="69"/>
      <c r="X278" s="62"/>
      <c r="Y278" s="67"/>
      <c r="Z278" s="69"/>
      <c r="AA278" s="19"/>
      <c r="AB278" s="24"/>
    </row>
    <row r="279" spans="2:28" ht="15.75" hidden="1" customHeight="1" outlineLevel="1">
      <c r="B279" s="63"/>
      <c r="C279" s="21"/>
      <c r="D279" s="21"/>
      <c r="F279" s="64">
        <f>TAR!$F$35</f>
        <v>0</v>
      </c>
      <c r="G279" s="64">
        <f>TAR!$G$35</f>
        <v>0</v>
      </c>
      <c r="H279" s="64">
        <f>TAR!$H$35</f>
        <v>238925</v>
      </c>
      <c r="I279" s="64">
        <f>TAR!$I$35</f>
        <v>0</v>
      </c>
      <c r="J279" s="64">
        <f>TAR!$J$35</f>
        <v>0</v>
      </c>
      <c r="K279" s="64">
        <f>TAR!$K$35</f>
        <v>0</v>
      </c>
      <c r="L279" s="65">
        <f>TAR!$L$35</f>
        <v>238925</v>
      </c>
      <c r="N279" s="66"/>
      <c r="O279" s="67"/>
      <c r="P279" s="68"/>
      <c r="Q279" s="69"/>
      <c r="R279" s="70"/>
      <c r="S279" s="70"/>
      <c r="T279" s="70"/>
      <c r="U279" s="69"/>
      <c r="V279" s="70"/>
      <c r="W279" s="69"/>
      <c r="X279" s="62"/>
      <c r="Y279" s="67"/>
      <c r="Z279" s="69"/>
      <c r="AA279" s="19"/>
      <c r="AB279" s="24"/>
    </row>
    <row r="280" spans="2:28" ht="15.75" hidden="1" customHeight="1" outlineLevel="1">
      <c r="B280" s="63"/>
      <c r="C280" s="21"/>
      <c r="D280" s="21"/>
      <c r="F280" s="64">
        <f>TEES1!$F$35</f>
        <v>170885</v>
      </c>
      <c r="G280" s="64">
        <f>TEES1!$G$35</f>
        <v>0</v>
      </c>
      <c r="H280" s="64">
        <f>TEES1!$H$35</f>
        <v>0</v>
      </c>
      <c r="I280" s="64">
        <f>TEES1!$I$35</f>
        <v>0</v>
      </c>
      <c r="J280" s="64">
        <f>TEES1!$J$35</f>
        <v>0</v>
      </c>
      <c r="K280" s="64">
        <f>TEES1!$K$35</f>
        <v>0</v>
      </c>
      <c r="L280" s="65">
        <f>TEES1!$L$35</f>
        <v>170885</v>
      </c>
      <c r="N280" s="66"/>
      <c r="O280" s="67"/>
      <c r="P280" s="68"/>
      <c r="Q280" s="69"/>
      <c r="R280" s="70"/>
      <c r="S280" s="70"/>
      <c r="T280" s="70"/>
      <c r="U280" s="69"/>
      <c r="V280" s="70"/>
      <c r="W280" s="69"/>
      <c r="X280" s="62"/>
      <c r="Y280" s="67"/>
      <c r="Z280" s="69"/>
      <c r="AA280" s="19"/>
      <c r="AB280" s="24"/>
    </row>
    <row r="281" spans="2:28" ht="15.75" hidden="1" customHeight="1" outlineLevel="1">
      <c r="B281" s="63"/>
      <c r="C281" s="21"/>
      <c r="D281" s="21"/>
      <c r="F281" s="64">
        <f>TEES2!$F$35</f>
        <v>0</v>
      </c>
      <c r="G281" s="64">
        <f>TEES2!$G$35</f>
        <v>0</v>
      </c>
      <c r="H281" s="64">
        <f>TEES2!$H$35</f>
        <v>0</v>
      </c>
      <c r="I281" s="64">
        <f>TEES2!$I$35</f>
        <v>0</v>
      </c>
      <c r="J281" s="64">
        <f>TEES2!$J$35</f>
        <v>0</v>
      </c>
      <c r="K281" s="64">
        <f>TEES2!$K$35</f>
        <v>0</v>
      </c>
      <c r="L281" s="65">
        <f>TEES2!$L$35</f>
        <v>0</v>
      </c>
      <c r="N281" s="66"/>
      <c r="O281" s="67"/>
      <c r="P281" s="68"/>
      <c r="Q281" s="69"/>
      <c r="R281" s="70"/>
      <c r="S281" s="70"/>
      <c r="T281" s="70"/>
      <c r="U281" s="69"/>
      <c r="V281" s="70"/>
      <c r="W281" s="69"/>
      <c r="X281" s="62"/>
      <c r="Y281" s="67"/>
      <c r="Z281" s="69"/>
      <c r="AA281" s="19"/>
      <c r="AB281" s="24"/>
    </row>
    <row r="282" spans="2:28" ht="15.75" hidden="1" customHeight="1" outlineLevel="1">
      <c r="B282" s="63"/>
      <c r="C282" s="21"/>
      <c r="D282" s="21"/>
      <c r="F282" s="64">
        <f>TFS!$F$35</f>
        <v>0</v>
      </c>
      <c r="G282" s="64">
        <f>TFS!$G$35</f>
        <v>0</v>
      </c>
      <c r="H282" s="64">
        <f>TFS!$H$35</f>
        <v>0</v>
      </c>
      <c r="I282" s="64">
        <f>TFS!$I$35</f>
        <v>0</v>
      </c>
      <c r="J282" s="64">
        <f>TFS!$J$35</f>
        <v>0</v>
      </c>
      <c r="K282" s="64">
        <f>TFS!$K$35</f>
        <v>0</v>
      </c>
      <c r="L282" s="65">
        <f>TFS!$L$35</f>
        <v>0</v>
      </c>
      <c r="N282" s="66"/>
      <c r="O282" s="67"/>
      <c r="P282" s="68"/>
      <c r="Q282" s="69"/>
      <c r="R282" s="70"/>
      <c r="S282" s="70"/>
      <c r="T282" s="70"/>
      <c r="U282" s="69"/>
      <c r="V282" s="70"/>
      <c r="W282" s="69"/>
      <c r="X282" s="62"/>
      <c r="Y282" s="67"/>
      <c r="Z282" s="69"/>
      <c r="AA282" s="19"/>
      <c r="AB282" s="24"/>
    </row>
    <row r="283" spans="2:28" ht="15.75" hidden="1" customHeight="1" outlineLevel="1">
      <c r="B283" s="63"/>
      <c r="C283" s="21"/>
      <c r="D283" s="21"/>
      <c r="F283" s="64">
        <f>TTI!$F$35</f>
        <v>122591</v>
      </c>
      <c r="G283" s="64">
        <f>TTI!$G$35</f>
        <v>0</v>
      </c>
      <c r="H283" s="64">
        <f>TTI!$H$35</f>
        <v>0</v>
      </c>
      <c r="I283" s="64">
        <f>TTI!$I$35</f>
        <v>0</v>
      </c>
      <c r="J283" s="64">
        <f>TTI!$J$35</f>
        <v>440</v>
      </c>
      <c r="K283" s="64">
        <f>TTI!$K$35</f>
        <v>0</v>
      </c>
      <c r="L283" s="65">
        <f>TTI!$L$35</f>
        <v>123031</v>
      </c>
      <c r="N283" s="66"/>
      <c r="O283" s="67"/>
      <c r="P283" s="68"/>
      <c r="Q283" s="69"/>
      <c r="R283" s="70"/>
      <c r="S283" s="70"/>
      <c r="T283" s="70"/>
      <c r="U283" s="69"/>
      <c r="V283" s="70"/>
      <c r="W283" s="69"/>
      <c r="X283" s="62"/>
      <c r="Y283" s="67"/>
      <c r="Z283" s="69"/>
      <c r="AA283" s="19"/>
      <c r="AB283" s="24"/>
    </row>
    <row r="284" spans="2:28" ht="15.75" hidden="1" customHeight="1" outlineLevel="1">
      <c r="B284" s="63"/>
      <c r="C284" s="21"/>
      <c r="D284" s="21"/>
      <c r="F284" s="64">
        <f>TVMDL!$F$35</f>
        <v>0</v>
      </c>
      <c r="G284" s="64">
        <f>TVMDL!$G$35</f>
        <v>0</v>
      </c>
      <c r="H284" s="64">
        <f>TVMDL!$H$35</f>
        <v>0</v>
      </c>
      <c r="I284" s="64">
        <f>TVMDL!$I$35</f>
        <v>0</v>
      </c>
      <c r="J284" s="64">
        <f>TVMDL!$J$35</f>
        <v>0</v>
      </c>
      <c r="K284" s="64">
        <f>TVMDL!$K$35</f>
        <v>0</v>
      </c>
      <c r="L284" s="65">
        <f>TVMDL!$L$35</f>
        <v>0</v>
      </c>
      <c r="N284" s="66"/>
      <c r="O284" s="67"/>
      <c r="P284" s="68"/>
      <c r="Q284" s="69"/>
      <c r="R284" s="70"/>
      <c r="S284" s="70"/>
      <c r="T284" s="70"/>
      <c r="U284" s="69"/>
      <c r="V284" s="70"/>
      <c r="W284" s="69"/>
      <c r="X284" s="62"/>
      <c r="Y284" s="67"/>
      <c r="Z284" s="69"/>
      <c r="AA284" s="19"/>
      <c r="AB284" s="24"/>
    </row>
    <row r="285" spans="2:28" ht="15.75" customHeight="1" collapsed="1">
      <c r="B285" s="55" t="s">
        <v>35</v>
      </c>
      <c r="C285" s="21"/>
      <c r="D285" s="21"/>
      <c r="F285" s="64">
        <f t="shared" ref="F285:L285" si="13">SUM(F275:F284)</f>
        <v>13074852</v>
      </c>
      <c r="G285" s="64">
        <f t="shared" si="13"/>
        <v>616743</v>
      </c>
      <c r="H285" s="64">
        <f t="shared" si="13"/>
        <v>2756984</v>
      </c>
      <c r="I285" s="64">
        <f t="shared" si="13"/>
        <v>2414167</v>
      </c>
      <c r="J285" s="64">
        <f t="shared" si="13"/>
        <v>53129</v>
      </c>
      <c r="K285" s="64">
        <f t="shared" si="13"/>
        <v>1264975</v>
      </c>
      <c r="L285" s="65">
        <f t="shared" si="13"/>
        <v>20180850</v>
      </c>
      <c r="N285" s="66"/>
      <c r="O285" s="67"/>
      <c r="P285" s="68"/>
      <c r="Q285" s="69"/>
      <c r="R285" s="70"/>
      <c r="S285" s="70"/>
      <c r="T285" s="70"/>
      <c r="U285" s="69"/>
      <c r="V285" s="70"/>
      <c r="W285" s="69"/>
      <c r="X285" s="62"/>
      <c r="Y285" s="67"/>
      <c r="Z285" s="69"/>
      <c r="AA285" s="19"/>
      <c r="AB285" s="24"/>
    </row>
    <row r="286" spans="2:28" ht="15.75" hidden="1" customHeight="1" outlineLevel="1">
      <c r="B286" s="55"/>
      <c r="C286" s="21"/>
      <c r="D286" s="21"/>
      <c r="F286" s="64">
        <f>TAES!$F$36</f>
        <v>0</v>
      </c>
      <c r="G286" s="64">
        <f>TAES!$G$36</f>
        <v>0</v>
      </c>
      <c r="H286" s="64">
        <f>TAES!$H$36</f>
        <v>0</v>
      </c>
      <c r="I286" s="64">
        <f>TAES!$I$36</f>
        <v>0</v>
      </c>
      <c r="J286" s="64">
        <f>TAES!$J$36</f>
        <v>0</v>
      </c>
      <c r="K286" s="64">
        <f>TAES!$K$36</f>
        <v>0</v>
      </c>
      <c r="L286" s="65">
        <f>TAES!$L$36</f>
        <v>0</v>
      </c>
      <c r="N286" s="66"/>
      <c r="O286" s="67"/>
      <c r="P286" s="68"/>
      <c r="Q286" s="69"/>
      <c r="R286" s="70"/>
      <c r="S286" s="70"/>
      <c r="T286" s="70"/>
      <c r="U286" s="69"/>
      <c r="V286" s="70"/>
      <c r="W286" s="69"/>
      <c r="X286" s="62"/>
      <c r="Y286" s="67"/>
      <c r="Z286" s="69"/>
      <c r="AA286" s="19"/>
      <c r="AB286" s="24"/>
    </row>
    <row r="287" spans="2:28" ht="15.75" hidden="1" customHeight="1" outlineLevel="1">
      <c r="B287" s="55"/>
      <c r="C287" s="21"/>
      <c r="D287" s="21"/>
      <c r="F287" s="64">
        <f>TAMRF!$F$36</f>
        <v>0</v>
      </c>
      <c r="G287" s="64">
        <f>TAMRF!$G$36</f>
        <v>0</v>
      </c>
      <c r="H287" s="64">
        <f>TAMRF!$H$36</f>
        <v>0</v>
      </c>
      <c r="I287" s="64">
        <f>TAMRF!$I$36</f>
        <v>0</v>
      </c>
      <c r="J287" s="64">
        <f>TAMRF!$J$36</f>
        <v>0</v>
      </c>
      <c r="K287" s="64">
        <f>TAMRF!$K$36</f>
        <v>0</v>
      </c>
      <c r="L287" s="65">
        <f>TAMRF!$L$36</f>
        <v>0</v>
      </c>
      <c r="N287" s="66"/>
      <c r="O287" s="67"/>
      <c r="P287" s="68"/>
      <c r="Q287" s="69"/>
      <c r="R287" s="70"/>
      <c r="S287" s="70"/>
      <c r="T287" s="70"/>
      <c r="U287" s="69"/>
      <c r="V287" s="70"/>
      <c r="W287" s="69"/>
      <c r="X287" s="62"/>
      <c r="Y287" s="67"/>
      <c r="Z287" s="69"/>
      <c r="AA287" s="19"/>
      <c r="AB287" s="24"/>
    </row>
    <row r="288" spans="2:28" ht="15.75" hidden="1" customHeight="1" outlineLevel="1">
      <c r="B288" s="55"/>
      <c r="C288" s="21"/>
      <c r="D288" s="21"/>
      <c r="F288" s="64">
        <f>TAMU!$F$36</f>
        <v>198351</v>
      </c>
      <c r="G288" s="64">
        <f>TAMU!$G$36</f>
        <v>7090</v>
      </c>
      <c r="H288" s="64">
        <f>TAMU!$H$36</f>
        <v>106038</v>
      </c>
      <c r="I288" s="64">
        <f>TAMU!$I$36</f>
        <v>83412</v>
      </c>
      <c r="J288" s="64">
        <f>TAMU!$J$36</f>
        <v>0</v>
      </c>
      <c r="K288" s="64">
        <f>TAMU!$K$36</f>
        <v>157599</v>
      </c>
      <c r="L288" s="65">
        <f>TAMU!$L$36</f>
        <v>552490</v>
      </c>
      <c r="N288" s="66"/>
      <c r="O288" s="67"/>
      <c r="P288" s="68"/>
      <c r="Q288" s="69"/>
      <c r="R288" s="70"/>
      <c r="S288" s="70"/>
      <c r="T288" s="70"/>
      <c r="U288" s="69"/>
      <c r="V288" s="70"/>
      <c r="W288" s="69"/>
      <c r="X288" s="62"/>
      <c r="Y288" s="67"/>
      <c r="Z288" s="69"/>
      <c r="AA288" s="19"/>
      <c r="AB288" s="24"/>
    </row>
    <row r="289" spans="2:28" ht="15.75" hidden="1" customHeight="1" outlineLevel="1">
      <c r="B289" s="55"/>
      <c r="C289" s="21"/>
      <c r="D289" s="21"/>
      <c r="F289" s="64">
        <f>TAMUS!$F$36</f>
        <v>0</v>
      </c>
      <c r="G289" s="64">
        <f>TAMUS!$G$36</f>
        <v>0</v>
      </c>
      <c r="H289" s="64">
        <f>TAMUS!$H$36</f>
        <v>0</v>
      </c>
      <c r="I289" s="64">
        <f>TAMUS!$I$36</f>
        <v>0</v>
      </c>
      <c r="J289" s="64">
        <f>TAMUS!$J$36</f>
        <v>0</v>
      </c>
      <c r="K289" s="64">
        <f>TAMUS!$K$36</f>
        <v>100000</v>
      </c>
      <c r="L289" s="65">
        <f>TAMUS!$L$36</f>
        <v>100000</v>
      </c>
      <c r="N289" s="66"/>
      <c r="O289" s="67"/>
      <c r="P289" s="68"/>
      <c r="Q289" s="69"/>
      <c r="R289" s="70"/>
      <c r="S289" s="70"/>
      <c r="T289" s="70"/>
      <c r="U289" s="69"/>
      <c r="V289" s="70"/>
      <c r="W289" s="69"/>
      <c r="X289" s="62"/>
      <c r="Y289" s="67"/>
      <c r="Z289" s="69"/>
      <c r="AA289" s="19"/>
      <c r="AB289" s="24"/>
    </row>
    <row r="290" spans="2:28" ht="15.75" hidden="1" customHeight="1" outlineLevel="1">
      <c r="B290" s="55"/>
      <c r="C290" s="21"/>
      <c r="D290" s="21"/>
      <c r="F290" s="64">
        <f>TAR!$F$36</f>
        <v>0</v>
      </c>
      <c r="G290" s="64">
        <f>TAR!$G$36</f>
        <v>0</v>
      </c>
      <c r="H290" s="64">
        <f>TAR!$H$36</f>
        <v>0</v>
      </c>
      <c r="I290" s="64">
        <f>TAR!$I$36</f>
        <v>0</v>
      </c>
      <c r="J290" s="64">
        <f>TAR!$J$36</f>
        <v>0</v>
      </c>
      <c r="K290" s="64">
        <f>TAR!$K$36</f>
        <v>0</v>
      </c>
      <c r="L290" s="65">
        <f>TAR!$L$36</f>
        <v>0</v>
      </c>
      <c r="N290" s="66"/>
      <c r="O290" s="67"/>
      <c r="P290" s="68"/>
      <c r="Q290" s="69"/>
      <c r="R290" s="70"/>
      <c r="S290" s="70"/>
      <c r="T290" s="70"/>
      <c r="U290" s="69"/>
      <c r="V290" s="70"/>
      <c r="W290" s="69"/>
      <c r="X290" s="62"/>
      <c r="Y290" s="67"/>
      <c r="Z290" s="69"/>
      <c r="AA290" s="19"/>
      <c r="AB290" s="24"/>
    </row>
    <row r="291" spans="2:28" ht="15.75" hidden="1" customHeight="1" outlineLevel="1">
      <c r="B291" s="55"/>
      <c r="C291" s="21"/>
      <c r="D291" s="21"/>
      <c r="F291" s="64">
        <f>TEES1!$F$36</f>
        <v>0</v>
      </c>
      <c r="G291" s="64">
        <f>TEES1!$G$36</f>
        <v>0</v>
      </c>
      <c r="H291" s="64">
        <f>TEES1!$H$36</f>
        <v>0</v>
      </c>
      <c r="I291" s="64">
        <f>TEES1!$I$36</f>
        <v>0</v>
      </c>
      <c r="J291" s="64">
        <f>TEES1!$J$36</f>
        <v>0</v>
      </c>
      <c r="K291" s="64">
        <f>TEES1!$K$36</f>
        <v>0</v>
      </c>
      <c r="L291" s="65">
        <f>TEES1!$L$36</f>
        <v>0</v>
      </c>
      <c r="N291" s="66"/>
      <c r="O291" s="67"/>
      <c r="P291" s="68"/>
      <c r="Q291" s="69"/>
      <c r="R291" s="70"/>
      <c r="S291" s="70"/>
      <c r="T291" s="70"/>
      <c r="U291" s="69"/>
      <c r="V291" s="70"/>
      <c r="W291" s="69"/>
      <c r="X291" s="62"/>
      <c r="Y291" s="67"/>
      <c r="Z291" s="69"/>
      <c r="AA291" s="19"/>
      <c r="AB291" s="24"/>
    </row>
    <row r="292" spans="2:28" ht="15.75" hidden="1" customHeight="1" outlineLevel="1">
      <c r="B292" s="55"/>
      <c r="C292" s="21"/>
      <c r="D292" s="21"/>
      <c r="F292" s="64">
        <f>TEES2!$F$36</f>
        <v>0</v>
      </c>
      <c r="G292" s="64">
        <f>TEES2!$G$36</f>
        <v>0</v>
      </c>
      <c r="H292" s="64">
        <f>TEES2!$H$36</f>
        <v>0</v>
      </c>
      <c r="I292" s="64">
        <f>TEES2!$I$36</f>
        <v>0</v>
      </c>
      <c r="J292" s="64">
        <f>TEES2!$J$36</f>
        <v>0</v>
      </c>
      <c r="K292" s="64">
        <f>TEES2!$K$36</f>
        <v>0</v>
      </c>
      <c r="L292" s="65">
        <f>TEES2!$L$36</f>
        <v>0</v>
      </c>
      <c r="N292" s="66"/>
      <c r="O292" s="67"/>
      <c r="P292" s="68"/>
      <c r="Q292" s="69"/>
      <c r="R292" s="70"/>
      <c r="S292" s="70"/>
      <c r="T292" s="70"/>
      <c r="U292" s="69"/>
      <c r="V292" s="70"/>
      <c r="W292" s="69"/>
      <c r="X292" s="62"/>
      <c r="Y292" s="67"/>
      <c r="Z292" s="69"/>
      <c r="AA292" s="19"/>
      <c r="AB292" s="24"/>
    </row>
    <row r="293" spans="2:28" ht="15.75" hidden="1" customHeight="1" outlineLevel="1">
      <c r="B293" s="55"/>
      <c r="C293" s="21"/>
      <c r="D293" s="21"/>
      <c r="F293" s="64">
        <f>TFS!$F$36</f>
        <v>0</v>
      </c>
      <c r="G293" s="64">
        <f>TFS!$G$36</f>
        <v>0</v>
      </c>
      <c r="H293" s="64">
        <f>TFS!$H$36</f>
        <v>0</v>
      </c>
      <c r="I293" s="64">
        <f>TFS!$I$36</f>
        <v>0</v>
      </c>
      <c r="J293" s="64">
        <f>TFS!$J$36</f>
        <v>0</v>
      </c>
      <c r="K293" s="64">
        <f>TFS!$K$36</f>
        <v>0</v>
      </c>
      <c r="L293" s="65">
        <f>TFS!$L$36</f>
        <v>0</v>
      </c>
      <c r="N293" s="66"/>
      <c r="O293" s="67"/>
      <c r="P293" s="68"/>
      <c r="Q293" s="69"/>
      <c r="R293" s="70"/>
      <c r="S293" s="70"/>
      <c r="T293" s="70"/>
      <c r="U293" s="69"/>
      <c r="V293" s="70"/>
      <c r="W293" s="69"/>
      <c r="X293" s="62"/>
      <c r="Y293" s="67"/>
      <c r="Z293" s="69"/>
      <c r="AA293" s="19"/>
      <c r="AB293" s="24"/>
    </row>
    <row r="294" spans="2:28" ht="15.75" hidden="1" customHeight="1" outlineLevel="1">
      <c r="B294" s="55"/>
      <c r="C294" s="21"/>
      <c r="D294" s="21"/>
      <c r="F294" s="64">
        <f>TTI!$F$36</f>
        <v>44911</v>
      </c>
      <c r="G294" s="64">
        <f>TTI!$G$36</f>
        <v>0</v>
      </c>
      <c r="H294" s="64">
        <f>TTI!$H$36</f>
        <v>24674</v>
      </c>
      <c r="I294" s="64">
        <f>TTI!$I$36</f>
        <v>0</v>
      </c>
      <c r="J294" s="64">
        <f>TTI!$J$36</f>
        <v>0</v>
      </c>
      <c r="K294" s="64">
        <f>TTI!$K$36</f>
        <v>0</v>
      </c>
      <c r="L294" s="65">
        <f>TTI!$L$36</f>
        <v>69585</v>
      </c>
      <c r="N294" s="66"/>
      <c r="O294" s="67"/>
      <c r="P294" s="68"/>
      <c r="Q294" s="69"/>
      <c r="R294" s="70"/>
      <c r="S294" s="70"/>
      <c r="T294" s="70"/>
      <c r="U294" s="69"/>
      <c r="V294" s="70"/>
      <c r="W294" s="69"/>
      <c r="X294" s="62"/>
      <c r="Y294" s="67"/>
      <c r="Z294" s="69"/>
      <c r="AA294" s="19"/>
      <c r="AB294" s="24"/>
    </row>
    <row r="295" spans="2:28" ht="15.75" hidden="1" customHeight="1" outlineLevel="1">
      <c r="B295" s="55"/>
      <c r="C295" s="21"/>
      <c r="D295" s="21"/>
      <c r="F295" s="64">
        <f>TVMDL!$F$36</f>
        <v>0</v>
      </c>
      <c r="G295" s="64">
        <f>TVMDL!$G$36</f>
        <v>0</v>
      </c>
      <c r="H295" s="64">
        <f>TVMDL!$H$36</f>
        <v>0</v>
      </c>
      <c r="I295" s="64">
        <f>TVMDL!$I$36</f>
        <v>0</v>
      </c>
      <c r="J295" s="64">
        <f>TVMDL!$J$36</f>
        <v>0</v>
      </c>
      <c r="K295" s="64">
        <f>TVMDL!$K$36</f>
        <v>0</v>
      </c>
      <c r="L295" s="65">
        <f>TVMDL!$L$36</f>
        <v>0</v>
      </c>
      <c r="N295" s="66"/>
      <c r="O295" s="67"/>
      <c r="P295" s="68"/>
      <c r="Q295" s="69"/>
      <c r="R295" s="70"/>
      <c r="S295" s="70"/>
      <c r="T295" s="70"/>
      <c r="U295" s="69"/>
      <c r="V295" s="70"/>
      <c r="W295" s="69"/>
      <c r="X295" s="62"/>
      <c r="Y295" s="67"/>
      <c r="Z295" s="69"/>
      <c r="AA295" s="19"/>
      <c r="AB295" s="24"/>
    </row>
    <row r="296" spans="2:28" ht="15.75" customHeight="1" collapsed="1">
      <c r="B296" s="55" t="s">
        <v>36</v>
      </c>
      <c r="C296" s="21"/>
      <c r="D296" s="21"/>
      <c r="F296" s="64">
        <f t="shared" ref="F296:L296" si="14">SUM(F286:F295)</f>
        <v>243262</v>
      </c>
      <c r="G296" s="64">
        <f t="shared" si="14"/>
        <v>7090</v>
      </c>
      <c r="H296" s="64">
        <f t="shared" si="14"/>
        <v>130712</v>
      </c>
      <c r="I296" s="64">
        <f t="shared" si="14"/>
        <v>83412</v>
      </c>
      <c r="J296" s="64">
        <f t="shared" si="14"/>
        <v>0</v>
      </c>
      <c r="K296" s="64">
        <f t="shared" si="14"/>
        <v>257599</v>
      </c>
      <c r="L296" s="65">
        <f t="shared" si="14"/>
        <v>722075</v>
      </c>
      <c r="N296" s="66"/>
      <c r="O296" s="67"/>
      <c r="P296" s="68"/>
      <c r="Q296" s="69"/>
      <c r="R296" s="70"/>
      <c r="S296" s="70"/>
      <c r="T296" s="70"/>
      <c r="U296" s="69"/>
      <c r="V296" s="70"/>
      <c r="W296" s="69"/>
      <c r="X296" s="62"/>
      <c r="Y296" s="67"/>
      <c r="Z296" s="69"/>
      <c r="AA296" s="19"/>
      <c r="AB296" s="24"/>
    </row>
    <row r="297" spans="2:28" ht="15.75" hidden="1" customHeight="1" outlineLevel="1">
      <c r="B297" s="55"/>
      <c r="C297" s="21"/>
      <c r="D297" s="21"/>
      <c r="F297" s="64">
        <f>TAES!$F$37</f>
        <v>0</v>
      </c>
      <c r="G297" s="64">
        <f>TAES!$G$37</f>
        <v>0</v>
      </c>
      <c r="H297" s="64">
        <f>TAES!$H$37</f>
        <v>0</v>
      </c>
      <c r="I297" s="64">
        <f>TAES!$I$37</f>
        <v>0</v>
      </c>
      <c r="J297" s="64">
        <f>TAES!$J$37</f>
        <v>0</v>
      </c>
      <c r="K297" s="64">
        <f>TAES!$K$37</f>
        <v>0</v>
      </c>
      <c r="L297" s="65">
        <f>TAES!$L$37</f>
        <v>0</v>
      </c>
      <c r="N297" s="66"/>
      <c r="O297" s="67"/>
      <c r="P297" s="68"/>
      <c r="Q297" s="69"/>
      <c r="R297" s="70"/>
      <c r="S297" s="70"/>
      <c r="T297" s="70"/>
      <c r="U297" s="69"/>
      <c r="V297" s="70"/>
      <c r="W297" s="69"/>
      <c r="X297" s="62"/>
      <c r="Y297" s="67"/>
      <c r="Z297" s="69"/>
      <c r="AA297" s="19"/>
      <c r="AB297" s="24"/>
    </row>
    <row r="298" spans="2:28" ht="15.75" hidden="1" customHeight="1" outlineLevel="1">
      <c r="B298" s="55"/>
      <c r="C298" s="21"/>
      <c r="D298" s="21"/>
      <c r="F298" s="64">
        <f>TAMRF!$F$37</f>
        <v>0</v>
      </c>
      <c r="G298" s="64">
        <f>TAMRF!$G$37</f>
        <v>0</v>
      </c>
      <c r="H298" s="64">
        <f>TAMRF!$H$37</f>
        <v>0</v>
      </c>
      <c r="I298" s="64">
        <f>TAMRF!$I$37</f>
        <v>0</v>
      </c>
      <c r="J298" s="64">
        <f>TAMRF!$J$37</f>
        <v>0</v>
      </c>
      <c r="K298" s="64">
        <f>TAMRF!$K$37</f>
        <v>0</v>
      </c>
      <c r="L298" s="65">
        <f>TAMRF!$L$37</f>
        <v>0</v>
      </c>
      <c r="N298" s="66"/>
      <c r="O298" s="67"/>
      <c r="P298" s="68"/>
      <c r="Q298" s="69"/>
      <c r="R298" s="70"/>
      <c r="S298" s="70"/>
      <c r="T298" s="70"/>
      <c r="U298" s="69"/>
      <c r="V298" s="70"/>
      <c r="W298" s="69"/>
      <c r="X298" s="62"/>
      <c r="Y298" s="67"/>
      <c r="Z298" s="69"/>
      <c r="AA298" s="19"/>
      <c r="AB298" s="24"/>
    </row>
    <row r="299" spans="2:28" ht="15.75" hidden="1" customHeight="1" outlineLevel="1">
      <c r="B299" s="55"/>
      <c r="C299" s="21"/>
      <c r="D299" s="21"/>
      <c r="F299" s="64">
        <f>TAMU!$F$37</f>
        <v>0</v>
      </c>
      <c r="G299" s="64">
        <f>TAMU!$G$37</f>
        <v>0</v>
      </c>
      <c r="H299" s="64">
        <f>TAMU!$H$37</f>
        <v>0</v>
      </c>
      <c r="I299" s="64">
        <f>TAMU!$I$37</f>
        <v>0</v>
      </c>
      <c r="J299" s="64">
        <f>TAMU!$J$37</f>
        <v>0</v>
      </c>
      <c r="K299" s="64">
        <f>TAMU!$K$37</f>
        <v>0</v>
      </c>
      <c r="L299" s="65">
        <f>TAMU!$L$37</f>
        <v>0</v>
      </c>
      <c r="N299" s="66"/>
      <c r="O299" s="67"/>
      <c r="P299" s="68"/>
      <c r="Q299" s="69"/>
      <c r="R299" s="70"/>
      <c r="S299" s="70"/>
      <c r="T299" s="70"/>
      <c r="U299" s="69"/>
      <c r="V299" s="70"/>
      <c r="W299" s="69"/>
      <c r="X299" s="62"/>
      <c r="Y299" s="67"/>
      <c r="Z299" s="69"/>
      <c r="AA299" s="19"/>
      <c r="AB299" s="24"/>
    </row>
    <row r="300" spans="2:28" ht="15.75" hidden="1" customHeight="1" outlineLevel="1">
      <c r="B300" s="55"/>
      <c r="C300" s="21"/>
      <c r="D300" s="21"/>
      <c r="F300" s="64">
        <f>TAMUS!$F$37</f>
        <v>0</v>
      </c>
      <c r="G300" s="64">
        <f>TAMUS!$G$37</f>
        <v>0</v>
      </c>
      <c r="H300" s="64">
        <f>TAMUS!$H$37</f>
        <v>0</v>
      </c>
      <c r="I300" s="64">
        <f>TAMUS!$I$37</f>
        <v>0</v>
      </c>
      <c r="J300" s="64">
        <f>TAMUS!$J$37</f>
        <v>0</v>
      </c>
      <c r="K300" s="64">
        <f>TAMUS!$K$37</f>
        <v>0</v>
      </c>
      <c r="L300" s="65">
        <f>TAMUS!$L$37</f>
        <v>0</v>
      </c>
      <c r="N300" s="66"/>
      <c r="O300" s="67"/>
      <c r="P300" s="68"/>
      <c r="Q300" s="69"/>
      <c r="R300" s="70"/>
      <c r="S300" s="70"/>
      <c r="T300" s="70"/>
      <c r="U300" s="69"/>
      <c r="V300" s="70"/>
      <c r="W300" s="69"/>
      <c r="X300" s="62"/>
      <c r="Y300" s="67"/>
      <c r="Z300" s="69"/>
      <c r="AA300" s="19"/>
      <c r="AB300" s="24"/>
    </row>
    <row r="301" spans="2:28" ht="15.75" hidden="1" customHeight="1" outlineLevel="1">
      <c r="B301" s="55"/>
      <c r="C301" s="21"/>
      <c r="D301" s="21"/>
      <c r="F301" s="64">
        <f>TAR!$F$37</f>
        <v>0</v>
      </c>
      <c r="G301" s="64">
        <f>TAR!$G$37</f>
        <v>0</v>
      </c>
      <c r="H301" s="64">
        <f>TAR!$H$37</f>
        <v>0</v>
      </c>
      <c r="I301" s="64">
        <f>TAR!$I$37</f>
        <v>0</v>
      </c>
      <c r="J301" s="64">
        <f>TAR!$J$37</f>
        <v>0</v>
      </c>
      <c r="K301" s="64">
        <f>TAR!$K$37</f>
        <v>0</v>
      </c>
      <c r="L301" s="65">
        <f>TAR!$L$37</f>
        <v>0</v>
      </c>
      <c r="N301" s="66"/>
      <c r="O301" s="67"/>
      <c r="P301" s="68"/>
      <c r="Q301" s="69"/>
      <c r="R301" s="70"/>
      <c r="S301" s="70"/>
      <c r="T301" s="70"/>
      <c r="U301" s="69"/>
      <c r="V301" s="70"/>
      <c r="W301" s="69"/>
      <c r="X301" s="62"/>
      <c r="Y301" s="67"/>
      <c r="Z301" s="69"/>
      <c r="AA301" s="19"/>
      <c r="AB301" s="24"/>
    </row>
    <row r="302" spans="2:28" ht="15.75" hidden="1" customHeight="1" outlineLevel="1">
      <c r="B302" s="55"/>
      <c r="C302" s="21"/>
      <c r="D302" s="21"/>
      <c r="F302" s="64">
        <f>TEES1!$F$37</f>
        <v>0</v>
      </c>
      <c r="G302" s="64">
        <f>TEES1!$G$37</f>
        <v>0</v>
      </c>
      <c r="H302" s="64">
        <f>TEES1!$H$37</f>
        <v>0</v>
      </c>
      <c r="I302" s="64">
        <f>TEES1!$I$37</f>
        <v>0</v>
      </c>
      <c r="J302" s="64">
        <f>TEES1!$J$37</f>
        <v>0</v>
      </c>
      <c r="K302" s="64">
        <f>TEES1!$K$37</f>
        <v>0</v>
      </c>
      <c r="L302" s="65">
        <f>TEES1!$L$37</f>
        <v>0</v>
      </c>
      <c r="N302" s="66"/>
      <c r="O302" s="67"/>
      <c r="P302" s="68"/>
      <c r="Q302" s="69"/>
      <c r="R302" s="70"/>
      <c r="S302" s="70"/>
      <c r="T302" s="70"/>
      <c r="U302" s="69"/>
      <c r="V302" s="70"/>
      <c r="W302" s="69"/>
      <c r="X302" s="62"/>
      <c r="Y302" s="67"/>
      <c r="Z302" s="69"/>
      <c r="AA302" s="19"/>
      <c r="AB302" s="24"/>
    </row>
    <row r="303" spans="2:28" ht="15.75" hidden="1" customHeight="1" outlineLevel="1">
      <c r="B303" s="55"/>
      <c r="C303" s="21"/>
      <c r="D303" s="21"/>
      <c r="F303" s="64">
        <f>TEES2!$F$37</f>
        <v>0</v>
      </c>
      <c r="G303" s="64">
        <f>TEES2!$G$37</f>
        <v>0</v>
      </c>
      <c r="H303" s="64">
        <f>TEES2!$H$37</f>
        <v>0</v>
      </c>
      <c r="I303" s="64">
        <f>TEES2!$I$37</f>
        <v>0</v>
      </c>
      <c r="J303" s="64">
        <f>TEES2!$J$37</f>
        <v>0</v>
      </c>
      <c r="K303" s="64">
        <f>TEES2!$K$37</f>
        <v>0</v>
      </c>
      <c r="L303" s="65">
        <f>TEES2!$L$37</f>
        <v>0</v>
      </c>
      <c r="N303" s="66"/>
      <c r="O303" s="67"/>
      <c r="P303" s="68"/>
      <c r="Q303" s="69"/>
      <c r="R303" s="70"/>
      <c r="S303" s="70"/>
      <c r="T303" s="70"/>
      <c r="U303" s="69"/>
      <c r="V303" s="70"/>
      <c r="W303" s="69"/>
      <c r="X303" s="62"/>
      <c r="Y303" s="67"/>
      <c r="Z303" s="69"/>
      <c r="AA303" s="19"/>
      <c r="AB303" s="24"/>
    </row>
    <row r="304" spans="2:28" ht="15.75" hidden="1" customHeight="1" outlineLevel="1">
      <c r="B304" s="55"/>
      <c r="C304" s="21"/>
      <c r="D304" s="21"/>
      <c r="F304" s="64">
        <f>TFS!$F$37</f>
        <v>0</v>
      </c>
      <c r="G304" s="64">
        <f>TFS!$G$37</f>
        <v>0</v>
      </c>
      <c r="H304" s="64">
        <f>TFS!$H$37</f>
        <v>0</v>
      </c>
      <c r="I304" s="64">
        <f>TFS!$I$37</f>
        <v>0</v>
      </c>
      <c r="J304" s="64">
        <f>TFS!$J$37</f>
        <v>0</v>
      </c>
      <c r="K304" s="64">
        <f>TFS!$K$37</f>
        <v>0</v>
      </c>
      <c r="L304" s="65">
        <f>TFS!$L$37</f>
        <v>0</v>
      </c>
      <c r="N304" s="66"/>
      <c r="O304" s="67"/>
      <c r="P304" s="68"/>
      <c r="Q304" s="69"/>
      <c r="R304" s="70"/>
      <c r="S304" s="70"/>
      <c r="T304" s="70"/>
      <c r="U304" s="69"/>
      <c r="V304" s="70"/>
      <c r="W304" s="69"/>
      <c r="X304" s="62"/>
      <c r="Y304" s="67"/>
      <c r="Z304" s="69"/>
      <c r="AA304" s="19"/>
      <c r="AB304" s="24"/>
    </row>
    <row r="305" spans="1:28" ht="15.75" hidden="1" customHeight="1" outlineLevel="1">
      <c r="B305" s="55"/>
      <c r="C305" s="21"/>
      <c r="D305" s="21"/>
      <c r="F305" s="64">
        <f>TTI!$F$37</f>
        <v>0</v>
      </c>
      <c r="G305" s="64">
        <f>TTI!$G$37</f>
        <v>0</v>
      </c>
      <c r="H305" s="64">
        <f>TTI!$H$37</f>
        <v>0</v>
      </c>
      <c r="I305" s="64">
        <f>TTI!$I$37</f>
        <v>0</v>
      </c>
      <c r="J305" s="64">
        <f>TTI!$J$37</f>
        <v>0</v>
      </c>
      <c r="K305" s="64">
        <f>TTI!$K$37</f>
        <v>0</v>
      </c>
      <c r="L305" s="65">
        <f>TTI!$L$37</f>
        <v>0</v>
      </c>
      <c r="N305" s="66"/>
      <c r="O305" s="67"/>
      <c r="P305" s="68"/>
      <c r="Q305" s="69"/>
      <c r="R305" s="70"/>
      <c r="S305" s="70"/>
      <c r="T305" s="70"/>
      <c r="U305" s="69"/>
      <c r="V305" s="70"/>
      <c r="W305" s="69"/>
      <c r="X305" s="62"/>
      <c r="Y305" s="67"/>
      <c r="Z305" s="69"/>
      <c r="AA305" s="19"/>
      <c r="AB305" s="24"/>
    </row>
    <row r="306" spans="1:28" ht="15.75" hidden="1" customHeight="1" outlineLevel="1">
      <c r="B306" s="55"/>
      <c r="C306" s="21"/>
      <c r="D306" s="21"/>
      <c r="F306" s="64">
        <f>TVMDL!$F$37</f>
        <v>0</v>
      </c>
      <c r="G306" s="64">
        <f>TVMDL!$G$37</f>
        <v>0</v>
      </c>
      <c r="H306" s="64">
        <f>TVMDL!$H$37</f>
        <v>0</v>
      </c>
      <c r="I306" s="64">
        <f>TVMDL!$I$37</f>
        <v>0</v>
      </c>
      <c r="J306" s="64">
        <f>TVMDL!$J$37</f>
        <v>0</v>
      </c>
      <c r="K306" s="64">
        <f>TVMDL!$K$37</f>
        <v>0</v>
      </c>
      <c r="L306" s="65">
        <f>TVMDL!$L$37</f>
        <v>0</v>
      </c>
      <c r="N306" s="66"/>
      <c r="O306" s="67"/>
      <c r="P306" s="68"/>
      <c r="Q306" s="69"/>
      <c r="R306" s="70"/>
      <c r="S306" s="70"/>
      <c r="T306" s="70"/>
      <c r="U306" s="69"/>
      <c r="V306" s="70"/>
      <c r="W306" s="69"/>
      <c r="X306" s="62"/>
      <c r="Y306" s="67"/>
      <c r="Z306" s="69"/>
      <c r="AA306" s="19"/>
      <c r="AB306" s="24"/>
    </row>
    <row r="307" spans="1:28" s="79" customFormat="1" ht="15.75" customHeight="1" collapsed="1">
      <c r="A307" s="76"/>
      <c r="B307" s="77" t="s">
        <v>37</v>
      </c>
      <c r="C307" s="78"/>
      <c r="D307" s="78"/>
      <c r="E307" s="20"/>
      <c r="F307" s="64">
        <f t="shared" ref="F307:L307" si="15">SUM(F297:F306)</f>
        <v>0</v>
      </c>
      <c r="G307" s="64">
        <f t="shared" si="15"/>
        <v>0</v>
      </c>
      <c r="H307" s="64">
        <f t="shared" si="15"/>
        <v>0</v>
      </c>
      <c r="I307" s="64">
        <f t="shared" si="15"/>
        <v>0</v>
      </c>
      <c r="J307" s="64">
        <f t="shared" si="15"/>
        <v>0</v>
      </c>
      <c r="K307" s="64">
        <f t="shared" si="15"/>
        <v>0</v>
      </c>
      <c r="L307" s="65">
        <f t="shared" si="15"/>
        <v>0</v>
      </c>
      <c r="N307" s="66"/>
      <c r="O307" s="67"/>
      <c r="P307" s="80"/>
      <c r="Q307" s="81"/>
      <c r="R307" s="70"/>
      <c r="S307" s="70"/>
      <c r="T307" s="70"/>
      <c r="U307" s="81"/>
      <c r="V307" s="70"/>
      <c r="W307" s="81"/>
      <c r="X307" s="62"/>
      <c r="Y307" s="67"/>
      <c r="Z307" s="81"/>
      <c r="AA307" s="82"/>
      <c r="AB307" s="83"/>
    </row>
    <row r="308" spans="1:28" s="79" customFormat="1" ht="15.75" hidden="1" customHeight="1" outlineLevel="1">
      <c r="A308" s="76"/>
      <c r="B308" s="77"/>
      <c r="C308" s="78"/>
      <c r="D308" s="78"/>
      <c r="E308" s="20"/>
      <c r="F308" s="64">
        <f>TAES!$F$38</f>
        <v>0</v>
      </c>
      <c r="G308" s="64">
        <f>TAES!$G$38</f>
        <v>0</v>
      </c>
      <c r="H308" s="64">
        <f>TAES!$H$38</f>
        <v>0</v>
      </c>
      <c r="I308" s="64">
        <f>TAES!$I$38</f>
        <v>0</v>
      </c>
      <c r="J308" s="64">
        <f>TAES!$J$38</f>
        <v>0</v>
      </c>
      <c r="K308" s="64">
        <f>TAES!$K$38</f>
        <v>0</v>
      </c>
      <c r="L308" s="65">
        <f>TAES!$L$38</f>
        <v>0</v>
      </c>
      <c r="N308" s="66"/>
      <c r="O308" s="67"/>
      <c r="P308" s="80"/>
      <c r="Q308" s="81"/>
      <c r="R308" s="70"/>
      <c r="S308" s="70"/>
      <c r="T308" s="70"/>
      <c r="U308" s="81"/>
      <c r="V308" s="70"/>
      <c r="W308" s="81"/>
      <c r="X308" s="62"/>
      <c r="Y308" s="67"/>
      <c r="Z308" s="81"/>
      <c r="AA308" s="82"/>
      <c r="AB308" s="83"/>
    </row>
    <row r="309" spans="1:28" s="79" customFormat="1" ht="15.75" hidden="1" customHeight="1" outlineLevel="1">
      <c r="A309" s="76"/>
      <c r="B309" s="77"/>
      <c r="C309" s="78"/>
      <c r="D309" s="78"/>
      <c r="E309" s="20"/>
      <c r="F309" s="64">
        <f>TAMRF!$F$38</f>
        <v>0</v>
      </c>
      <c r="G309" s="64">
        <f>TAMRF!$G$38</f>
        <v>0</v>
      </c>
      <c r="H309" s="64">
        <f>TAMRF!$H$38</f>
        <v>0</v>
      </c>
      <c r="I309" s="64">
        <f>TAMRF!$I$38</f>
        <v>0</v>
      </c>
      <c r="J309" s="64">
        <f>TAMRF!$J$38</f>
        <v>0</v>
      </c>
      <c r="K309" s="64">
        <f>TAMRF!$K$38</f>
        <v>0</v>
      </c>
      <c r="L309" s="65">
        <f>TAMRF!$L$38</f>
        <v>0</v>
      </c>
      <c r="N309" s="66"/>
      <c r="O309" s="67"/>
      <c r="P309" s="80"/>
      <c r="Q309" s="81"/>
      <c r="R309" s="70"/>
      <c r="S309" s="70"/>
      <c r="T309" s="70"/>
      <c r="U309" s="81"/>
      <c r="V309" s="70"/>
      <c r="W309" s="81"/>
      <c r="X309" s="62"/>
      <c r="Y309" s="67"/>
      <c r="Z309" s="81"/>
      <c r="AA309" s="82"/>
      <c r="AB309" s="83"/>
    </row>
    <row r="310" spans="1:28" s="79" customFormat="1" ht="15.75" hidden="1" customHeight="1" outlineLevel="1">
      <c r="A310" s="76"/>
      <c r="B310" s="77"/>
      <c r="C310" s="78"/>
      <c r="D310" s="78"/>
      <c r="E310" s="20"/>
      <c r="F310" s="64">
        <f>TAMU!$F$38</f>
        <v>0</v>
      </c>
      <c r="G310" s="64">
        <f>TAMU!$G$38</f>
        <v>0</v>
      </c>
      <c r="H310" s="64">
        <f>TAMU!$H$38</f>
        <v>0</v>
      </c>
      <c r="I310" s="64">
        <f>TAMU!$I$38</f>
        <v>0</v>
      </c>
      <c r="J310" s="64">
        <f>TAMU!$J$38</f>
        <v>0</v>
      </c>
      <c r="K310" s="64">
        <f>TAMU!$K$38</f>
        <v>0</v>
      </c>
      <c r="L310" s="65">
        <f>TAMU!$L$38</f>
        <v>0</v>
      </c>
      <c r="N310" s="66"/>
      <c r="O310" s="67"/>
      <c r="P310" s="80"/>
      <c r="Q310" s="81"/>
      <c r="R310" s="70"/>
      <c r="S310" s="70"/>
      <c r="T310" s="70"/>
      <c r="U310" s="81"/>
      <c r="V310" s="70"/>
      <c r="W310" s="81"/>
      <c r="X310" s="62"/>
      <c r="Y310" s="67"/>
      <c r="Z310" s="81"/>
      <c r="AA310" s="82"/>
      <c r="AB310" s="83"/>
    </row>
    <row r="311" spans="1:28" s="79" customFormat="1" ht="15.75" hidden="1" customHeight="1" outlineLevel="1">
      <c r="A311" s="76"/>
      <c r="B311" s="77"/>
      <c r="C311" s="78"/>
      <c r="D311" s="78"/>
      <c r="E311" s="20"/>
      <c r="F311" s="64">
        <f>TAMUS!$F$38</f>
        <v>0</v>
      </c>
      <c r="G311" s="64">
        <f>TAMUS!$G$38</f>
        <v>0</v>
      </c>
      <c r="H311" s="64">
        <f>TAMUS!$H$38</f>
        <v>0</v>
      </c>
      <c r="I311" s="64">
        <f>TAMUS!$I$38</f>
        <v>0</v>
      </c>
      <c r="J311" s="64">
        <f>TAMUS!$J$38</f>
        <v>0</v>
      </c>
      <c r="K311" s="64">
        <f>TAMUS!$K$38</f>
        <v>0</v>
      </c>
      <c r="L311" s="65">
        <f>TAMUS!$L$38</f>
        <v>0</v>
      </c>
      <c r="N311" s="66"/>
      <c r="O311" s="67"/>
      <c r="P311" s="80"/>
      <c r="Q311" s="81"/>
      <c r="R311" s="70"/>
      <c r="S311" s="70"/>
      <c r="T311" s="70"/>
      <c r="U311" s="81"/>
      <c r="V311" s="70"/>
      <c r="W311" s="81"/>
      <c r="X311" s="62"/>
      <c r="Y311" s="67"/>
      <c r="Z311" s="81"/>
      <c r="AA311" s="82"/>
      <c r="AB311" s="83"/>
    </row>
    <row r="312" spans="1:28" s="79" customFormat="1" ht="15.75" hidden="1" customHeight="1" outlineLevel="1">
      <c r="A312" s="76"/>
      <c r="B312" s="77"/>
      <c r="C312" s="78"/>
      <c r="D312" s="78"/>
      <c r="E312" s="20"/>
      <c r="F312" s="64">
        <f>TAR!$F$38</f>
        <v>0</v>
      </c>
      <c r="G312" s="64">
        <f>TAR!$G$38</f>
        <v>0</v>
      </c>
      <c r="H312" s="64">
        <f>TAR!$H$38</f>
        <v>0</v>
      </c>
      <c r="I312" s="64">
        <f>TAR!$I$38</f>
        <v>0</v>
      </c>
      <c r="J312" s="64">
        <f>TAR!$J$38</f>
        <v>0</v>
      </c>
      <c r="K312" s="64">
        <f>TAR!$K$38</f>
        <v>0</v>
      </c>
      <c r="L312" s="65">
        <f>TAR!$L$38</f>
        <v>0</v>
      </c>
      <c r="N312" s="66"/>
      <c r="O312" s="67"/>
      <c r="P312" s="80"/>
      <c r="Q312" s="81"/>
      <c r="R312" s="70"/>
      <c r="S312" s="70"/>
      <c r="T312" s="70"/>
      <c r="U312" s="81"/>
      <c r="V312" s="70"/>
      <c r="W312" s="81"/>
      <c r="X312" s="62"/>
      <c r="Y312" s="67"/>
      <c r="Z312" s="81"/>
      <c r="AA312" s="82"/>
      <c r="AB312" s="83"/>
    </row>
    <row r="313" spans="1:28" s="79" customFormat="1" ht="15.75" hidden="1" customHeight="1" outlineLevel="1">
      <c r="A313" s="76"/>
      <c r="B313" s="77"/>
      <c r="C313" s="78"/>
      <c r="D313" s="78"/>
      <c r="E313" s="20"/>
      <c r="F313" s="64">
        <f>TEES1!$F$38</f>
        <v>0</v>
      </c>
      <c r="G313" s="64">
        <f>TEES1!$G$38</f>
        <v>0</v>
      </c>
      <c r="H313" s="64">
        <f>TEES1!$H$38</f>
        <v>0</v>
      </c>
      <c r="I313" s="64">
        <f>TEES1!$I$38</f>
        <v>0</v>
      </c>
      <c r="J313" s="64">
        <f>TEES1!$J$38</f>
        <v>0</v>
      </c>
      <c r="K313" s="64">
        <f>TEES1!$K$38</f>
        <v>0</v>
      </c>
      <c r="L313" s="65">
        <f>TEES1!$L$38</f>
        <v>0</v>
      </c>
      <c r="N313" s="66"/>
      <c r="O313" s="67"/>
      <c r="P313" s="80"/>
      <c r="Q313" s="81"/>
      <c r="R313" s="70"/>
      <c r="S313" s="70"/>
      <c r="T313" s="70"/>
      <c r="U313" s="81"/>
      <c r="V313" s="70"/>
      <c r="W313" s="81"/>
      <c r="X313" s="62"/>
      <c r="Y313" s="67"/>
      <c r="Z313" s="81"/>
      <c r="AA313" s="82"/>
      <c r="AB313" s="83"/>
    </row>
    <row r="314" spans="1:28" s="79" customFormat="1" ht="15.75" hidden="1" customHeight="1" outlineLevel="1">
      <c r="A314" s="76"/>
      <c r="B314" s="77"/>
      <c r="C314" s="78"/>
      <c r="D314" s="78"/>
      <c r="E314" s="20"/>
      <c r="F314" s="64">
        <f>TEES2!$F$38</f>
        <v>0</v>
      </c>
      <c r="G314" s="64">
        <f>TEES2!$G$38</f>
        <v>0</v>
      </c>
      <c r="H314" s="64">
        <f>TEES2!$H$38</f>
        <v>0</v>
      </c>
      <c r="I314" s="64">
        <f>TEES2!$I$38</f>
        <v>0</v>
      </c>
      <c r="J314" s="64">
        <f>TEES2!$J$38</f>
        <v>0</v>
      </c>
      <c r="K314" s="64">
        <f>TEES2!$K$38</f>
        <v>0</v>
      </c>
      <c r="L314" s="65">
        <f>TEES2!$L$38</f>
        <v>0</v>
      </c>
      <c r="N314" s="66"/>
      <c r="O314" s="67"/>
      <c r="P314" s="80"/>
      <c r="Q314" s="81"/>
      <c r="R314" s="70"/>
      <c r="S314" s="70"/>
      <c r="T314" s="70"/>
      <c r="U314" s="81"/>
      <c r="V314" s="70"/>
      <c r="W314" s="81"/>
      <c r="X314" s="62"/>
      <c r="Y314" s="67"/>
      <c r="Z314" s="81"/>
      <c r="AA314" s="82"/>
      <c r="AB314" s="83"/>
    </row>
    <row r="315" spans="1:28" s="79" customFormat="1" ht="15.75" hidden="1" customHeight="1" outlineLevel="1">
      <c r="A315" s="76"/>
      <c r="B315" s="77"/>
      <c r="C315" s="78"/>
      <c r="D315" s="78"/>
      <c r="E315" s="20"/>
      <c r="F315" s="64">
        <f>TFS!$F$38</f>
        <v>0</v>
      </c>
      <c r="G315" s="64">
        <f>TFS!$G$38</f>
        <v>0</v>
      </c>
      <c r="H315" s="64">
        <f>TFS!$H$38</f>
        <v>0</v>
      </c>
      <c r="I315" s="64">
        <f>TFS!$I$38</f>
        <v>0</v>
      </c>
      <c r="J315" s="64">
        <f>TFS!$J$38</f>
        <v>0</v>
      </c>
      <c r="K315" s="64">
        <f>TFS!$K$38</f>
        <v>0</v>
      </c>
      <c r="L315" s="65">
        <f>TFS!$L$38</f>
        <v>0</v>
      </c>
      <c r="N315" s="66"/>
      <c r="O315" s="67"/>
      <c r="P315" s="80"/>
      <c r="Q315" s="81"/>
      <c r="R315" s="70"/>
      <c r="S315" s="70"/>
      <c r="T315" s="70"/>
      <c r="U315" s="81"/>
      <c r="V315" s="70"/>
      <c r="W315" s="81"/>
      <c r="X315" s="62"/>
      <c r="Y315" s="67"/>
      <c r="Z315" s="81"/>
      <c r="AA315" s="82"/>
      <c r="AB315" s="83"/>
    </row>
    <row r="316" spans="1:28" s="79" customFormat="1" ht="15.75" hidden="1" customHeight="1" outlineLevel="1">
      <c r="A316" s="76"/>
      <c r="B316" s="77"/>
      <c r="C316" s="78"/>
      <c r="D316" s="78"/>
      <c r="E316" s="20"/>
      <c r="F316" s="64">
        <f>TTI!$F$38</f>
        <v>0</v>
      </c>
      <c r="G316" s="64">
        <f>TTI!$G$38</f>
        <v>0</v>
      </c>
      <c r="H316" s="64">
        <f>TTI!$H$38</f>
        <v>0</v>
      </c>
      <c r="I316" s="64">
        <f>TTI!$I$38</f>
        <v>0</v>
      </c>
      <c r="J316" s="64">
        <f>TTI!$J$38</f>
        <v>0</v>
      </c>
      <c r="K316" s="64">
        <f>TTI!$K$38</f>
        <v>0</v>
      </c>
      <c r="L316" s="65">
        <f>TTI!$L$38</f>
        <v>0</v>
      </c>
      <c r="N316" s="66"/>
      <c r="O316" s="67"/>
      <c r="P316" s="80"/>
      <c r="Q316" s="81"/>
      <c r="R316" s="70"/>
      <c r="S316" s="70"/>
      <c r="T316" s="70"/>
      <c r="U316" s="81"/>
      <c r="V316" s="70"/>
      <c r="W316" s="81"/>
      <c r="X316" s="62"/>
      <c r="Y316" s="67"/>
      <c r="Z316" s="81"/>
      <c r="AA316" s="82"/>
      <c r="AB316" s="83"/>
    </row>
    <row r="317" spans="1:28" s="79" customFormat="1" ht="15.75" hidden="1" customHeight="1" outlineLevel="1">
      <c r="A317" s="76"/>
      <c r="B317" s="77"/>
      <c r="C317" s="78"/>
      <c r="D317" s="78"/>
      <c r="E317" s="20"/>
      <c r="F317" s="64">
        <f>TVMDL!$F$38</f>
        <v>0</v>
      </c>
      <c r="G317" s="64">
        <f>TVMDL!$G$38</f>
        <v>0</v>
      </c>
      <c r="H317" s="64">
        <f>TVMDL!$H$38</f>
        <v>0</v>
      </c>
      <c r="I317" s="64">
        <f>TVMDL!$I$38</f>
        <v>0</v>
      </c>
      <c r="J317" s="64">
        <f>TVMDL!$J$38</f>
        <v>0</v>
      </c>
      <c r="K317" s="64">
        <f>TVMDL!$K$38</f>
        <v>0</v>
      </c>
      <c r="L317" s="65">
        <f>TVMDL!$L$38</f>
        <v>0</v>
      </c>
      <c r="N317" s="66"/>
      <c r="O317" s="67"/>
      <c r="P317" s="80"/>
      <c r="Q317" s="81"/>
      <c r="R317" s="70"/>
      <c r="S317" s="70"/>
      <c r="T317" s="70"/>
      <c r="U317" s="81"/>
      <c r="V317" s="70"/>
      <c r="W317" s="81"/>
      <c r="X317" s="62"/>
      <c r="Y317" s="67"/>
      <c r="Z317" s="81"/>
      <c r="AA317" s="82"/>
      <c r="AB317" s="83"/>
    </row>
    <row r="318" spans="1:28" s="79" customFormat="1" ht="15.75" customHeight="1" collapsed="1">
      <c r="A318" s="76"/>
      <c r="B318" s="77" t="s">
        <v>38</v>
      </c>
      <c r="C318" s="78"/>
      <c r="D318" s="78"/>
      <c r="E318" s="20"/>
      <c r="F318" s="64">
        <f t="shared" ref="F318:L318" si="16">SUM(F308:F317)</f>
        <v>0</v>
      </c>
      <c r="G318" s="64">
        <f t="shared" si="16"/>
        <v>0</v>
      </c>
      <c r="H318" s="64">
        <f t="shared" si="16"/>
        <v>0</v>
      </c>
      <c r="I318" s="64">
        <f t="shared" si="16"/>
        <v>0</v>
      </c>
      <c r="J318" s="64">
        <f t="shared" si="16"/>
        <v>0</v>
      </c>
      <c r="K318" s="64">
        <f t="shared" si="16"/>
        <v>0</v>
      </c>
      <c r="L318" s="65">
        <f t="shared" si="16"/>
        <v>0</v>
      </c>
      <c r="N318" s="66"/>
      <c r="O318" s="67"/>
      <c r="P318" s="80"/>
      <c r="Q318" s="81"/>
      <c r="R318" s="70"/>
      <c r="S318" s="70"/>
      <c r="T318" s="70"/>
      <c r="U318" s="81"/>
      <c r="V318" s="70"/>
      <c r="W318" s="81"/>
      <c r="X318" s="62"/>
      <c r="Y318" s="67"/>
      <c r="Z318" s="81"/>
      <c r="AA318" s="82"/>
      <c r="AB318" s="83"/>
    </row>
    <row r="319" spans="1:28" s="79" customFormat="1" ht="15.75" hidden="1" customHeight="1" outlineLevel="1">
      <c r="A319" s="76"/>
      <c r="B319" s="77"/>
      <c r="C319" s="78"/>
      <c r="D319" s="78"/>
      <c r="E319" s="20"/>
      <c r="F319" s="64">
        <f>TAES!$F$39</f>
        <v>0</v>
      </c>
      <c r="G319" s="64">
        <f>TAES!$G$39</f>
        <v>0</v>
      </c>
      <c r="H319" s="64">
        <f>TAES!$H$39</f>
        <v>0</v>
      </c>
      <c r="I319" s="64">
        <f>TAES!$I$39</f>
        <v>0</v>
      </c>
      <c r="J319" s="64">
        <f>TAES!$J$39</f>
        <v>0</v>
      </c>
      <c r="K319" s="64">
        <f>TAES!$K$39</f>
        <v>0</v>
      </c>
      <c r="L319" s="65">
        <f>TAES!$L$39</f>
        <v>0</v>
      </c>
      <c r="N319" s="66"/>
      <c r="O319" s="67"/>
      <c r="P319" s="80"/>
      <c r="Q319" s="81"/>
      <c r="R319" s="70"/>
      <c r="S319" s="70"/>
      <c r="T319" s="70"/>
      <c r="U319" s="81"/>
      <c r="V319" s="70"/>
      <c r="W319" s="81"/>
      <c r="X319" s="62"/>
      <c r="Y319" s="67"/>
      <c r="Z319" s="81"/>
      <c r="AA319" s="82"/>
      <c r="AB319" s="83"/>
    </row>
    <row r="320" spans="1:28" s="79" customFormat="1" ht="15.75" hidden="1" customHeight="1" outlineLevel="1">
      <c r="A320" s="76"/>
      <c r="B320" s="77"/>
      <c r="C320" s="78"/>
      <c r="D320" s="78"/>
      <c r="E320" s="20"/>
      <c r="F320" s="64">
        <f>TAMRF!$F$39</f>
        <v>0</v>
      </c>
      <c r="G320" s="64">
        <f>TAMRF!$G$39</f>
        <v>0</v>
      </c>
      <c r="H320" s="64">
        <f>TAMRF!$H$39</f>
        <v>0</v>
      </c>
      <c r="I320" s="64">
        <f>TAMRF!$I$39</f>
        <v>0</v>
      </c>
      <c r="J320" s="64">
        <f>TAMRF!$J$39</f>
        <v>0</v>
      </c>
      <c r="K320" s="64">
        <f>TAMRF!$K$39</f>
        <v>0</v>
      </c>
      <c r="L320" s="65">
        <f>TAMRF!$L$39</f>
        <v>0</v>
      </c>
      <c r="N320" s="66"/>
      <c r="O320" s="67"/>
      <c r="P320" s="80"/>
      <c r="Q320" s="81"/>
      <c r="R320" s="70"/>
      <c r="S320" s="70"/>
      <c r="T320" s="70"/>
      <c r="U320" s="81"/>
      <c r="V320" s="70"/>
      <c r="W320" s="81"/>
      <c r="X320" s="62"/>
      <c r="Y320" s="67"/>
      <c r="Z320" s="81"/>
      <c r="AA320" s="82"/>
      <c r="AB320" s="83"/>
    </row>
    <row r="321" spans="1:28" s="79" customFormat="1" ht="15.75" hidden="1" customHeight="1" outlineLevel="1">
      <c r="A321" s="76"/>
      <c r="B321" s="77"/>
      <c r="C321" s="78"/>
      <c r="D321" s="78"/>
      <c r="E321" s="20"/>
      <c r="F321" s="64">
        <f>TAMU!$F$39</f>
        <v>0</v>
      </c>
      <c r="G321" s="64">
        <f>TAMU!$G$39</f>
        <v>0</v>
      </c>
      <c r="H321" s="64">
        <f>TAMU!$H$39</f>
        <v>0</v>
      </c>
      <c r="I321" s="64">
        <f>TAMU!$I$39</f>
        <v>0</v>
      </c>
      <c r="J321" s="64">
        <f>TAMU!$J$39</f>
        <v>0</v>
      </c>
      <c r="K321" s="64">
        <f>TAMU!$K$39</f>
        <v>0</v>
      </c>
      <c r="L321" s="65">
        <f>TAMU!$L$39</f>
        <v>0</v>
      </c>
      <c r="N321" s="66"/>
      <c r="O321" s="67"/>
      <c r="P321" s="80"/>
      <c r="Q321" s="81"/>
      <c r="R321" s="70"/>
      <c r="S321" s="70"/>
      <c r="T321" s="70"/>
      <c r="U321" s="81"/>
      <c r="V321" s="70"/>
      <c r="W321" s="81"/>
      <c r="X321" s="62"/>
      <c r="Y321" s="67"/>
      <c r="Z321" s="81"/>
      <c r="AA321" s="82"/>
      <c r="AB321" s="83"/>
    </row>
    <row r="322" spans="1:28" s="79" customFormat="1" ht="15.75" hidden="1" customHeight="1" outlineLevel="1">
      <c r="A322" s="76"/>
      <c r="B322" s="77"/>
      <c r="C322" s="78"/>
      <c r="D322" s="78"/>
      <c r="E322" s="20"/>
      <c r="F322" s="64">
        <f>TAMUS!$F$39</f>
        <v>0</v>
      </c>
      <c r="G322" s="64">
        <f>TAMUS!$G$39</f>
        <v>0</v>
      </c>
      <c r="H322" s="64">
        <f>TAMUS!$H$39</f>
        <v>0</v>
      </c>
      <c r="I322" s="64">
        <f>TAMUS!$I$39</f>
        <v>0</v>
      </c>
      <c r="J322" s="64">
        <f>TAMUS!$J$39</f>
        <v>0</v>
      </c>
      <c r="K322" s="64">
        <f>TAMUS!$K$39</f>
        <v>0</v>
      </c>
      <c r="L322" s="65">
        <f>TAMUS!$L$39</f>
        <v>0</v>
      </c>
      <c r="N322" s="66"/>
      <c r="O322" s="67"/>
      <c r="P322" s="80"/>
      <c r="Q322" s="81"/>
      <c r="R322" s="70"/>
      <c r="S322" s="70"/>
      <c r="T322" s="70"/>
      <c r="U322" s="81"/>
      <c r="V322" s="70"/>
      <c r="W322" s="81"/>
      <c r="X322" s="62"/>
      <c r="Y322" s="67"/>
      <c r="Z322" s="81"/>
      <c r="AA322" s="82"/>
      <c r="AB322" s="83"/>
    </row>
    <row r="323" spans="1:28" s="79" customFormat="1" ht="15.75" hidden="1" customHeight="1" outlineLevel="1">
      <c r="A323" s="76"/>
      <c r="B323" s="77"/>
      <c r="C323" s="78"/>
      <c r="D323" s="78"/>
      <c r="E323" s="20"/>
      <c r="F323" s="64">
        <f>TAR!$F$39</f>
        <v>0</v>
      </c>
      <c r="G323" s="64">
        <f>TAR!$G$39</f>
        <v>0</v>
      </c>
      <c r="H323" s="64">
        <f>TAR!$H$39</f>
        <v>0</v>
      </c>
      <c r="I323" s="64">
        <f>TAR!$I$39</f>
        <v>0</v>
      </c>
      <c r="J323" s="64">
        <f>TAR!$J$39</f>
        <v>0</v>
      </c>
      <c r="K323" s="64">
        <f>TAR!$K$39</f>
        <v>0</v>
      </c>
      <c r="L323" s="65">
        <f>TAR!$L$39</f>
        <v>0</v>
      </c>
      <c r="N323" s="66"/>
      <c r="O323" s="67"/>
      <c r="P323" s="80"/>
      <c r="Q323" s="81"/>
      <c r="R323" s="70"/>
      <c r="S323" s="70"/>
      <c r="T323" s="70"/>
      <c r="U323" s="81"/>
      <c r="V323" s="70"/>
      <c r="W323" s="81"/>
      <c r="X323" s="62"/>
      <c r="Y323" s="67"/>
      <c r="Z323" s="81"/>
      <c r="AA323" s="82"/>
      <c r="AB323" s="83"/>
    </row>
    <row r="324" spans="1:28" s="79" customFormat="1" ht="15.75" hidden="1" customHeight="1" outlineLevel="1">
      <c r="A324" s="76"/>
      <c r="B324" s="77"/>
      <c r="C324" s="78"/>
      <c r="D324" s="78"/>
      <c r="E324" s="20"/>
      <c r="F324" s="64">
        <f>TEES1!$F$39</f>
        <v>0</v>
      </c>
      <c r="G324" s="64">
        <f>TEES1!$G$39</f>
        <v>0</v>
      </c>
      <c r="H324" s="64">
        <f>TEES1!$H$39</f>
        <v>0</v>
      </c>
      <c r="I324" s="64">
        <f>TEES1!$I$39</f>
        <v>0</v>
      </c>
      <c r="J324" s="64">
        <f>TEES1!$J$39</f>
        <v>0</v>
      </c>
      <c r="K324" s="64">
        <f>TEES1!$K$39</f>
        <v>0</v>
      </c>
      <c r="L324" s="65">
        <f>TEES1!$L$39</f>
        <v>0</v>
      </c>
      <c r="N324" s="66"/>
      <c r="O324" s="67"/>
      <c r="P324" s="80"/>
      <c r="Q324" s="81"/>
      <c r="R324" s="70"/>
      <c r="S324" s="70"/>
      <c r="T324" s="70"/>
      <c r="U324" s="81"/>
      <c r="V324" s="70"/>
      <c r="W324" s="81"/>
      <c r="X324" s="62"/>
      <c r="Y324" s="67"/>
      <c r="Z324" s="81"/>
      <c r="AA324" s="82"/>
      <c r="AB324" s="83"/>
    </row>
    <row r="325" spans="1:28" s="79" customFormat="1" ht="15.75" hidden="1" customHeight="1" outlineLevel="1">
      <c r="A325" s="76"/>
      <c r="B325" s="77"/>
      <c r="C325" s="78"/>
      <c r="D325" s="78"/>
      <c r="E325" s="20"/>
      <c r="F325" s="64">
        <f>TEES2!$F$39</f>
        <v>0</v>
      </c>
      <c r="G325" s="64">
        <f>TEES2!$G$39</f>
        <v>0</v>
      </c>
      <c r="H325" s="64">
        <f>TEES2!$H$39</f>
        <v>0</v>
      </c>
      <c r="I325" s="64">
        <f>TEES2!$I$39</f>
        <v>0</v>
      </c>
      <c r="J325" s="64">
        <f>TEES2!$J$39</f>
        <v>0</v>
      </c>
      <c r="K325" s="64">
        <f>TEES2!$K$39</f>
        <v>0</v>
      </c>
      <c r="L325" s="65">
        <f>TEES2!$L$39</f>
        <v>0</v>
      </c>
      <c r="N325" s="66"/>
      <c r="O325" s="67"/>
      <c r="P325" s="80"/>
      <c r="Q325" s="81"/>
      <c r="R325" s="70"/>
      <c r="S325" s="70"/>
      <c r="T325" s="70"/>
      <c r="U325" s="81"/>
      <c r="V325" s="70"/>
      <c r="W325" s="81"/>
      <c r="X325" s="62"/>
      <c r="Y325" s="67"/>
      <c r="Z325" s="81"/>
      <c r="AA325" s="82"/>
      <c r="AB325" s="83"/>
    </row>
    <row r="326" spans="1:28" s="79" customFormat="1" ht="15.75" hidden="1" customHeight="1" outlineLevel="1">
      <c r="A326" s="76"/>
      <c r="B326" s="77"/>
      <c r="C326" s="78"/>
      <c r="D326" s="78"/>
      <c r="E326" s="20"/>
      <c r="F326" s="64">
        <f>TFS!$F$39</f>
        <v>0</v>
      </c>
      <c r="G326" s="64">
        <f>TFS!$G$39</f>
        <v>0</v>
      </c>
      <c r="H326" s="64">
        <f>TFS!$H$39</f>
        <v>0</v>
      </c>
      <c r="I326" s="64">
        <f>TFS!$I$39</f>
        <v>0</v>
      </c>
      <c r="J326" s="64">
        <f>TFS!$J$39</f>
        <v>0</v>
      </c>
      <c r="K326" s="64">
        <f>TFS!$K$39</f>
        <v>0</v>
      </c>
      <c r="L326" s="65">
        <f>TFS!$L$39</f>
        <v>0</v>
      </c>
      <c r="N326" s="66"/>
      <c r="O326" s="67"/>
      <c r="P326" s="80"/>
      <c r="Q326" s="81"/>
      <c r="R326" s="70"/>
      <c r="S326" s="70"/>
      <c r="T326" s="70"/>
      <c r="U326" s="81"/>
      <c r="V326" s="70"/>
      <c r="W326" s="81"/>
      <c r="X326" s="62"/>
      <c r="Y326" s="67"/>
      <c r="Z326" s="81"/>
      <c r="AA326" s="82"/>
      <c r="AB326" s="83"/>
    </row>
    <row r="327" spans="1:28" s="79" customFormat="1" ht="15.75" hidden="1" customHeight="1" outlineLevel="1">
      <c r="A327" s="76"/>
      <c r="B327" s="77"/>
      <c r="C327" s="78"/>
      <c r="D327" s="78"/>
      <c r="E327" s="20"/>
      <c r="F327" s="64">
        <f>TTI!$F$39</f>
        <v>0</v>
      </c>
      <c r="G327" s="64">
        <f>TTI!$G$39</f>
        <v>0</v>
      </c>
      <c r="H327" s="64">
        <f>TTI!$H$39</f>
        <v>0</v>
      </c>
      <c r="I327" s="64">
        <f>TTI!$I$39</f>
        <v>0</v>
      </c>
      <c r="J327" s="64">
        <f>TTI!$J$39</f>
        <v>0</v>
      </c>
      <c r="K327" s="64">
        <f>TTI!$K$39</f>
        <v>0</v>
      </c>
      <c r="L327" s="65">
        <f>TTI!$L$39</f>
        <v>0</v>
      </c>
      <c r="N327" s="66"/>
      <c r="O327" s="67"/>
      <c r="P327" s="80"/>
      <c r="Q327" s="81"/>
      <c r="R327" s="70"/>
      <c r="S327" s="70"/>
      <c r="T327" s="70"/>
      <c r="U327" s="81"/>
      <c r="V327" s="70"/>
      <c r="W327" s="81"/>
      <c r="X327" s="62"/>
      <c r="Y327" s="67"/>
      <c r="Z327" s="81"/>
      <c r="AA327" s="82"/>
      <c r="AB327" s="83"/>
    </row>
    <row r="328" spans="1:28" s="79" customFormat="1" ht="15.75" hidden="1" customHeight="1" outlineLevel="1">
      <c r="A328" s="76"/>
      <c r="B328" s="77"/>
      <c r="C328" s="78"/>
      <c r="D328" s="78"/>
      <c r="E328" s="20"/>
      <c r="F328" s="64">
        <f>TVMDL!$F$39</f>
        <v>0</v>
      </c>
      <c r="G328" s="64">
        <f>TVMDL!$G$39</f>
        <v>0</v>
      </c>
      <c r="H328" s="64">
        <f>TVMDL!$H$39</f>
        <v>0</v>
      </c>
      <c r="I328" s="64">
        <f>TVMDL!$I$39</f>
        <v>0</v>
      </c>
      <c r="J328" s="64">
        <f>TVMDL!$J$39</f>
        <v>0</v>
      </c>
      <c r="K328" s="64">
        <f>TVMDL!$K$39</f>
        <v>0</v>
      </c>
      <c r="L328" s="65">
        <f>TVMDL!$L$39</f>
        <v>0</v>
      </c>
      <c r="N328" s="66"/>
      <c r="O328" s="67"/>
      <c r="P328" s="80"/>
      <c r="Q328" s="81"/>
      <c r="R328" s="70"/>
      <c r="S328" s="70"/>
      <c r="T328" s="70"/>
      <c r="U328" s="81"/>
      <c r="V328" s="70"/>
      <c r="W328" s="81"/>
      <c r="X328" s="62"/>
      <c r="Y328" s="67"/>
      <c r="Z328" s="81"/>
      <c r="AA328" s="82"/>
      <c r="AB328" s="83"/>
    </row>
    <row r="329" spans="1:28" s="79" customFormat="1" ht="15.75" customHeight="1" collapsed="1">
      <c r="A329" s="76"/>
      <c r="B329" s="77" t="s">
        <v>39</v>
      </c>
      <c r="C329" s="78"/>
      <c r="D329" s="78"/>
      <c r="E329" s="20"/>
      <c r="F329" s="64">
        <f t="shared" ref="F329:L329" si="17">SUM(F319:F328)</f>
        <v>0</v>
      </c>
      <c r="G329" s="64">
        <f t="shared" si="17"/>
        <v>0</v>
      </c>
      <c r="H329" s="64">
        <f t="shared" si="17"/>
        <v>0</v>
      </c>
      <c r="I329" s="64">
        <f t="shared" si="17"/>
        <v>0</v>
      </c>
      <c r="J329" s="64">
        <f t="shared" si="17"/>
        <v>0</v>
      </c>
      <c r="K329" s="64">
        <f t="shared" si="17"/>
        <v>0</v>
      </c>
      <c r="L329" s="65">
        <f t="shared" si="17"/>
        <v>0</v>
      </c>
      <c r="N329" s="66"/>
      <c r="O329" s="67"/>
      <c r="P329" s="80"/>
      <c r="Q329" s="81"/>
      <c r="R329" s="70"/>
      <c r="S329" s="70"/>
      <c r="T329" s="70"/>
      <c r="U329" s="81"/>
      <c r="V329" s="70"/>
      <c r="W329" s="81"/>
      <c r="X329" s="62"/>
      <c r="Y329" s="67"/>
      <c r="Z329" s="81"/>
      <c r="AA329" s="82"/>
      <c r="AB329" s="83"/>
    </row>
    <row r="330" spans="1:28" s="79" customFormat="1" ht="15.75" hidden="1" customHeight="1" outlineLevel="1">
      <c r="A330" s="76"/>
      <c r="B330" s="77"/>
      <c r="C330" s="78"/>
      <c r="D330" s="78"/>
      <c r="E330" s="20"/>
      <c r="F330" s="64">
        <f>TAES!$F$40</f>
        <v>0</v>
      </c>
      <c r="G330" s="64">
        <f>TAES!$G$40</f>
        <v>0</v>
      </c>
      <c r="H330" s="64">
        <f>TAES!$H$40</f>
        <v>0</v>
      </c>
      <c r="I330" s="64">
        <f>TAES!$I$40</f>
        <v>0</v>
      </c>
      <c r="J330" s="64">
        <f>TAES!$J$40</f>
        <v>0</v>
      </c>
      <c r="K330" s="64">
        <f>TAES!$K$40</f>
        <v>0</v>
      </c>
      <c r="L330" s="65">
        <f>TAES!$L$40</f>
        <v>0</v>
      </c>
      <c r="N330" s="66"/>
      <c r="O330" s="67"/>
      <c r="P330" s="80"/>
      <c r="Q330" s="81"/>
      <c r="R330" s="70"/>
      <c r="S330" s="70"/>
      <c r="T330" s="70"/>
      <c r="U330" s="81"/>
      <c r="V330" s="70"/>
      <c r="W330" s="81"/>
      <c r="X330" s="62"/>
      <c r="Y330" s="67"/>
      <c r="Z330" s="81"/>
      <c r="AA330" s="82"/>
      <c r="AB330" s="83"/>
    </row>
    <row r="331" spans="1:28" s="79" customFormat="1" ht="15.75" hidden="1" customHeight="1" outlineLevel="1">
      <c r="A331" s="76"/>
      <c r="B331" s="77"/>
      <c r="C331" s="78"/>
      <c r="D331" s="78"/>
      <c r="E331" s="20"/>
      <c r="F331" s="64">
        <f>TAMRF!$F$40</f>
        <v>0</v>
      </c>
      <c r="G331" s="64">
        <f>TAMRF!$G$40</f>
        <v>0</v>
      </c>
      <c r="H331" s="64">
        <f>TAMRF!$H$40</f>
        <v>0</v>
      </c>
      <c r="I331" s="64">
        <f>TAMRF!$I$40</f>
        <v>0</v>
      </c>
      <c r="J331" s="64">
        <f>TAMRF!$J$40</f>
        <v>0</v>
      </c>
      <c r="K331" s="64">
        <f>TAMRF!$K$40</f>
        <v>0</v>
      </c>
      <c r="L331" s="65">
        <f>TAMRF!$L$40</f>
        <v>0</v>
      </c>
      <c r="N331" s="66"/>
      <c r="O331" s="67"/>
      <c r="P331" s="80"/>
      <c r="Q331" s="81"/>
      <c r="R331" s="70"/>
      <c r="S331" s="70"/>
      <c r="T331" s="70"/>
      <c r="U331" s="81"/>
      <c r="V331" s="70"/>
      <c r="W331" s="81"/>
      <c r="X331" s="62"/>
      <c r="Y331" s="67"/>
      <c r="Z331" s="81"/>
      <c r="AA331" s="82"/>
      <c r="AB331" s="83"/>
    </row>
    <row r="332" spans="1:28" s="79" customFormat="1" ht="15.75" hidden="1" customHeight="1" outlineLevel="1">
      <c r="A332" s="76"/>
      <c r="B332" s="77"/>
      <c r="C332" s="78"/>
      <c r="D332" s="78"/>
      <c r="E332" s="20"/>
      <c r="F332" s="64">
        <f>TAMU!$F$40</f>
        <v>0</v>
      </c>
      <c r="G332" s="64">
        <f>TAMU!$G$40</f>
        <v>0</v>
      </c>
      <c r="H332" s="64">
        <f>TAMU!$H$40</f>
        <v>0</v>
      </c>
      <c r="I332" s="64">
        <f>TAMU!$I$40</f>
        <v>0</v>
      </c>
      <c r="J332" s="64">
        <f>TAMU!$J$40</f>
        <v>0</v>
      </c>
      <c r="K332" s="64">
        <f>TAMU!$K$40</f>
        <v>0</v>
      </c>
      <c r="L332" s="65">
        <f>TAMU!$L$40</f>
        <v>0</v>
      </c>
      <c r="N332" s="66"/>
      <c r="O332" s="67"/>
      <c r="P332" s="80"/>
      <c r="Q332" s="81"/>
      <c r="R332" s="70"/>
      <c r="S332" s="70"/>
      <c r="T332" s="70"/>
      <c r="U332" s="81"/>
      <c r="V332" s="70"/>
      <c r="W332" s="81"/>
      <c r="X332" s="62"/>
      <c r="Y332" s="67"/>
      <c r="Z332" s="81"/>
      <c r="AA332" s="82"/>
      <c r="AB332" s="83"/>
    </row>
    <row r="333" spans="1:28" s="79" customFormat="1" ht="15.75" hidden="1" customHeight="1" outlineLevel="1">
      <c r="A333" s="76"/>
      <c r="B333" s="77"/>
      <c r="C333" s="78"/>
      <c r="D333" s="78"/>
      <c r="E333" s="20"/>
      <c r="F333" s="64">
        <f>TAMUS!$F$40</f>
        <v>0</v>
      </c>
      <c r="G333" s="64">
        <f>TAMUS!$G$40</f>
        <v>0</v>
      </c>
      <c r="H333" s="64">
        <f>TAMUS!$H$40</f>
        <v>0</v>
      </c>
      <c r="I333" s="64">
        <f>TAMUS!$I$40</f>
        <v>0</v>
      </c>
      <c r="J333" s="64">
        <f>TAMUS!$J$40</f>
        <v>0</v>
      </c>
      <c r="K333" s="64">
        <f>TAMUS!$K$40</f>
        <v>0</v>
      </c>
      <c r="L333" s="65">
        <f>TAMUS!$L$40</f>
        <v>0</v>
      </c>
      <c r="N333" s="66"/>
      <c r="O333" s="67"/>
      <c r="P333" s="80"/>
      <c r="Q333" s="81"/>
      <c r="R333" s="70"/>
      <c r="S333" s="70"/>
      <c r="T333" s="70"/>
      <c r="U333" s="81"/>
      <c r="V333" s="70"/>
      <c r="W333" s="81"/>
      <c r="X333" s="62"/>
      <c r="Y333" s="67"/>
      <c r="Z333" s="81"/>
      <c r="AA333" s="82"/>
      <c r="AB333" s="83"/>
    </row>
    <row r="334" spans="1:28" s="79" customFormat="1" ht="15.75" hidden="1" customHeight="1" outlineLevel="1">
      <c r="A334" s="76"/>
      <c r="B334" s="77"/>
      <c r="C334" s="78"/>
      <c r="D334" s="78"/>
      <c r="E334" s="20"/>
      <c r="F334" s="64">
        <f>TAR!$F$40</f>
        <v>0</v>
      </c>
      <c r="G334" s="64">
        <f>TAR!$G$40</f>
        <v>0</v>
      </c>
      <c r="H334" s="64">
        <f>TAR!$H$40</f>
        <v>0</v>
      </c>
      <c r="I334" s="64">
        <f>TAR!$I$40</f>
        <v>0</v>
      </c>
      <c r="J334" s="64">
        <f>TAR!$J$40</f>
        <v>0</v>
      </c>
      <c r="K334" s="64">
        <f>TAR!$K$40</f>
        <v>0</v>
      </c>
      <c r="L334" s="65">
        <f>TAR!$L$40</f>
        <v>0</v>
      </c>
      <c r="N334" s="66"/>
      <c r="O334" s="67"/>
      <c r="P334" s="80"/>
      <c r="Q334" s="81"/>
      <c r="R334" s="70"/>
      <c r="S334" s="70"/>
      <c r="T334" s="70"/>
      <c r="U334" s="81"/>
      <c r="V334" s="70"/>
      <c r="W334" s="81"/>
      <c r="X334" s="62"/>
      <c r="Y334" s="67"/>
      <c r="Z334" s="81"/>
      <c r="AA334" s="82"/>
      <c r="AB334" s="83"/>
    </row>
    <row r="335" spans="1:28" s="79" customFormat="1" ht="15.75" hidden="1" customHeight="1" outlineLevel="1">
      <c r="A335" s="76"/>
      <c r="B335" s="77"/>
      <c r="C335" s="78"/>
      <c r="D335" s="78"/>
      <c r="E335" s="20"/>
      <c r="F335" s="64">
        <f>TEES1!$F$40</f>
        <v>0</v>
      </c>
      <c r="G335" s="64">
        <f>TEES1!$G$40</f>
        <v>0</v>
      </c>
      <c r="H335" s="64">
        <f>TEES1!$H$40</f>
        <v>0</v>
      </c>
      <c r="I335" s="64">
        <f>TEES1!$I$40</f>
        <v>0</v>
      </c>
      <c r="J335" s="64">
        <f>TEES1!$J$40</f>
        <v>0</v>
      </c>
      <c r="K335" s="64">
        <f>TEES1!$K$40</f>
        <v>0</v>
      </c>
      <c r="L335" s="65">
        <f>TEES1!$L$40</f>
        <v>0</v>
      </c>
      <c r="N335" s="66"/>
      <c r="O335" s="67"/>
      <c r="P335" s="80"/>
      <c r="Q335" s="81"/>
      <c r="R335" s="70"/>
      <c r="S335" s="70"/>
      <c r="T335" s="70"/>
      <c r="U335" s="81"/>
      <c r="V335" s="70"/>
      <c r="W335" s="81"/>
      <c r="X335" s="62"/>
      <c r="Y335" s="67"/>
      <c r="Z335" s="81"/>
      <c r="AA335" s="82"/>
      <c r="AB335" s="83"/>
    </row>
    <row r="336" spans="1:28" s="79" customFormat="1" ht="15.75" hidden="1" customHeight="1" outlineLevel="1">
      <c r="A336" s="76"/>
      <c r="B336" s="77"/>
      <c r="C336" s="78"/>
      <c r="D336" s="78"/>
      <c r="E336" s="20"/>
      <c r="F336" s="64">
        <f>TEES2!$F$40</f>
        <v>0</v>
      </c>
      <c r="G336" s="64">
        <f>TEES2!$G$40</f>
        <v>0</v>
      </c>
      <c r="H336" s="64">
        <f>TEES2!$H$40</f>
        <v>0</v>
      </c>
      <c r="I336" s="64">
        <f>TEES2!$I$40</f>
        <v>0</v>
      </c>
      <c r="J336" s="64">
        <f>TEES2!$J$40</f>
        <v>0</v>
      </c>
      <c r="K336" s="64">
        <f>TEES2!$K$40</f>
        <v>0</v>
      </c>
      <c r="L336" s="65">
        <f>TEES2!$L$40</f>
        <v>0</v>
      </c>
      <c r="N336" s="66"/>
      <c r="O336" s="67"/>
      <c r="P336" s="80"/>
      <c r="Q336" s="81"/>
      <c r="R336" s="70"/>
      <c r="S336" s="70"/>
      <c r="T336" s="70"/>
      <c r="U336" s="81"/>
      <c r="V336" s="70"/>
      <c r="W336" s="81"/>
      <c r="X336" s="62"/>
      <c r="Y336" s="67"/>
      <c r="Z336" s="81"/>
      <c r="AA336" s="82"/>
      <c r="AB336" s="83"/>
    </row>
    <row r="337" spans="1:28" s="79" customFormat="1" ht="15.75" hidden="1" customHeight="1" outlineLevel="1">
      <c r="A337" s="76"/>
      <c r="B337" s="77"/>
      <c r="C337" s="78"/>
      <c r="D337" s="78"/>
      <c r="E337" s="20"/>
      <c r="F337" s="64">
        <f>TFS!$F$40</f>
        <v>0</v>
      </c>
      <c r="G337" s="64">
        <f>TFS!$G$40</f>
        <v>0</v>
      </c>
      <c r="H337" s="64">
        <f>TFS!$H$40</f>
        <v>0</v>
      </c>
      <c r="I337" s="64">
        <f>TFS!$I$40</f>
        <v>0</v>
      </c>
      <c r="J337" s="64">
        <f>TFS!$J$40</f>
        <v>0</v>
      </c>
      <c r="K337" s="64">
        <f>TFS!$K$40</f>
        <v>0</v>
      </c>
      <c r="L337" s="65">
        <f>TFS!$L$40</f>
        <v>0</v>
      </c>
      <c r="N337" s="66"/>
      <c r="O337" s="67"/>
      <c r="P337" s="80"/>
      <c r="Q337" s="81"/>
      <c r="R337" s="70"/>
      <c r="S337" s="70"/>
      <c r="T337" s="70"/>
      <c r="U337" s="81"/>
      <c r="V337" s="70"/>
      <c r="W337" s="81"/>
      <c r="X337" s="62"/>
      <c r="Y337" s="67"/>
      <c r="Z337" s="81"/>
      <c r="AA337" s="82"/>
      <c r="AB337" s="83"/>
    </row>
    <row r="338" spans="1:28" s="79" customFormat="1" ht="15.75" hidden="1" customHeight="1" outlineLevel="1">
      <c r="A338" s="76"/>
      <c r="B338" s="77"/>
      <c r="C338" s="78"/>
      <c r="D338" s="78"/>
      <c r="E338" s="20"/>
      <c r="F338" s="64">
        <f>TTI!$F$40</f>
        <v>0</v>
      </c>
      <c r="G338" s="64">
        <f>TTI!$G$40</f>
        <v>0</v>
      </c>
      <c r="H338" s="64">
        <f>TTI!$H$40</f>
        <v>0</v>
      </c>
      <c r="I338" s="64">
        <f>TTI!$I$40</f>
        <v>0</v>
      </c>
      <c r="J338" s="64">
        <f>TTI!$J$40</f>
        <v>0</v>
      </c>
      <c r="K338" s="64">
        <f>TTI!$K$40</f>
        <v>0</v>
      </c>
      <c r="L338" s="65">
        <f>TTI!$L$40</f>
        <v>0</v>
      </c>
      <c r="N338" s="66"/>
      <c r="O338" s="67"/>
      <c r="P338" s="80"/>
      <c r="Q338" s="81"/>
      <c r="R338" s="70"/>
      <c r="S338" s="70"/>
      <c r="T338" s="70"/>
      <c r="U338" s="81"/>
      <c r="V338" s="70"/>
      <c r="W338" s="81"/>
      <c r="X338" s="62"/>
      <c r="Y338" s="67"/>
      <c r="Z338" s="81"/>
      <c r="AA338" s="82"/>
      <c r="AB338" s="83"/>
    </row>
    <row r="339" spans="1:28" s="79" customFormat="1" ht="15.75" hidden="1" customHeight="1" outlineLevel="1">
      <c r="A339" s="76"/>
      <c r="B339" s="77"/>
      <c r="C339" s="78"/>
      <c r="D339" s="78"/>
      <c r="E339" s="20"/>
      <c r="F339" s="64">
        <f>TVMDL!$F$40</f>
        <v>0</v>
      </c>
      <c r="G339" s="64">
        <f>TVMDL!$G$40</f>
        <v>0</v>
      </c>
      <c r="H339" s="64">
        <f>TVMDL!$H$40</f>
        <v>0</v>
      </c>
      <c r="I339" s="64">
        <f>TVMDL!$I$40</f>
        <v>0</v>
      </c>
      <c r="J339" s="64">
        <f>TVMDL!$J$40</f>
        <v>0</v>
      </c>
      <c r="K339" s="64">
        <f>TVMDL!$K$40</f>
        <v>0</v>
      </c>
      <c r="L339" s="65">
        <f>TVMDL!$L$40</f>
        <v>0</v>
      </c>
      <c r="N339" s="66"/>
      <c r="O339" s="67"/>
      <c r="P339" s="80"/>
      <c r="Q339" s="81"/>
      <c r="R339" s="70"/>
      <c r="S339" s="70"/>
      <c r="T339" s="70"/>
      <c r="U339" s="81"/>
      <c r="V339" s="70"/>
      <c r="W339" s="81"/>
      <c r="X339" s="62"/>
      <c r="Y339" s="67"/>
      <c r="Z339" s="81"/>
      <c r="AA339" s="82"/>
      <c r="AB339" s="83"/>
    </row>
    <row r="340" spans="1:28" s="79" customFormat="1" ht="15.75" customHeight="1" collapsed="1">
      <c r="A340" s="76"/>
      <c r="B340" s="77" t="s">
        <v>40</v>
      </c>
      <c r="C340" s="78"/>
      <c r="D340" s="78"/>
      <c r="E340" s="20"/>
      <c r="F340" s="64">
        <f t="shared" ref="F340:L340" si="18">SUM(F330:F339)</f>
        <v>0</v>
      </c>
      <c r="G340" s="64">
        <f t="shared" si="18"/>
        <v>0</v>
      </c>
      <c r="H340" s="64">
        <f t="shared" si="18"/>
        <v>0</v>
      </c>
      <c r="I340" s="64">
        <f t="shared" si="18"/>
        <v>0</v>
      </c>
      <c r="J340" s="64">
        <f t="shared" si="18"/>
        <v>0</v>
      </c>
      <c r="K340" s="64">
        <f t="shared" si="18"/>
        <v>0</v>
      </c>
      <c r="L340" s="65">
        <f t="shared" si="18"/>
        <v>0</v>
      </c>
      <c r="N340" s="66"/>
      <c r="O340" s="67"/>
      <c r="P340" s="80"/>
      <c r="Q340" s="81"/>
      <c r="R340" s="70"/>
      <c r="S340" s="70"/>
      <c r="T340" s="70"/>
      <c r="U340" s="81"/>
      <c r="V340" s="70"/>
      <c r="W340" s="81"/>
      <c r="X340" s="62"/>
      <c r="Y340" s="67"/>
      <c r="Z340" s="81"/>
      <c r="AA340" s="82"/>
      <c r="AB340" s="83"/>
    </row>
    <row r="341" spans="1:28" s="79" customFormat="1" ht="15.75" hidden="1" customHeight="1" outlineLevel="1">
      <c r="A341" s="76"/>
      <c r="B341" s="77"/>
      <c r="C341" s="78"/>
      <c r="D341" s="78"/>
      <c r="E341" s="20"/>
      <c r="F341" s="64">
        <f>TAES!$F$41</f>
        <v>0</v>
      </c>
      <c r="G341" s="64">
        <f>TAES!$G$41</f>
        <v>0</v>
      </c>
      <c r="H341" s="64">
        <f>TAES!$H$41</f>
        <v>0</v>
      </c>
      <c r="I341" s="64">
        <f>TAES!$I$41</f>
        <v>0</v>
      </c>
      <c r="J341" s="64">
        <f>TAES!$J$41</f>
        <v>0</v>
      </c>
      <c r="K341" s="64">
        <f>TAES!$K$41</f>
        <v>0</v>
      </c>
      <c r="L341" s="65">
        <f>TAES!$L$41</f>
        <v>0</v>
      </c>
      <c r="N341" s="66"/>
      <c r="O341" s="67"/>
      <c r="P341" s="80"/>
      <c r="Q341" s="81"/>
      <c r="R341" s="70"/>
      <c r="S341" s="70"/>
      <c r="T341" s="70"/>
      <c r="U341" s="81"/>
      <c r="V341" s="70"/>
      <c r="W341" s="81"/>
      <c r="X341" s="62"/>
      <c r="Y341" s="67"/>
      <c r="Z341" s="81"/>
      <c r="AA341" s="82"/>
      <c r="AB341" s="83"/>
    </row>
    <row r="342" spans="1:28" s="79" customFormat="1" ht="15.75" hidden="1" customHeight="1" outlineLevel="1">
      <c r="A342" s="76"/>
      <c r="B342" s="77"/>
      <c r="C342" s="78"/>
      <c r="D342" s="78"/>
      <c r="E342" s="20"/>
      <c r="F342" s="64">
        <f>TAMRF!$F$41</f>
        <v>0</v>
      </c>
      <c r="G342" s="64">
        <f>TAMRF!$G$41</f>
        <v>0</v>
      </c>
      <c r="H342" s="64">
        <f>TAMRF!$H$41</f>
        <v>0</v>
      </c>
      <c r="I342" s="64">
        <f>TAMRF!$I$41</f>
        <v>0</v>
      </c>
      <c r="J342" s="64">
        <f>TAMRF!$J$41</f>
        <v>0</v>
      </c>
      <c r="K342" s="64">
        <f>TAMRF!$K$41</f>
        <v>0</v>
      </c>
      <c r="L342" s="65">
        <f>TAMRF!$L$41</f>
        <v>0</v>
      </c>
      <c r="N342" s="66"/>
      <c r="O342" s="67"/>
      <c r="P342" s="80"/>
      <c r="Q342" s="81"/>
      <c r="R342" s="70"/>
      <c r="S342" s="70"/>
      <c r="T342" s="70"/>
      <c r="U342" s="81"/>
      <c r="V342" s="70"/>
      <c r="W342" s="81"/>
      <c r="X342" s="62"/>
      <c r="Y342" s="67"/>
      <c r="Z342" s="81"/>
      <c r="AA342" s="82"/>
      <c r="AB342" s="83"/>
    </row>
    <row r="343" spans="1:28" s="79" customFormat="1" ht="15.75" hidden="1" customHeight="1" outlineLevel="1">
      <c r="A343" s="76"/>
      <c r="B343" s="77"/>
      <c r="C343" s="78"/>
      <c r="D343" s="78"/>
      <c r="E343" s="20"/>
      <c r="F343" s="64">
        <f>TAMU!$F$41</f>
        <v>0</v>
      </c>
      <c r="G343" s="64">
        <f>TAMU!$G$41</f>
        <v>0</v>
      </c>
      <c r="H343" s="64">
        <f>TAMU!$H$41</f>
        <v>0</v>
      </c>
      <c r="I343" s="64">
        <f>TAMU!$I$41</f>
        <v>0</v>
      </c>
      <c r="J343" s="64">
        <f>TAMU!$J$41</f>
        <v>0</v>
      </c>
      <c r="K343" s="64">
        <f>TAMU!$K$41</f>
        <v>0</v>
      </c>
      <c r="L343" s="65">
        <f>TAMU!$L$41</f>
        <v>0</v>
      </c>
      <c r="N343" s="66"/>
      <c r="O343" s="67"/>
      <c r="P343" s="80"/>
      <c r="Q343" s="81"/>
      <c r="R343" s="70"/>
      <c r="S343" s="70"/>
      <c r="T343" s="70"/>
      <c r="U343" s="81"/>
      <c r="V343" s="70"/>
      <c r="W343" s="81"/>
      <c r="X343" s="62"/>
      <c r="Y343" s="67"/>
      <c r="Z343" s="81"/>
      <c r="AA343" s="82"/>
      <c r="AB343" s="83"/>
    </row>
    <row r="344" spans="1:28" s="79" customFormat="1" ht="15.75" hidden="1" customHeight="1" outlineLevel="1">
      <c r="A344" s="76"/>
      <c r="B344" s="77"/>
      <c r="C344" s="78"/>
      <c r="D344" s="78"/>
      <c r="E344" s="20"/>
      <c r="F344" s="64">
        <f>TAMUS!$F$41</f>
        <v>0</v>
      </c>
      <c r="G344" s="64">
        <f>TAMUS!$G$41</f>
        <v>0</v>
      </c>
      <c r="H344" s="64">
        <f>TAMUS!$H$41</f>
        <v>0</v>
      </c>
      <c r="I344" s="64">
        <f>TAMUS!$I$41</f>
        <v>0</v>
      </c>
      <c r="J344" s="64">
        <f>TAMUS!$J$41</f>
        <v>0</v>
      </c>
      <c r="K344" s="64">
        <f>TAMUS!$K$41</f>
        <v>0</v>
      </c>
      <c r="L344" s="65">
        <f>TAMUS!$L$41</f>
        <v>0</v>
      </c>
      <c r="N344" s="66"/>
      <c r="O344" s="67"/>
      <c r="P344" s="80"/>
      <c r="Q344" s="81"/>
      <c r="R344" s="70"/>
      <c r="S344" s="70"/>
      <c r="T344" s="70"/>
      <c r="U344" s="81"/>
      <c r="V344" s="70"/>
      <c r="W344" s="81"/>
      <c r="X344" s="62"/>
      <c r="Y344" s="67"/>
      <c r="Z344" s="81"/>
      <c r="AA344" s="82"/>
      <c r="AB344" s="83"/>
    </row>
    <row r="345" spans="1:28" s="79" customFormat="1" ht="15.75" hidden="1" customHeight="1" outlineLevel="1">
      <c r="A345" s="76"/>
      <c r="B345" s="77"/>
      <c r="C345" s="78"/>
      <c r="D345" s="78"/>
      <c r="E345" s="20"/>
      <c r="F345" s="64">
        <f>TAR!$F$41</f>
        <v>0</v>
      </c>
      <c r="G345" s="64">
        <f>TAR!$G$41</f>
        <v>0</v>
      </c>
      <c r="H345" s="64">
        <f>TAR!$H$41</f>
        <v>0</v>
      </c>
      <c r="I345" s="64">
        <f>TAR!$I$41</f>
        <v>0</v>
      </c>
      <c r="J345" s="64">
        <f>TAR!$J$41</f>
        <v>0</v>
      </c>
      <c r="K345" s="64">
        <f>TAR!$K$41</f>
        <v>0</v>
      </c>
      <c r="L345" s="65">
        <f>TAR!$L$41</f>
        <v>0</v>
      </c>
      <c r="N345" s="66"/>
      <c r="O345" s="67"/>
      <c r="P345" s="80"/>
      <c r="Q345" s="81"/>
      <c r="R345" s="70"/>
      <c r="S345" s="70"/>
      <c r="T345" s="70"/>
      <c r="U345" s="81"/>
      <c r="V345" s="70"/>
      <c r="W345" s="81"/>
      <c r="X345" s="62"/>
      <c r="Y345" s="67"/>
      <c r="Z345" s="81"/>
      <c r="AA345" s="82"/>
      <c r="AB345" s="83"/>
    </row>
    <row r="346" spans="1:28" s="79" customFormat="1" ht="15.75" hidden="1" customHeight="1" outlineLevel="1">
      <c r="A346" s="76"/>
      <c r="B346" s="77"/>
      <c r="C346" s="78"/>
      <c r="D346" s="78"/>
      <c r="E346" s="20"/>
      <c r="F346" s="64">
        <f>TEES1!$F$41</f>
        <v>0</v>
      </c>
      <c r="G346" s="64">
        <f>TEES1!$G$41</f>
        <v>0</v>
      </c>
      <c r="H346" s="64">
        <f>TEES1!$H$41</f>
        <v>0</v>
      </c>
      <c r="I346" s="64">
        <f>TEES1!$I$41</f>
        <v>0</v>
      </c>
      <c r="J346" s="64">
        <f>TEES1!$J$41</f>
        <v>0</v>
      </c>
      <c r="K346" s="64">
        <f>TEES1!$K$41</f>
        <v>0</v>
      </c>
      <c r="L346" s="65">
        <f>TEES1!$L$41</f>
        <v>0</v>
      </c>
      <c r="N346" s="66"/>
      <c r="O346" s="67"/>
      <c r="P346" s="80"/>
      <c r="Q346" s="81"/>
      <c r="R346" s="70"/>
      <c r="S346" s="70"/>
      <c r="T346" s="70"/>
      <c r="U346" s="81"/>
      <c r="V346" s="70"/>
      <c r="W346" s="81"/>
      <c r="X346" s="62"/>
      <c r="Y346" s="67"/>
      <c r="Z346" s="81"/>
      <c r="AA346" s="82"/>
      <c r="AB346" s="83"/>
    </row>
    <row r="347" spans="1:28" s="79" customFormat="1" ht="15.75" hidden="1" customHeight="1" outlineLevel="1">
      <c r="A347" s="76"/>
      <c r="B347" s="77"/>
      <c r="C347" s="78"/>
      <c r="D347" s="78"/>
      <c r="E347" s="20"/>
      <c r="F347" s="64">
        <f>TEES2!$F$41</f>
        <v>0</v>
      </c>
      <c r="G347" s="64">
        <f>TEES2!$G$41</f>
        <v>0</v>
      </c>
      <c r="H347" s="64">
        <f>TEES2!$H$41</f>
        <v>0</v>
      </c>
      <c r="I347" s="64">
        <f>TEES2!$I$41</f>
        <v>0</v>
      </c>
      <c r="J347" s="64">
        <f>TEES2!$J$41</f>
        <v>0</v>
      </c>
      <c r="K347" s="64">
        <f>TEES2!$K$41</f>
        <v>0</v>
      </c>
      <c r="L347" s="65">
        <f>TEES2!$L$41</f>
        <v>0</v>
      </c>
      <c r="N347" s="66"/>
      <c r="O347" s="67"/>
      <c r="P347" s="80"/>
      <c r="Q347" s="81"/>
      <c r="R347" s="70"/>
      <c r="S347" s="70"/>
      <c r="T347" s="70"/>
      <c r="U347" s="81"/>
      <c r="V347" s="70"/>
      <c r="W347" s="81"/>
      <c r="X347" s="62"/>
      <c r="Y347" s="67"/>
      <c r="Z347" s="81"/>
      <c r="AA347" s="82"/>
      <c r="AB347" s="83"/>
    </row>
    <row r="348" spans="1:28" s="79" customFormat="1" ht="15.75" hidden="1" customHeight="1" outlineLevel="1">
      <c r="A348" s="76"/>
      <c r="B348" s="77"/>
      <c r="C348" s="78"/>
      <c r="D348" s="78"/>
      <c r="E348" s="20"/>
      <c r="F348" s="64">
        <f>TFS!$F$41</f>
        <v>0</v>
      </c>
      <c r="G348" s="64">
        <f>TFS!$G$41</f>
        <v>0</v>
      </c>
      <c r="H348" s="64">
        <f>TFS!$H$41</f>
        <v>0</v>
      </c>
      <c r="I348" s="64">
        <f>TFS!$I$41</f>
        <v>0</v>
      </c>
      <c r="J348" s="64">
        <f>TFS!$J$41</f>
        <v>0</v>
      </c>
      <c r="K348" s="64">
        <f>TFS!$K$41</f>
        <v>0</v>
      </c>
      <c r="L348" s="65">
        <f>TFS!$L$41</f>
        <v>0</v>
      </c>
      <c r="N348" s="66"/>
      <c r="O348" s="67"/>
      <c r="P348" s="80"/>
      <c r="Q348" s="81"/>
      <c r="R348" s="70"/>
      <c r="S348" s="70"/>
      <c r="T348" s="70"/>
      <c r="U348" s="81"/>
      <c r="V348" s="70"/>
      <c r="W348" s="81"/>
      <c r="X348" s="62"/>
      <c r="Y348" s="67"/>
      <c r="Z348" s="81"/>
      <c r="AA348" s="82"/>
      <c r="AB348" s="83"/>
    </row>
    <row r="349" spans="1:28" s="79" customFormat="1" ht="15.75" hidden="1" customHeight="1" outlineLevel="1">
      <c r="A349" s="76"/>
      <c r="B349" s="77"/>
      <c r="C349" s="78"/>
      <c r="D349" s="78"/>
      <c r="E349" s="20"/>
      <c r="F349" s="64">
        <f>TTI!$F$41</f>
        <v>0</v>
      </c>
      <c r="G349" s="64">
        <f>TTI!$G$41</f>
        <v>0</v>
      </c>
      <c r="H349" s="64">
        <f>TTI!$H$41</f>
        <v>0</v>
      </c>
      <c r="I349" s="64">
        <f>TTI!$I$41</f>
        <v>0</v>
      </c>
      <c r="J349" s="64">
        <f>TTI!$J$41</f>
        <v>0</v>
      </c>
      <c r="K349" s="64">
        <f>TTI!$K$41</f>
        <v>0</v>
      </c>
      <c r="L349" s="65">
        <f>TTI!$L$41</f>
        <v>0</v>
      </c>
      <c r="N349" s="66"/>
      <c r="O349" s="67"/>
      <c r="P349" s="80"/>
      <c r="Q349" s="81"/>
      <c r="R349" s="70"/>
      <c r="S349" s="70"/>
      <c r="T349" s="70"/>
      <c r="U349" s="81"/>
      <c r="V349" s="70"/>
      <c r="W349" s="81"/>
      <c r="X349" s="62"/>
      <c r="Y349" s="67"/>
      <c r="Z349" s="81"/>
      <c r="AA349" s="82"/>
      <c r="AB349" s="83"/>
    </row>
    <row r="350" spans="1:28" s="79" customFormat="1" ht="15.75" hidden="1" customHeight="1" outlineLevel="1">
      <c r="A350" s="76"/>
      <c r="B350" s="77"/>
      <c r="C350" s="78"/>
      <c r="D350" s="78"/>
      <c r="E350" s="20"/>
      <c r="F350" s="64">
        <f>TVMDL!$F$41</f>
        <v>0</v>
      </c>
      <c r="G350" s="64">
        <f>TVMDL!$G$41</f>
        <v>0</v>
      </c>
      <c r="H350" s="64">
        <f>TVMDL!$H$41</f>
        <v>0</v>
      </c>
      <c r="I350" s="64">
        <f>TVMDL!$I$41</f>
        <v>0</v>
      </c>
      <c r="J350" s="64">
        <f>TVMDL!$J$41</f>
        <v>0</v>
      </c>
      <c r="K350" s="64">
        <f>TVMDL!$K$41</f>
        <v>0</v>
      </c>
      <c r="L350" s="65">
        <f>TVMDL!$L$41</f>
        <v>0</v>
      </c>
      <c r="N350" s="66"/>
      <c r="O350" s="67"/>
      <c r="P350" s="80"/>
      <c r="Q350" s="81"/>
      <c r="R350" s="70"/>
      <c r="S350" s="70"/>
      <c r="T350" s="70"/>
      <c r="U350" s="81"/>
      <c r="V350" s="70"/>
      <c r="W350" s="81"/>
      <c r="X350" s="62"/>
      <c r="Y350" s="67"/>
      <c r="Z350" s="81"/>
      <c r="AA350" s="82"/>
      <c r="AB350" s="83"/>
    </row>
    <row r="351" spans="1:28" s="79" customFormat="1" ht="15.75" customHeight="1" collapsed="1">
      <c r="A351" s="76"/>
      <c r="B351" s="77" t="s">
        <v>41</v>
      </c>
      <c r="C351" s="78"/>
      <c r="D351" s="78"/>
      <c r="E351" s="20"/>
      <c r="F351" s="64">
        <f t="shared" ref="F351:L351" si="19">SUM(F341:F350)</f>
        <v>0</v>
      </c>
      <c r="G351" s="64">
        <f t="shared" si="19"/>
        <v>0</v>
      </c>
      <c r="H351" s="64">
        <f t="shared" si="19"/>
        <v>0</v>
      </c>
      <c r="I351" s="64">
        <f t="shared" si="19"/>
        <v>0</v>
      </c>
      <c r="J351" s="64">
        <f t="shared" si="19"/>
        <v>0</v>
      </c>
      <c r="K351" s="64">
        <f t="shared" si="19"/>
        <v>0</v>
      </c>
      <c r="L351" s="65">
        <f t="shared" si="19"/>
        <v>0</v>
      </c>
      <c r="N351" s="66"/>
      <c r="O351" s="67"/>
      <c r="P351" s="80"/>
      <c r="Q351" s="81"/>
      <c r="R351" s="70"/>
      <c r="S351" s="70"/>
      <c r="T351" s="70"/>
      <c r="U351" s="81"/>
      <c r="V351" s="70"/>
      <c r="W351" s="81"/>
      <c r="X351" s="62"/>
      <c r="Y351" s="67"/>
      <c r="Z351" s="81"/>
      <c r="AA351" s="82"/>
      <c r="AB351" s="83"/>
    </row>
    <row r="352" spans="1:28" s="79" customFormat="1" ht="15.75" hidden="1" customHeight="1" outlineLevel="1">
      <c r="A352" s="76"/>
      <c r="B352" s="77"/>
      <c r="C352" s="78"/>
      <c r="D352" s="78"/>
      <c r="E352" s="20"/>
      <c r="F352" s="64">
        <f>TAES!$F$42</f>
        <v>0</v>
      </c>
      <c r="G352" s="64">
        <f>TAES!$G$42</f>
        <v>0</v>
      </c>
      <c r="H352" s="64">
        <f>TAES!$H$42</f>
        <v>0</v>
      </c>
      <c r="I352" s="64">
        <f>TAES!$I$42</f>
        <v>0</v>
      </c>
      <c r="J352" s="64">
        <f>TAES!$J$42</f>
        <v>0</v>
      </c>
      <c r="K352" s="64">
        <f>TAES!$K$42</f>
        <v>0</v>
      </c>
      <c r="L352" s="65">
        <f>TAES!$L$42</f>
        <v>0</v>
      </c>
      <c r="N352" s="66"/>
      <c r="O352" s="67"/>
      <c r="P352" s="80"/>
      <c r="Q352" s="81"/>
      <c r="R352" s="70"/>
      <c r="S352" s="70"/>
      <c r="T352" s="70"/>
      <c r="U352" s="81"/>
      <c r="V352" s="70"/>
      <c r="W352" s="81"/>
      <c r="X352" s="62"/>
      <c r="Y352" s="67"/>
      <c r="Z352" s="81"/>
      <c r="AA352" s="82"/>
      <c r="AB352" s="83"/>
    </row>
    <row r="353" spans="1:28" s="79" customFormat="1" ht="15.75" hidden="1" customHeight="1" outlineLevel="1">
      <c r="A353" s="76"/>
      <c r="B353" s="77"/>
      <c r="C353" s="78"/>
      <c r="D353" s="78"/>
      <c r="E353" s="20"/>
      <c r="F353" s="64">
        <f>TAMRF!$F$42</f>
        <v>0</v>
      </c>
      <c r="G353" s="64">
        <f>TAMRF!$G$42</f>
        <v>0</v>
      </c>
      <c r="H353" s="64">
        <f>TAMRF!$H$42</f>
        <v>0</v>
      </c>
      <c r="I353" s="64">
        <f>TAMRF!$I$42</f>
        <v>0</v>
      </c>
      <c r="J353" s="64">
        <f>TAMRF!$J$42</f>
        <v>0</v>
      </c>
      <c r="K353" s="64">
        <f>TAMRF!$K$42</f>
        <v>0</v>
      </c>
      <c r="L353" s="65">
        <f>TAMRF!$L$42</f>
        <v>0</v>
      </c>
      <c r="N353" s="66"/>
      <c r="O353" s="67"/>
      <c r="P353" s="80"/>
      <c r="Q353" s="81"/>
      <c r="R353" s="70"/>
      <c r="S353" s="70"/>
      <c r="T353" s="70"/>
      <c r="U353" s="81"/>
      <c r="V353" s="70"/>
      <c r="W353" s="81"/>
      <c r="X353" s="62"/>
      <c r="Y353" s="67"/>
      <c r="Z353" s="81"/>
      <c r="AA353" s="82"/>
      <c r="AB353" s="83"/>
    </row>
    <row r="354" spans="1:28" s="79" customFormat="1" ht="15.75" hidden="1" customHeight="1" outlineLevel="1">
      <c r="A354" s="76"/>
      <c r="B354" s="77"/>
      <c r="C354" s="78"/>
      <c r="D354" s="78"/>
      <c r="E354" s="20"/>
      <c r="F354" s="64">
        <f>TAMU!$F$42</f>
        <v>1142</v>
      </c>
      <c r="G354" s="64">
        <f>TAMU!$G$42</f>
        <v>9937</v>
      </c>
      <c r="H354" s="64">
        <f>TAMU!$H$42</f>
        <v>95015</v>
      </c>
      <c r="I354" s="64">
        <f>TAMU!$I$42</f>
        <v>233431</v>
      </c>
      <c r="J354" s="64">
        <f>TAMU!$J$42</f>
        <v>25392</v>
      </c>
      <c r="K354" s="64">
        <f>TAMU!$K$42</f>
        <v>217565</v>
      </c>
      <c r="L354" s="65">
        <f>TAMU!$L$42</f>
        <v>582482</v>
      </c>
      <c r="N354" s="66"/>
      <c r="O354" s="67"/>
      <c r="P354" s="80"/>
      <c r="Q354" s="81"/>
      <c r="R354" s="70"/>
      <c r="S354" s="70"/>
      <c r="T354" s="70"/>
      <c r="U354" s="81"/>
      <c r="V354" s="70"/>
      <c r="W354" s="81"/>
      <c r="X354" s="62"/>
      <c r="Y354" s="67"/>
      <c r="Z354" s="81"/>
      <c r="AA354" s="82"/>
      <c r="AB354" s="83"/>
    </row>
    <row r="355" spans="1:28" s="79" customFormat="1" ht="15.75" hidden="1" customHeight="1" outlineLevel="1">
      <c r="A355" s="76"/>
      <c r="B355" s="77"/>
      <c r="C355" s="78"/>
      <c r="D355" s="78"/>
      <c r="E355" s="20"/>
      <c r="F355" s="64">
        <f>TAMUS!$F$42</f>
        <v>0</v>
      </c>
      <c r="G355" s="64">
        <f>TAMUS!$G$42</f>
        <v>0</v>
      </c>
      <c r="H355" s="64">
        <f>TAMUS!$H$42</f>
        <v>0</v>
      </c>
      <c r="I355" s="64">
        <f>TAMUS!$I$42</f>
        <v>0</v>
      </c>
      <c r="J355" s="64">
        <f>TAMUS!$J$42</f>
        <v>0</v>
      </c>
      <c r="K355" s="64">
        <f>TAMUS!$K$42</f>
        <v>0</v>
      </c>
      <c r="L355" s="65">
        <f>TAMUS!$L$42</f>
        <v>0</v>
      </c>
      <c r="N355" s="66"/>
      <c r="O355" s="67"/>
      <c r="P355" s="80"/>
      <c r="Q355" s="81"/>
      <c r="R355" s="70"/>
      <c r="S355" s="70"/>
      <c r="T355" s="70"/>
      <c r="U355" s="81"/>
      <c r="V355" s="70"/>
      <c r="W355" s="81"/>
      <c r="X355" s="62"/>
      <c r="Y355" s="67"/>
      <c r="Z355" s="81"/>
      <c r="AA355" s="82"/>
      <c r="AB355" s="83"/>
    </row>
    <row r="356" spans="1:28" s="79" customFormat="1" ht="15.75" hidden="1" customHeight="1" outlineLevel="1">
      <c r="A356" s="76"/>
      <c r="B356" s="77"/>
      <c r="C356" s="78"/>
      <c r="D356" s="78"/>
      <c r="E356" s="20"/>
      <c r="F356" s="64">
        <f>TAR!$F$42</f>
        <v>140275</v>
      </c>
      <c r="G356" s="64">
        <f>TAR!$G$42</f>
        <v>0</v>
      </c>
      <c r="H356" s="64">
        <f>TAR!$H$42</f>
        <v>12368</v>
      </c>
      <c r="I356" s="64">
        <f>TAR!$I$42</f>
        <v>0</v>
      </c>
      <c r="J356" s="64">
        <f>TAR!$J$42</f>
        <v>0</v>
      </c>
      <c r="K356" s="64">
        <f>TAR!$K$42</f>
        <v>0</v>
      </c>
      <c r="L356" s="65">
        <f>TAR!$L$42</f>
        <v>152643</v>
      </c>
      <c r="N356" s="66"/>
      <c r="O356" s="67"/>
      <c r="P356" s="80"/>
      <c r="Q356" s="81"/>
      <c r="R356" s="70"/>
      <c r="S356" s="70"/>
      <c r="T356" s="70"/>
      <c r="U356" s="81"/>
      <c r="V356" s="70"/>
      <c r="W356" s="81"/>
      <c r="X356" s="62"/>
      <c r="Y356" s="67"/>
      <c r="Z356" s="81"/>
      <c r="AA356" s="82"/>
      <c r="AB356" s="83"/>
    </row>
    <row r="357" spans="1:28" s="79" customFormat="1" ht="15.75" hidden="1" customHeight="1" outlineLevel="1">
      <c r="A357" s="76"/>
      <c r="B357" s="77"/>
      <c r="C357" s="78"/>
      <c r="D357" s="78"/>
      <c r="E357" s="20"/>
      <c r="F357" s="64">
        <f>TEES1!$F$42</f>
        <v>0</v>
      </c>
      <c r="G357" s="64">
        <f>TEES1!$G$42</f>
        <v>0</v>
      </c>
      <c r="H357" s="64">
        <f>TEES1!$H$42</f>
        <v>0</v>
      </c>
      <c r="I357" s="64">
        <f>TEES1!$I$42</f>
        <v>0</v>
      </c>
      <c r="J357" s="64">
        <f>TEES1!$J$42</f>
        <v>0</v>
      </c>
      <c r="K357" s="64">
        <f>TEES1!$K$42</f>
        <v>0</v>
      </c>
      <c r="L357" s="65">
        <f>TEES1!$L$42</f>
        <v>0</v>
      </c>
      <c r="N357" s="66"/>
      <c r="O357" s="67"/>
      <c r="P357" s="80"/>
      <c r="Q357" s="81"/>
      <c r="R357" s="70"/>
      <c r="S357" s="70"/>
      <c r="T357" s="70"/>
      <c r="U357" s="81"/>
      <c r="V357" s="70"/>
      <c r="W357" s="81"/>
      <c r="X357" s="62"/>
      <c r="Y357" s="67"/>
      <c r="Z357" s="81"/>
      <c r="AA357" s="82"/>
      <c r="AB357" s="83"/>
    </row>
    <row r="358" spans="1:28" s="79" customFormat="1" ht="15.75" hidden="1" customHeight="1" outlineLevel="1">
      <c r="A358" s="76"/>
      <c r="B358" s="77"/>
      <c r="C358" s="78"/>
      <c r="D358" s="78"/>
      <c r="E358" s="20"/>
      <c r="F358" s="64">
        <f>TEES2!$F$42</f>
        <v>0</v>
      </c>
      <c r="G358" s="64">
        <f>TEES2!$G$42</f>
        <v>0</v>
      </c>
      <c r="H358" s="64">
        <f>TEES2!$H$42</f>
        <v>0</v>
      </c>
      <c r="I358" s="64">
        <f>TEES2!$I$42</f>
        <v>0</v>
      </c>
      <c r="J358" s="64">
        <f>TEES2!$J$42</f>
        <v>0</v>
      </c>
      <c r="K358" s="64">
        <f>TEES2!$K$42</f>
        <v>0</v>
      </c>
      <c r="L358" s="65">
        <f>TEES2!$L$42</f>
        <v>0</v>
      </c>
      <c r="N358" s="66"/>
      <c r="O358" s="67"/>
      <c r="P358" s="80"/>
      <c r="Q358" s="81"/>
      <c r="R358" s="70"/>
      <c r="S358" s="70"/>
      <c r="T358" s="70"/>
      <c r="U358" s="81"/>
      <c r="V358" s="70"/>
      <c r="W358" s="81"/>
      <c r="X358" s="62"/>
      <c r="Y358" s="67"/>
      <c r="Z358" s="81"/>
      <c r="AA358" s="82"/>
      <c r="AB358" s="83"/>
    </row>
    <row r="359" spans="1:28" s="79" customFormat="1" ht="15.75" hidden="1" customHeight="1" outlineLevel="1">
      <c r="A359" s="76"/>
      <c r="B359" s="77"/>
      <c r="C359" s="78"/>
      <c r="D359" s="78"/>
      <c r="E359" s="20"/>
      <c r="F359" s="64">
        <f>TFS!$F$42</f>
        <v>0</v>
      </c>
      <c r="G359" s="64">
        <f>TFS!$G$42</f>
        <v>0</v>
      </c>
      <c r="H359" s="64">
        <f>TFS!$H$42</f>
        <v>0</v>
      </c>
      <c r="I359" s="64">
        <f>TFS!$I$42</f>
        <v>0</v>
      </c>
      <c r="J359" s="64">
        <f>TFS!$J$42</f>
        <v>0</v>
      </c>
      <c r="K359" s="64">
        <f>TFS!$K$42</f>
        <v>0</v>
      </c>
      <c r="L359" s="65">
        <f>TFS!$L$42</f>
        <v>0</v>
      </c>
      <c r="N359" s="66"/>
      <c r="O359" s="67"/>
      <c r="P359" s="80"/>
      <c r="Q359" s="81"/>
      <c r="R359" s="70"/>
      <c r="S359" s="70"/>
      <c r="T359" s="70"/>
      <c r="U359" s="81"/>
      <c r="V359" s="70"/>
      <c r="W359" s="81"/>
      <c r="X359" s="62"/>
      <c r="Y359" s="67"/>
      <c r="Z359" s="81"/>
      <c r="AA359" s="82"/>
      <c r="AB359" s="83"/>
    </row>
    <row r="360" spans="1:28" s="79" customFormat="1" ht="15.75" hidden="1" customHeight="1" outlineLevel="1">
      <c r="A360" s="76"/>
      <c r="B360" s="77"/>
      <c r="C360" s="78"/>
      <c r="D360" s="78"/>
      <c r="E360" s="20"/>
      <c r="F360" s="64">
        <f>TTI!$F$42</f>
        <v>1161370</v>
      </c>
      <c r="G360" s="64">
        <f>TTI!$G$42</f>
        <v>0</v>
      </c>
      <c r="H360" s="64">
        <f>TTI!$H$42</f>
        <v>1090653</v>
      </c>
      <c r="I360" s="64">
        <f>TTI!$I$42</f>
        <v>0</v>
      </c>
      <c r="J360" s="64">
        <f>TTI!$J$42</f>
        <v>0</v>
      </c>
      <c r="K360" s="64">
        <f>TTI!$K$42</f>
        <v>0</v>
      </c>
      <c r="L360" s="65">
        <f>TTI!$L$42</f>
        <v>2252023</v>
      </c>
      <c r="N360" s="66"/>
      <c r="O360" s="67"/>
      <c r="P360" s="80"/>
      <c r="Q360" s="81"/>
      <c r="R360" s="70"/>
      <c r="S360" s="70"/>
      <c r="T360" s="70"/>
      <c r="U360" s="81"/>
      <c r="V360" s="70"/>
      <c r="W360" s="81"/>
      <c r="X360" s="62"/>
      <c r="Y360" s="67"/>
      <c r="Z360" s="81"/>
      <c r="AA360" s="82"/>
      <c r="AB360" s="83"/>
    </row>
    <row r="361" spans="1:28" s="79" customFormat="1" ht="15.75" hidden="1" customHeight="1" outlineLevel="1">
      <c r="A361" s="76"/>
      <c r="B361" s="77"/>
      <c r="C361" s="78"/>
      <c r="D361" s="78"/>
      <c r="E361" s="20"/>
      <c r="F361" s="64">
        <f>TVMDL!$F$42</f>
        <v>0</v>
      </c>
      <c r="G361" s="64">
        <f>TVMDL!$G$42</f>
        <v>0</v>
      </c>
      <c r="H361" s="64">
        <f>TVMDL!$H$42</f>
        <v>0</v>
      </c>
      <c r="I361" s="64">
        <f>TVMDL!$I$42</f>
        <v>0</v>
      </c>
      <c r="J361" s="64">
        <f>TVMDL!$J$42</f>
        <v>0</v>
      </c>
      <c r="K361" s="64">
        <f>TVMDL!$K$42</f>
        <v>0</v>
      </c>
      <c r="L361" s="65">
        <f>TVMDL!$L$42</f>
        <v>0</v>
      </c>
      <c r="N361" s="66"/>
      <c r="O361" s="67"/>
      <c r="P361" s="80"/>
      <c r="Q361" s="81"/>
      <c r="R361" s="70"/>
      <c r="S361" s="70"/>
      <c r="T361" s="70"/>
      <c r="U361" s="81"/>
      <c r="V361" s="70"/>
      <c r="W361" s="81"/>
      <c r="X361" s="62"/>
      <c r="Y361" s="67"/>
      <c r="Z361" s="81"/>
      <c r="AA361" s="82"/>
      <c r="AB361" s="83"/>
    </row>
    <row r="362" spans="1:28" ht="15.75" customHeight="1" collapsed="1">
      <c r="A362" s="76"/>
      <c r="B362" s="55" t="s">
        <v>42</v>
      </c>
      <c r="C362" s="21"/>
      <c r="D362" s="21"/>
      <c r="E362" s="21"/>
      <c r="F362" s="84">
        <f t="shared" ref="F362:L362" si="20">SUM(F352:F361)</f>
        <v>1302787</v>
      </c>
      <c r="G362" s="84">
        <f t="shared" si="20"/>
        <v>9937</v>
      </c>
      <c r="H362" s="84">
        <f t="shared" si="20"/>
        <v>1198036</v>
      </c>
      <c r="I362" s="84">
        <f t="shared" si="20"/>
        <v>233431</v>
      </c>
      <c r="J362" s="84">
        <f t="shared" si="20"/>
        <v>25392</v>
      </c>
      <c r="K362" s="84">
        <f t="shared" si="20"/>
        <v>217565</v>
      </c>
      <c r="L362" s="65">
        <f t="shared" si="20"/>
        <v>2987148</v>
      </c>
      <c r="N362" s="66"/>
      <c r="O362" s="246" t="s">
        <v>466</v>
      </c>
      <c r="P362" s="41"/>
      <c r="Q362" s="85"/>
      <c r="R362" s="70"/>
      <c r="S362" s="70"/>
      <c r="T362" s="70"/>
      <c r="U362" s="69"/>
      <c r="V362" s="70"/>
      <c r="W362" s="69"/>
      <c r="X362" s="62"/>
      <c r="Y362" s="67"/>
      <c r="Z362" s="69"/>
      <c r="AA362" s="19"/>
      <c r="AB362" s="24">
        <f>SUM(C362:L362)</f>
        <v>5974296</v>
      </c>
    </row>
    <row r="363" spans="1:28" ht="15.75" hidden="1" customHeight="1" outlineLevel="1">
      <c r="A363" s="76"/>
      <c r="B363" s="55"/>
      <c r="C363" s="21"/>
      <c r="D363" s="21"/>
      <c r="E363" s="21"/>
      <c r="F363" s="176">
        <f>TAES!$F$43</f>
        <v>296475</v>
      </c>
      <c r="G363" s="176">
        <f>TAES!$G$43</f>
        <v>19387</v>
      </c>
      <c r="H363" s="176">
        <f>TAES!$H$43</f>
        <v>216192</v>
      </c>
      <c r="I363" s="176">
        <f>TAES!$I$43</f>
        <v>0</v>
      </c>
      <c r="J363" s="176">
        <f>TAES!$J$43</f>
        <v>0</v>
      </c>
      <c r="K363" s="176">
        <f>TAES!$K$43</f>
        <v>45861</v>
      </c>
      <c r="L363" s="57">
        <f>TAES!$L$43</f>
        <v>577915</v>
      </c>
      <c r="N363" s="66"/>
      <c r="O363" s="246"/>
      <c r="P363" s="41"/>
      <c r="Q363" s="85"/>
      <c r="R363" s="70"/>
      <c r="S363" s="70"/>
      <c r="T363" s="70"/>
      <c r="U363" s="69"/>
      <c r="V363" s="70"/>
      <c r="W363" s="69"/>
      <c r="X363" s="62"/>
      <c r="Y363" s="67"/>
      <c r="Z363" s="69"/>
      <c r="AA363" s="19"/>
      <c r="AB363" s="24"/>
    </row>
    <row r="364" spans="1:28" ht="15.75" hidden="1" customHeight="1" outlineLevel="1">
      <c r="A364" s="76"/>
      <c r="B364" s="55"/>
      <c r="C364" s="21"/>
      <c r="D364" s="21"/>
      <c r="E364" s="21"/>
      <c r="F364" s="176">
        <f>TAMRF!$F$43</f>
        <v>0</v>
      </c>
      <c r="G364" s="176">
        <f>TAMRF!$G$43</f>
        <v>0</v>
      </c>
      <c r="H364" s="176">
        <f>TAMRF!$H$43</f>
        <v>0</v>
      </c>
      <c r="I364" s="176">
        <f>TAMRF!$I$43</f>
        <v>0</v>
      </c>
      <c r="J364" s="176">
        <f>TAMRF!$J$43</f>
        <v>0</v>
      </c>
      <c r="K364" s="176">
        <f>TAMRF!$K$43</f>
        <v>0</v>
      </c>
      <c r="L364" s="57">
        <f>TAMRF!$L$43</f>
        <v>0</v>
      </c>
      <c r="N364" s="66"/>
      <c r="O364" s="246"/>
      <c r="P364" s="41"/>
      <c r="Q364" s="85"/>
      <c r="R364" s="70"/>
      <c r="S364" s="70"/>
      <c r="T364" s="70"/>
      <c r="U364" s="69"/>
      <c r="V364" s="70"/>
      <c r="W364" s="69"/>
      <c r="X364" s="62"/>
      <c r="Y364" s="67"/>
      <c r="Z364" s="69"/>
      <c r="AA364" s="19"/>
      <c r="AB364" s="24"/>
    </row>
    <row r="365" spans="1:28" ht="15.75" hidden="1" customHeight="1" outlineLevel="1">
      <c r="A365" s="76"/>
      <c r="B365" s="55"/>
      <c r="C365" s="21"/>
      <c r="D365" s="21"/>
      <c r="E365" s="21"/>
      <c r="F365" s="176">
        <f>TAMU!$F$43</f>
        <v>142420150</v>
      </c>
      <c r="G365" s="176">
        <f>TAMU!$G$43</f>
        <v>15876088</v>
      </c>
      <c r="H365" s="176">
        <f>TAMU!$H$43</f>
        <v>10895983</v>
      </c>
      <c r="I365" s="176">
        <f>TAMU!$I$43</f>
        <v>64616977</v>
      </c>
      <c r="J365" s="176">
        <f>TAMU!$J$43</f>
        <v>8670944</v>
      </c>
      <c r="K365" s="176">
        <f>TAMU!$K$43</f>
        <v>42902281</v>
      </c>
      <c r="L365" s="57">
        <f>TAMU!$L$43</f>
        <v>285382423</v>
      </c>
      <c r="N365" s="66"/>
      <c r="O365" s="246"/>
      <c r="P365" s="41"/>
      <c r="Q365" s="85"/>
      <c r="R365" s="70"/>
      <c r="S365" s="70"/>
      <c r="T365" s="70"/>
      <c r="U365" s="69"/>
      <c r="V365" s="70"/>
      <c r="W365" s="69"/>
      <c r="X365" s="62"/>
      <c r="Y365" s="67"/>
      <c r="Z365" s="69"/>
      <c r="AA365" s="19"/>
      <c r="AB365" s="24"/>
    </row>
    <row r="366" spans="1:28" ht="15.75" hidden="1" customHeight="1" outlineLevel="1">
      <c r="A366" s="76"/>
      <c r="B366" s="55"/>
      <c r="C366" s="21"/>
      <c r="D366" s="21"/>
      <c r="E366" s="21"/>
      <c r="F366" s="176">
        <f>TAMUS!$F$43</f>
        <v>7482265</v>
      </c>
      <c r="G366" s="176">
        <f>TAMUS!$G$43</f>
        <v>2712786</v>
      </c>
      <c r="H366" s="176">
        <f>TAMUS!$H$43</f>
        <v>0</v>
      </c>
      <c r="I366" s="176">
        <f>TAMUS!$I$43</f>
        <v>1279789</v>
      </c>
      <c r="J366" s="176">
        <f>TAMUS!$J$43</f>
        <v>0</v>
      </c>
      <c r="K366" s="176">
        <f>TAMUS!$K$43</f>
        <v>100000</v>
      </c>
      <c r="L366" s="57">
        <f>TAMUS!$L$43</f>
        <v>11574840</v>
      </c>
      <c r="N366" s="66"/>
      <c r="O366" s="246"/>
      <c r="P366" s="41"/>
      <c r="Q366" s="85"/>
      <c r="R366" s="70"/>
      <c r="S366" s="70"/>
      <c r="T366" s="70"/>
      <c r="U366" s="69"/>
      <c r="V366" s="70"/>
      <c r="W366" s="69"/>
      <c r="X366" s="62"/>
      <c r="Y366" s="67"/>
      <c r="Z366" s="69"/>
      <c r="AA366" s="19"/>
      <c r="AB366" s="24"/>
    </row>
    <row r="367" spans="1:28" ht="15.75" hidden="1" customHeight="1" outlineLevel="1">
      <c r="A367" s="76"/>
      <c r="B367" s="55"/>
      <c r="C367" s="21"/>
      <c r="D367" s="21"/>
      <c r="E367" s="21"/>
      <c r="F367" s="176">
        <f>TAR!$F$43</f>
        <v>75046366</v>
      </c>
      <c r="G367" s="176">
        <f>TAR!$G$43</f>
        <v>66857644</v>
      </c>
      <c r="H367" s="176">
        <f>TAR!$H$43</f>
        <v>3537966</v>
      </c>
      <c r="I367" s="176">
        <f>TAR!$I$43</f>
        <v>49473301</v>
      </c>
      <c r="J367" s="176">
        <f>TAR!$J$43</f>
        <v>11126505</v>
      </c>
      <c r="K367" s="176">
        <f>TAR!$K$43</f>
        <v>8157747</v>
      </c>
      <c r="L367" s="57">
        <f>TAR!$L$43</f>
        <v>214199529</v>
      </c>
      <c r="N367" s="66"/>
      <c r="O367" s="246"/>
      <c r="P367" s="41"/>
      <c r="Q367" s="85"/>
      <c r="R367" s="70"/>
      <c r="S367" s="70"/>
      <c r="T367" s="70"/>
      <c r="U367" s="69"/>
      <c r="V367" s="70"/>
      <c r="W367" s="69"/>
      <c r="X367" s="62"/>
      <c r="Y367" s="67"/>
      <c r="Z367" s="69"/>
      <c r="AA367" s="19"/>
      <c r="AB367" s="24"/>
    </row>
    <row r="368" spans="1:28" ht="15.75" hidden="1" customHeight="1" outlineLevel="1">
      <c r="A368" s="76"/>
      <c r="B368" s="55"/>
      <c r="C368" s="21"/>
      <c r="D368" s="21"/>
      <c r="E368" s="21"/>
      <c r="F368" s="176">
        <f>TEES1!$F$43</f>
        <v>60867971</v>
      </c>
      <c r="G368" s="176">
        <f>TEES1!$G$43</f>
        <v>22972744</v>
      </c>
      <c r="H368" s="176">
        <f>TEES1!$H$43</f>
        <v>3431491</v>
      </c>
      <c r="I368" s="176">
        <f>TEES1!$I$43</f>
        <v>46892853</v>
      </c>
      <c r="J368" s="176">
        <f>TEES1!$J$43</f>
        <v>20151832</v>
      </c>
      <c r="K368" s="176">
        <f>TEES1!$K$43</f>
        <v>21131018</v>
      </c>
      <c r="L368" s="57">
        <f>TEES1!$L$43</f>
        <v>175447909</v>
      </c>
      <c r="N368" s="66"/>
      <c r="O368" s="246"/>
      <c r="P368" s="41"/>
      <c r="Q368" s="85"/>
      <c r="R368" s="70"/>
      <c r="S368" s="70"/>
      <c r="T368" s="70"/>
      <c r="U368" s="69"/>
      <c r="V368" s="70"/>
      <c r="W368" s="69"/>
      <c r="X368" s="62"/>
      <c r="Y368" s="67"/>
      <c r="Z368" s="69"/>
      <c r="AA368" s="19"/>
      <c r="AB368" s="24"/>
    </row>
    <row r="369" spans="1:28" ht="15.75" hidden="1" customHeight="1" outlineLevel="1">
      <c r="A369" s="76"/>
      <c r="B369" s="55"/>
      <c r="C369" s="21"/>
      <c r="D369" s="21"/>
      <c r="E369" s="21"/>
      <c r="F369" s="176">
        <f>TEES2!$F$43</f>
        <v>0</v>
      </c>
      <c r="G369" s="176">
        <f>TEES2!$G$43</f>
        <v>0</v>
      </c>
      <c r="H369" s="176">
        <f>TEES2!$H$43</f>
        <v>0</v>
      </c>
      <c r="I369" s="176">
        <f>TEES2!$I$43</f>
        <v>0</v>
      </c>
      <c r="J369" s="176">
        <f>TEES2!$J$43</f>
        <v>0</v>
      </c>
      <c r="K369" s="176">
        <f>TEES2!$K$43</f>
        <v>0</v>
      </c>
      <c r="L369" s="57">
        <f>TEES2!$L$43</f>
        <v>0</v>
      </c>
      <c r="N369" s="66"/>
      <c r="O369" s="246"/>
      <c r="P369" s="41"/>
      <c r="Q369" s="85"/>
      <c r="R369" s="70"/>
      <c r="S369" s="70"/>
      <c r="T369" s="70"/>
      <c r="U369" s="69"/>
      <c r="V369" s="70"/>
      <c r="W369" s="69"/>
      <c r="X369" s="62"/>
      <c r="Y369" s="67"/>
      <c r="Z369" s="69"/>
      <c r="AA369" s="19"/>
      <c r="AB369" s="24"/>
    </row>
    <row r="370" spans="1:28" ht="15.75" hidden="1" customHeight="1" outlineLevel="1">
      <c r="A370" s="76"/>
      <c r="B370" s="55"/>
      <c r="C370" s="21"/>
      <c r="D370" s="21"/>
      <c r="E370" s="21"/>
      <c r="F370" s="176">
        <f>TFS!$F$43</f>
        <v>1420347</v>
      </c>
      <c r="G370" s="176">
        <f>TFS!$G$43</f>
        <v>601630</v>
      </c>
      <c r="H370" s="176">
        <f>TFS!$H$43</f>
        <v>0</v>
      </c>
      <c r="I370" s="176">
        <f>TFS!$I$43</f>
        <v>10750</v>
      </c>
      <c r="J370" s="176">
        <f>TFS!$J$43</f>
        <v>573</v>
      </c>
      <c r="K370" s="176">
        <f>TFS!$K$43</f>
        <v>202044</v>
      </c>
      <c r="L370" s="57">
        <f>TFS!$L$43</f>
        <v>2235344</v>
      </c>
      <c r="N370" s="66"/>
      <c r="O370" s="246"/>
      <c r="P370" s="41"/>
      <c r="Q370" s="85"/>
      <c r="R370" s="70"/>
      <c r="S370" s="70"/>
      <c r="T370" s="70"/>
      <c r="U370" s="69"/>
      <c r="V370" s="70"/>
      <c r="W370" s="69"/>
      <c r="X370" s="62"/>
      <c r="Y370" s="67"/>
      <c r="Z370" s="69"/>
      <c r="AA370" s="19"/>
      <c r="AB370" s="24"/>
    </row>
    <row r="371" spans="1:28" ht="15.75" hidden="1" customHeight="1" outlineLevel="1">
      <c r="A371" s="76"/>
      <c r="B371" s="55"/>
      <c r="C371" s="21"/>
      <c r="D371" s="21"/>
      <c r="E371" s="21"/>
      <c r="F371" s="176">
        <f>TTI!$F$43</f>
        <v>17451176</v>
      </c>
      <c r="G371" s="176">
        <f>TTI!$G$43</f>
        <v>9487776</v>
      </c>
      <c r="H371" s="176">
        <f>TTI!$H$43</f>
        <v>37728237</v>
      </c>
      <c r="I371" s="176">
        <f>TTI!$I$43</f>
        <v>17658849</v>
      </c>
      <c r="J371" s="176">
        <f>TTI!$J$43</f>
        <v>4015184</v>
      </c>
      <c r="K371" s="176">
        <f>TTI!$K$43</f>
        <v>580693</v>
      </c>
      <c r="L371" s="57">
        <f>TTI!$L$43</f>
        <v>86921915</v>
      </c>
      <c r="N371" s="66"/>
      <c r="O371" s="246"/>
      <c r="P371" s="41"/>
      <c r="Q371" s="85"/>
      <c r="R371" s="70"/>
      <c r="S371" s="70"/>
      <c r="T371" s="70"/>
      <c r="U371" s="69"/>
      <c r="V371" s="70"/>
      <c r="W371" s="69"/>
      <c r="X371" s="62"/>
      <c r="Y371" s="67"/>
      <c r="Z371" s="69"/>
      <c r="AA371" s="19"/>
      <c r="AB371" s="24"/>
    </row>
    <row r="372" spans="1:28" ht="15.75" hidden="1" customHeight="1" outlineLevel="1">
      <c r="A372" s="76"/>
      <c r="B372" s="55"/>
      <c r="C372" s="21"/>
      <c r="D372" s="21"/>
      <c r="E372" s="21"/>
      <c r="F372" s="176">
        <f>TVMDL!$F$43</f>
        <v>382849</v>
      </c>
      <c r="G372" s="176">
        <f>TVMDL!$G$43</f>
        <v>0</v>
      </c>
      <c r="H372" s="176">
        <f>TVMDL!$H$43</f>
        <v>0</v>
      </c>
      <c r="I372" s="176">
        <f>TVMDL!$I$43</f>
        <v>12172</v>
      </c>
      <c r="J372" s="176">
        <f>TVMDL!$J$43</f>
        <v>0</v>
      </c>
      <c r="K372" s="176">
        <f>TVMDL!$K$43</f>
        <v>0</v>
      </c>
      <c r="L372" s="57">
        <f>TVMDL!$L$43</f>
        <v>395021</v>
      </c>
      <c r="N372" s="66"/>
      <c r="O372" s="246"/>
      <c r="P372" s="41"/>
      <c r="Q372" s="85"/>
      <c r="R372" s="70"/>
      <c r="S372" s="70"/>
      <c r="T372" s="70"/>
      <c r="U372" s="69"/>
      <c r="V372" s="70"/>
      <c r="W372" s="69"/>
      <c r="X372" s="62"/>
      <c r="Y372" s="67"/>
      <c r="Z372" s="69"/>
      <c r="AA372" s="19"/>
      <c r="AB372" s="24"/>
    </row>
    <row r="373" spans="1:28" ht="15.75" customHeight="1" collapsed="1">
      <c r="A373" s="76"/>
      <c r="B373" s="43" t="s">
        <v>43</v>
      </c>
      <c r="C373" s="44"/>
      <c r="D373" s="44"/>
      <c r="E373" s="44"/>
      <c r="F373" s="87">
        <f t="shared" ref="F373:L373" si="21">SUM(F363:F372)</f>
        <v>305367599</v>
      </c>
      <c r="G373" s="86">
        <f t="shared" si="21"/>
        <v>118528055</v>
      </c>
      <c r="H373" s="86">
        <f t="shared" si="21"/>
        <v>55809869</v>
      </c>
      <c r="I373" s="86">
        <f t="shared" si="21"/>
        <v>179944691</v>
      </c>
      <c r="J373" s="86">
        <f t="shared" si="21"/>
        <v>43965038</v>
      </c>
      <c r="K373" s="86">
        <f t="shared" si="21"/>
        <v>73119644</v>
      </c>
      <c r="L373" s="87">
        <f t="shared" si="21"/>
        <v>776734896</v>
      </c>
      <c r="N373" s="88"/>
      <c r="O373" s="250" t="s">
        <v>450</v>
      </c>
      <c r="P373" s="245" t="s">
        <v>16</v>
      </c>
      <c r="Q373" s="89"/>
      <c r="R373" s="89"/>
      <c r="S373" s="50">
        <f>L373-INT(L373)</f>
        <v>0</v>
      </c>
      <c r="T373" s="61"/>
      <c r="U373" s="90"/>
      <c r="V373" s="61"/>
      <c r="W373" s="61"/>
      <c r="X373" s="85"/>
      <c r="Y373" s="60"/>
      <c r="Z373" s="91"/>
      <c r="AA373" s="19"/>
      <c r="AB373" s="44">
        <f>SUM(AB142:AB362)</f>
        <v>1286613238</v>
      </c>
    </row>
    <row r="374" spans="1:28" ht="15.75" hidden="1" customHeight="1" outlineLevel="1">
      <c r="A374" s="76"/>
      <c r="B374" s="168"/>
      <c r="C374" s="37"/>
      <c r="D374" s="37"/>
      <c r="E374" s="37"/>
      <c r="F374" s="296"/>
      <c r="G374" s="86"/>
      <c r="H374" s="44">
        <f>TAES!$H$44</f>
        <v>235579</v>
      </c>
      <c r="I374" s="304"/>
      <c r="J374" s="86"/>
      <c r="K374" s="44">
        <f>TAES!$K$44</f>
        <v>45861</v>
      </c>
      <c r="L374" s="87"/>
      <c r="N374" s="72">
        <f>TAES!$N$44</f>
        <v>342336</v>
      </c>
      <c r="O374" s="299">
        <f>TAES!$O$44</f>
        <v>0.49</v>
      </c>
      <c r="P374" s="245">
        <f>TAES!$P$44</f>
        <v>69951935</v>
      </c>
      <c r="Q374" s="89"/>
      <c r="R374" s="89"/>
      <c r="S374" s="50"/>
      <c r="T374" s="61"/>
      <c r="U374" s="90"/>
      <c r="V374" s="61"/>
      <c r="W374" s="61"/>
      <c r="X374" s="85"/>
      <c r="Y374" s="60"/>
      <c r="Z374" s="91"/>
      <c r="AA374" s="19"/>
      <c r="AB374" s="37"/>
    </row>
    <row r="375" spans="1:28" ht="15.75" hidden="1" customHeight="1" outlineLevel="1">
      <c r="A375" s="76"/>
      <c r="B375" s="168"/>
      <c r="C375" s="37"/>
      <c r="D375" s="37"/>
      <c r="E375" s="37"/>
      <c r="F375" s="296"/>
      <c r="G375" s="86"/>
      <c r="H375" s="44">
        <f>TAMRF!$H$44</f>
        <v>0</v>
      </c>
      <c r="I375" s="304"/>
      <c r="J375" s="86"/>
      <c r="K375" s="44">
        <f>TAMRF!$K$44</f>
        <v>0</v>
      </c>
      <c r="L375" s="87"/>
      <c r="N375" s="72">
        <f>TAMRF!$N$44</f>
        <v>0</v>
      </c>
      <c r="O375" s="299" t="e">
        <f>TAMRF!$O$44</f>
        <v>#DIV/0!</v>
      </c>
      <c r="P375" s="245">
        <f>TAMRF!$P$44</f>
        <v>0</v>
      </c>
      <c r="Q375" s="89"/>
      <c r="R375" s="89"/>
      <c r="S375" s="50"/>
      <c r="T375" s="61"/>
      <c r="U375" s="90"/>
      <c r="V375" s="61"/>
      <c r="W375" s="61"/>
      <c r="X375" s="85"/>
      <c r="Y375" s="60"/>
      <c r="Z375" s="91"/>
      <c r="AA375" s="19"/>
      <c r="AB375" s="37"/>
    </row>
    <row r="376" spans="1:28" ht="15.75" hidden="1" customHeight="1" outlineLevel="1">
      <c r="A376" s="76"/>
      <c r="B376" s="168"/>
      <c r="C376" s="37"/>
      <c r="D376" s="37"/>
      <c r="E376" s="37"/>
      <c r="F376" s="296"/>
      <c r="G376" s="86"/>
      <c r="H376" s="44">
        <f>TAMU!$H$44</f>
        <v>26772071</v>
      </c>
      <c r="I376" s="304"/>
      <c r="J376" s="86"/>
      <c r="K376" s="44">
        <f>TAMU!$K$44</f>
        <v>51573225</v>
      </c>
      <c r="L376" s="87"/>
      <c r="N376" s="72">
        <f>TAMU!$N$44</f>
        <v>193993375</v>
      </c>
      <c r="O376" s="299">
        <f>TAMU!$O$44</f>
        <v>47.1</v>
      </c>
      <c r="P376" s="245">
        <f>TAMU!$P$44</f>
        <v>411895045</v>
      </c>
      <c r="Q376" s="89"/>
      <c r="R376" s="89"/>
      <c r="S376" s="50"/>
      <c r="T376" s="61"/>
      <c r="U376" s="90"/>
      <c r="V376" s="61"/>
      <c r="W376" s="61"/>
      <c r="X376" s="85"/>
      <c r="Y376" s="60"/>
      <c r="Z376" s="91"/>
      <c r="AA376" s="19"/>
      <c r="AB376" s="37"/>
    </row>
    <row r="377" spans="1:28" ht="15.75" hidden="1" customHeight="1" outlineLevel="1">
      <c r="A377" s="76"/>
      <c r="B377" s="168"/>
      <c r="C377" s="37"/>
      <c r="D377" s="37"/>
      <c r="E377" s="37"/>
      <c r="F377" s="296"/>
      <c r="G377" s="86"/>
      <c r="H377" s="44">
        <f>TAMUS!$H$44</f>
        <v>2712786</v>
      </c>
      <c r="I377" s="304"/>
      <c r="J377" s="86"/>
      <c r="K377" s="44">
        <f>TAMUS!$K$44</f>
        <v>100000</v>
      </c>
      <c r="L377" s="87"/>
      <c r="N377" s="72">
        <f>TAMUS!$N$44</f>
        <v>7582265</v>
      </c>
      <c r="O377" s="299">
        <f>TAMUS!$O$44</f>
        <v>6.08</v>
      </c>
      <c r="P377" s="245">
        <f>TAMUS!$P$44</f>
        <v>124796437</v>
      </c>
      <c r="Q377" s="89"/>
      <c r="R377" s="89"/>
      <c r="S377" s="50"/>
      <c r="T377" s="61"/>
      <c r="U377" s="90"/>
      <c r="V377" s="61"/>
      <c r="W377" s="61"/>
      <c r="X377" s="85"/>
      <c r="Y377" s="60"/>
      <c r="Z377" s="91"/>
      <c r="AA377" s="19"/>
      <c r="AB377" s="37"/>
    </row>
    <row r="378" spans="1:28" ht="15.75" hidden="1" customHeight="1" outlineLevel="1">
      <c r="A378" s="76"/>
      <c r="B378" s="168"/>
      <c r="C378" s="37"/>
      <c r="D378" s="37"/>
      <c r="E378" s="37"/>
      <c r="F378" s="296"/>
      <c r="G378" s="86"/>
      <c r="H378" s="44">
        <f>TAR!$H$44</f>
        <v>70395610</v>
      </c>
      <c r="I378" s="304"/>
      <c r="J378" s="86"/>
      <c r="K378" s="44">
        <f>TAR!$K$44</f>
        <v>19284252</v>
      </c>
      <c r="L378" s="87"/>
      <c r="N378" s="72">
        <f>TAR!$N$44</f>
        <v>94330618</v>
      </c>
      <c r="O378" s="299">
        <f>TAR!$O$44</f>
        <v>133.13999999999999</v>
      </c>
      <c r="P378" s="245">
        <f>TAR!$P$44</f>
        <v>70852072</v>
      </c>
      <c r="Q378" s="89"/>
      <c r="R378" s="89"/>
      <c r="S378" s="50"/>
      <c r="T378" s="61"/>
      <c r="U378" s="90"/>
      <c r="V378" s="61"/>
      <c r="W378" s="61"/>
      <c r="X378" s="85"/>
      <c r="Y378" s="60"/>
      <c r="Z378" s="91"/>
      <c r="AA378" s="19"/>
      <c r="AB378" s="37"/>
    </row>
    <row r="379" spans="1:28" ht="15.75" hidden="1" customHeight="1" outlineLevel="1">
      <c r="A379" s="76"/>
      <c r="B379" s="168"/>
      <c r="C379" s="37"/>
      <c r="D379" s="37"/>
      <c r="E379" s="37"/>
      <c r="F379" s="296"/>
      <c r="G379" s="86"/>
      <c r="H379" s="44">
        <f>TEES1!$H$44</f>
        <v>26404235</v>
      </c>
      <c r="I379" s="304"/>
      <c r="J379" s="86"/>
      <c r="K379" s="44">
        <f>TEES1!$K$44</f>
        <v>41282850</v>
      </c>
      <c r="L379" s="87"/>
      <c r="N379" s="72">
        <f>TEES1!$N$44</f>
        <v>102150821</v>
      </c>
      <c r="O379" s="299">
        <f>TEES1!$O$44</f>
        <v>362.65</v>
      </c>
      <c r="P379" s="245">
        <f>TEES1!$P$44</f>
        <v>28167906</v>
      </c>
      <c r="Q379" s="89"/>
      <c r="R379" s="89"/>
      <c r="S379" s="50"/>
      <c r="T379" s="61"/>
      <c r="U379" s="90"/>
      <c r="V379" s="61"/>
      <c r="W379" s="61"/>
      <c r="X379" s="85"/>
      <c r="Y379" s="60"/>
      <c r="Z379" s="91"/>
      <c r="AA379" s="19"/>
      <c r="AB379" s="37"/>
    </row>
    <row r="380" spans="1:28" ht="15.75" hidden="1" customHeight="1" outlineLevel="1">
      <c r="A380" s="76"/>
      <c r="B380" s="168"/>
      <c r="C380" s="37"/>
      <c r="D380" s="37"/>
      <c r="E380" s="37"/>
      <c r="F380" s="296"/>
      <c r="G380" s="86"/>
      <c r="H380" s="44">
        <f>TEES2!$H$44</f>
        <v>0</v>
      </c>
      <c r="I380" s="304"/>
      <c r="J380" s="86"/>
      <c r="K380" s="44">
        <f>TEES2!$K$44</f>
        <v>0</v>
      </c>
      <c r="L380" s="87"/>
      <c r="N380" s="72">
        <f>TEES2!$N$44</f>
        <v>0</v>
      </c>
      <c r="O380" s="299">
        <f>TEES2!$O$44</f>
        <v>0</v>
      </c>
      <c r="P380" s="245">
        <f>TEES2!$P$44</f>
        <v>13571753</v>
      </c>
      <c r="Q380" s="89"/>
      <c r="R380" s="89"/>
      <c r="S380" s="50"/>
      <c r="T380" s="61"/>
      <c r="U380" s="90"/>
      <c r="V380" s="61"/>
      <c r="W380" s="61"/>
      <c r="X380" s="85"/>
      <c r="Y380" s="60"/>
      <c r="Z380" s="91"/>
      <c r="AA380" s="19"/>
      <c r="AB380" s="37"/>
    </row>
    <row r="381" spans="1:28" ht="15.75" hidden="1" customHeight="1" outlineLevel="1">
      <c r="A381" s="76"/>
      <c r="B381" s="168"/>
      <c r="C381" s="37"/>
      <c r="D381" s="37"/>
      <c r="E381" s="37"/>
      <c r="F381" s="296"/>
      <c r="G381" s="86"/>
      <c r="H381" s="44">
        <f>TFS!$H$44</f>
        <v>601630</v>
      </c>
      <c r="I381" s="304"/>
      <c r="J381" s="86"/>
      <c r="K381" s="44">
        <f>TFS!$K$44</f>
        <v>202617</v>
      </c>
      <c r="L381" s="87"/>
      <c r="N381" s="72">
        <f>TFS!$N$44</f>
        <v>1622964</v>
      </c>
      <c r="O381" s="299">
        <f>TFS!$O$44</f>
        <v>12.22</v>
      </c>
      <c r="P381" s="245">
        <f>TFS!$P$44</f>
        <v>13278565</v>
      </c>
      <c r="Q381" s="89"/>
      <c r="R381" s="89"/>
      <c r="S381" s="50"/>
      <c r="T381" s="61"/>
      <c r="U381" s="90"/>
      <c r="V381" s="61"/>
      <c r="W381" s="61"/>
      <c r="X381" s="85"/>
      <c r="Y381" s="60"/>
      <c r="Z381" s="91"/>
      <c r="AA381" s="19"/>
      <c r="AB381" s="37"/>
    </row>
    <row r="382" spans="1:28" ht="15.75" hidden="1" customHeight="1" outlineLevel="1">
      <c r="A382" s="76"/>
      <c r="B382" s="168"/>
      <c r="C382" s="37"/>
      <c r="D382" s="37"/>
      <c r="E382" s="37"/>
      <c r="F382" s="296"/>
      <c r="G382" s="86"/>
      <c r="H382" s="44">
        <f>TTI!$H$44</f>
        <v>47216013</v>
      </c>
      <c r="I382" s="304"/>
      <c r="J382" s="86"/>
      <c r="K382" s="44">
        <f>TTI!$K$44</f>
        <v>4595877</v>
      </c>
      <c r="L382" s="87"/>
      <c r="N382" s="72">
        <f>TTI!$N$44</f>
        <v>22047053</v>
      </c>
      <c r="O382" s="299">
        <f>TTI!$O$44</f>
        <v>191.74</v>
      </c>
      <c r="P382" s="245">
        <f>TTI!$P$44</f>
        <v>11498663</v>
      </c>
      <c r="Q382" s="89"/>
      <c r="R382" s="89"/>
      <c r="S382" s="50"/>
      <c r="T382" s="61"/>
      <c r="U382" s="90"/>
      <c r="V382" s="61"/>
      <c r="W382" s="61"/>
      <c r="X382" s="85"/>
      <c r="Y382" s="60"/>
      <c r="Z382" s="91"/>
      <c r="AA382" s="19"/>
      <c r="AB382" s="37"/>
    </row>
    <row r="383" spans="1:28" ht="15.75" hidden="1" customHeight="1" outlineLevel="1">
      <c r="A383" s="76"/>
      <c r="B383" s="168"/>
      <c r="C383" s="37"/>
      <c r="D383" s="37"/>
      <c r="E383" s="37"/>
      <c r="F383" s="296"/>
      <c r="G383" s="86"/>
      <c r="H383" s="44">
        <f>TVMDL!$H$44</f>
        <v>0</v>
      </c>
      <c r="I383" s="304"/>
      <c r="J383" s="86"/>
      <c r="K383" s="44">
        <f>TVMDL!$K$44</f>
        <v>0</v>
      </c>
      <c r="L383" s="87"/>
      <c r="N383" s="72">
        <f>TVMDL!$N$44</f>
        <v>382849</v>
      </c>
      <c r="O383" s="299">
        <f>TVMDL!$O$44</f>
        <v>4</v>
      </c>
      <c r="P383" s="245">
        <f>TVMDL!$P$44</f>
        <v>9581463</v>
      </c>
      <c r="Q383" s="89"/>
      <c r="R383" s="89"/>
      <c r="S383" s="50"/>
      <c r="T383" s="61"/>
      <c r="U383" s="90"/>
      <c r="V383" s="61"/>
      <c r="W383" s="61"/>
      <c r="X383" s="85"/>
      <c r="Y383" s="60"/>
      <c r="Z383" s="91"/>
      <c r="AA383" s="19"/>
      <c r="AB383" s="37"/>
    </row>
    <row r="384" spans="1:28" ht="15.75" customHeight="1" collapsed="1">
      <c r="A384" s="76"/>
      <c r="C384" s="38"/>
      <c r="D384" s="38"/>
      <c r="F384" s="38"/>
      <c r="G384" s="247"/>
      <c r="H384" s="248">
        <f>SUM(H374:H383)</f>
        <v>174337924</v>
      </c>
      <c r="I384" s="53"/>
      <c r="J384" s="247"/>
      <c r="K384" s="248">
        <f>SUM(K374:K383)</f>
        <v>117084682</v>
      </c>
      <c r="L384" s="247"/>
      <c r="M384" s="249"/>
      <c r="N384" s="251">
        <f>SUM(N374:N383)</f>
        <v>422452281</v>
      </c>
      <c r="O384" s="294">
        <f>ROUND((N384/P384)*100,2)</f>
        <v>56.06</v>
      </c>
      <c r="P384" s="93">
        <f>SUM(P374:P383)</f>
        <v>753593839</v>
      </c>
      <c r="Q384" s="92"/>
      <c r="R384" s="92"/>
      <c r="S384" s="92"/>
      <c r="T384" s="94"/>
      <c r="U384" s="95"/>
      <c r="V384" s="96"/>
      <c r="W384" s="92"/>
      <c r="X384" s="92"/>
      <c r="Y384" s="92"/>
      <c r="Z384" s="92" t="str">
        <f>IF(Z373&lt;&gt;0,"Out of Balance","")</f>
        <v/>
      </c>
    </row>
    <row r="385" spans="1:28" ht="15.75" customHeight="1">
      <c r="A385" s="76"/>
      <c r="B385" s="14" t="s">
        <v>44</v>
      </c>
      <c r="C385" s="53"/>
      <c r="D385" s="53"/>
      <c r="E385" s="53"/>
      <c r="F385" s="53"/>
      <c r="G385" s="303"/>
      <c r="H385" s="303"/>
      <c r="I385" s="303"/>
      <c r="J385" s="303"/>
      <c r="K385" s="303"/>
      <c r="L385" s="303"/>
      <c r="O385" s="250" t="s">
        <v>449</v>
      </c>
      <c r="Q385" s="93"/>
      <c r="R385" s="93"/>
      <c r="S385" s="93"/>
      <c r="T385" s="94"/>
      <c r="U385" s="95"/>
      <c r="V385" s="99"/>
      <c r="W385" s="93"/>
      <c r="X385" s="93"/>
      <c r="Y385" s="92"/>
      <c r="Z385" s="100"/>
    </row>
    <row r="386" spans="1:28" ht="15.75" hidden="1" customHeight="1" outlineLevel="1">
      <c r="A386" s="76"/>
      <c r="B386" s="168"/>
      <c r="C386" s="37"/>
      <c r="D386" s="37"/>
      <c r="E386" s="37"/>
      <c r="F386" s="97">
        <f>TAES!$F$46</f>
        <v>0</v>
      </c>
      <c r="G386" s="97">
        <f>TAES!$G$46</f>
        <v>0</v>
      </c>
      <c r="H386" s="97">
        <f>TAES!$H$46</f>
        <v>0</v>
      </c>
      <c r="I386" s="97">
        <f>TAES!$I$46</f>
        <v>0</v>
      </c>
      <c r="J386" s="97">
        <f>TAES!$J$46</f>
        <v>0</v>
      </c>
      <c r="K386" s="97">
        <f>TAES!$K$46</f>
        <v>0</v>
      </c>
      <c r="L386" s="177">
        <f>TAES!$L$46</f>
        <v>0</v>
      </c>
      <c r="O386" s="300" t="str">
        <f>TAES!$O$46</f>
        <v>N/A</v>
      </c>
      <c r="Q386" s="93"/>
      <c r="R386" s="93"/>
      <c r="S386" s="93"/>
      <c r="T386" s="94"/>
      <c r="U386" s="95"/>
      <c r="V386" s="99"/>
      <c r="W386" s="93"/>
      <c r="X386" s="93"/>
      <c r="Y386" s="92"/>
      <c r="Z386" s="100"/>
    </row>
    <row r="387" spans="1:28" ht="15.75" hidden="1" customHeight="1" outlineLevel="1">
      <c r="A387" s="76"/>
      <c r="B387" s="168"/>
      <c r="C387" s="37"/>
      <c r="D387" s="37"/>
      <c r="E387" s="37"/>
      <c r="F387" s="97">
        <f>TAMRF!$F$46</f>
        <v>0</v>
      </c>
      <c r="G387" s="97">
        <f>TAMRF!$G$46</f>
        <v>0</v>
      </c>
      <c r="H387" s="97">
        <f>TAMRF!$H$46</f>
        <v>0</v>
      </c>
      <c r="I387" s="97">
        <f>TAMRF!$I$46</f>
        <v>0</v>
      </c>
      <c r="J387" s="97">
        <f>TAMRF!$J$46</f>
        <v>0</v>
      </c>
      <c r="K387" s="97">
        <f>TAMRF!$K$46</f>
        <v>0</v>
      </c>
      <c r="L387" s="177">
        <f>TAMRF!$L$46</f>
        <v>0</v>
      </c>
      <c r="O387" s="300" t="str">
        <f>TAMRF!$O$46</f>
        <v>N/A</v>
      </c>
      <c r="Q387" s="93"/>
      <c r="R387" s="93"/>
      <c r="S387" s="93"/>
      <c r="T387" s="94"/>
      <c r="U387" s="95"/>
      <c r="V387" s="99"/>
      <c r="W387" s="93"/>
      <c r="X387" s="93"/>
      <c r="Y387" s="92"/>
      <c r="Z387" s="100"/>
    </row>
    <row r="388" spans="1:28" ht="15.75" hidden="1" customHeight="1" outlineLevel="1">
      <c r="A388" s="76"/>
      <c r="B388" s="168"/>
      <c r="C388" s="37"/>
      <c r="D388" s="37"/>
      <c r="E388" s="37"/>
      <c r="F388" s="97">
        <f>TAMU!$F$46</f>
        <v>61500</v>
      </c>
      <c r="G388" s="97">
        <f>TAMU!$G$46</f>
        <v>165880</v>
      </c>
      <c r="H388" s="97">
        <f>TAMU!$H$46</f>
        <v>812508</v>
      </c>
      <c r="I388" s="97">
        <f>TAMU!$I$46</f>
        <v>2312250</v>
      </c>
      <c r="J388" s="97">
        <f>TAMU!$J$46</f>
        <v>0</v>
      </c>
      <c r="K388" s="97">
        <f>TAMU!$K$46</f>
        <v>230565</v>
      </c>
      <c r="L388" s="177">
        <f>TAMU!$L$46</f>
        <v>3582703</v>
      </c>
      <c r="O388" s="300">
        <f>TAMU!$O$46</f>
        <v>125362</v>
      </c>
      <c r="Q388" s="93"/>
      <c r="R388" s="93"/>
      <c r="S388" s="93"/>
      <c r="T388" s="94"/>
      <c r="U388" s="95"/>
      <c r="V388" s="99"/>
      <c r="W388" s="93"/>
      <c r="X388" s="93"/>
      <c r="Y388" s="92"/>
      <c r="Z388" s="100"/>
    </row>
    <row r="389" spans="1:28" ht="15.75" hidden="1" customHeight="1" outlineLevel="1">
      <c r="A389" s="76"/>
      <c r="B389" s="168"/>
      <c r="C389" s="37"/>
      <c r="D389" s="37"/>
      <c r="E389" s="37"/>
      <c r="F389" s="97">
        <f>TAMUS!$F$46</f>
        <v>0</v>
      </c>
      <c r="G389" s="97">
        <f>TAMUS!$G$46</f>
        <v>0</v>
      </c>
      <c r="H389" s="97">
        <f>TAMUS!$H$46</f>
        <v>0</v>
      </c>
      <c r="I389" s="97">
        <f>TAMUS!$I$46</f>
        <v>0</v>
      </c>
      <c r="J389" s="97">
        <f>TAMUS!$J$46</f>
        <v>0</v>
      </c>
      <c r="K389" s="97">
        <f>TAMUS!$K$46</f>
        <v>0</v>
      </c>
      <c r="L389" s="177">
        <f>TAMUS!$L$46</f>
        <v>0</v>
      </c>
      <c r="O389" s="300" t="str">
        <f>TAMUS!$O$46</f>
        <v>N/A</v>
      </c>
      <c r="Q389" s="93"/>
      <c r="R389" s="93"/>
      <c r="S389" s="93"/>
      <c r="T389" s="94"/>
      <c r="U389" s="95"/>
      <c r="V389" s="99"/>
      <c r="W389" s="93"/>
      <c r="X389" s="93"/>
      <c r="Y389" s="92"/>
      <c r="Z389" s="100"/>
    </row>
    <row r="390" spans="1:28" ht="15.75" hidden="1" customHeight="1" outlineLevel="1">
      <c r="A390" s="76"/>
      <c r="B390" s="168"/>
      <c r="C390" s="37"/>
      <c r="D390" s="37"/>
      <c r="E390" s="37"/>
      <c r="F390" s="97">
        <f>TAR!$F$46</f>
        <v>0</v>
      </c>
      <c r="G390" s="97">
        <f>TAR!$G$46</f>
        <v>0</v>
      </c>
      <c r="H390" s="97">
        <f>TAR!$H$46</f>
        <v>0</v>
      </c>
      <c r="I390" s="97">
        <f>TAR!$I$46</f>
        <v>0</v>
      </c>
      <c r="J390" s="97">
        <f>TAR!$J$46</f>
        <v>0</v>
      </c>
      <c r="K390" s="97">
        <f>TAR!$K$46</f>
        <v>0</v>
      </c>
      <c r="L390" s="177">
        <f>TAR!$L$46</f>
        <v>0</v>
      </c>
      <c r="O390" s="300" t="str">
        <f>TAR!$O$46</f>
        <v>N/A</v>
      </c>
      <c r="Q390" s="93"/>
      <c r="R390" s="93"/>
      <c r="S390" s="93"/>
      <c r="T390" s="94"/>
      <c r="U390" s="95"/>
      <c r="V390" s="99"/>
      <c r="W390" s="93"/>
      <c r="X390" s="93"/>
      <c r="Y390" s="92"/>
      <c r="Z390" s="100"/>
    </row>
    <row r="391" spans="1:28" ht="15.75" hidden="1" customHeight="1" outlineLevel="1">
      <c r="A391" s="76"/>
      <c r="B391" s="168"/>
      <c r="C391" s="37"/>
      <c r="D391" s="37"/>
      <c r="E391" s="37"/>
      <c r="F391" s="97">
        <f>TEES1!$F$46</f>
        <v>938008</v>
      </c>
      <c r="G391" s="97">
        <f>TEES1!$G$46</f>
        <v>0</v>
      </c>
      <c r="H391" s="97">
        <f>TEES1!$H$46</f>
        <v>81964</v>
      </c>
      <c r="I391" s="97">
        <f>TEES1!$I$46</f>
        <v>0</v>
      </c>
      <c r="J391" s="97">
        <f>TEES1!$J$46</f>
        <v>0</v>
      </c>
      <c r="K391" s="97">
        <f>TEES1!$K$46</f>
        <v>0</v>
      </c>
      <c r="L391" s="177">
        <f>TEES1!$L$46</f>
        <v>1019972</v>
      </c>
      <c r="O391" s="300" t="str">
        <f>TEES1!$O$46</f>
        <v>N/A</v>
      </c>
      <c r="Q391" s="93"/>
      <c r="R391" s="93"/>
      <c r="S391" s="93"/>
      <c r="T391" s="94"/>
      <c r="U391" s="95"/>
      <c r="V391" s="99"/>
      <c r="W391" s="93"/>
      <c r="X391" s="93"/>
      <c r="Y391" s="92"/>
      <c r="Z391" s="100"/>
    </row>
    <row r="392" spans="1:28" ht="15.75" hidden="1" customHeight="1" outlineLevel="1">
      <c r="A392" s="76"/>
      <c r="B392" s="168"/>
      <c r="C392" s="37"/>
      <c r="D392" s="37"/>
      <c r="E392" s="37"/>
      <c r="F392" s="97">
        <f>TEES2!$F$46</f>
        <v>0</v>
      </c>
      <c r="G392" s="97">
        <f>TEES2!$G$46</f>
        <v>0</v>
      </c>
      <c r="H392" s="97">
        <f>TEES2!$H$46</f>
        <v>0</v>
      </c>
      <c r="I392" s="97">
        <f>TEES2!$I$46</f>
        <v>0</v>
      </c>
      <c r="J392" s="97">
        <f>TEES2!$J$46</f>
        <v>0</v>
      </c>
      <c r="K392" s="97">
        <f>TEES2!$K$46</f>
        <v>0</v>
      </c>
      <c r="L392" s="177">
        <f>TEES2!$L$46</f>
        <v>0</v>
      </c>
      <c r="O392" s="300" t="str">
        <f>TEES2!$O$46</f>
        <v>N/A</v>
      </c>
      <c r="Q392" s="93"/>
      <c r="R392" s="93"/>
      <c r="S392" s="93"/>
      <c r="T392" s="94"/>
      <c r="U392" s="95"/>
      <c r="V392" s="99"/>
      <c r="W392" s="93"/>
      <c r="X392" s="93"/>
      <c r="Y392" s="92"/>
      <c r="Z392" s="100"/>
    </row>
    <row r="393" spans="1:28" ht="15.75" hidden="1" customHeight="1" outlineLevel="1">
      <c r="A393" s="76"/>
      <c r="B393" s="168"/>
      <c r="C393" s="37"/>
      <c r="D393" s="37"/>
      <c r="E393" s="37"/>
      <c r="F393" s="97">
        <f>TFS!$F$46</f>
        <v>0</v>
      </c>
      <c r="G393" s="97">
        <f>TFS!$G$46</f>
        <v>0</v>
      </c>
      <c r="H393" s="97">
        <f>TFS!$H$46</f>
        <v>0</v>
      </c>
      <c r="I393" s="97">
        <f>TFS!$I$46</f>
        <v>0</v>
      </c>
      <c r="J393" s="97">
        <f>TFS!$J$46</f>
        <v>0</v>
      </c>
      <c r="K393" s="97">
        <f>TFS!$K$46</f>
        <v>0</v>
      </c>
      <c r="L393" s="177">
        <f>TFS!$L$46</f>
        <v>0</v>
      </c>
      <c r="O393" s="300" t="str">
        <f>TFS!$O$46</f>
        <v>N/A</v>
      </c>
      <c r="Q393" s="93"/>
      <c r="R393" s="93"/>
      <c r="S393" s="93"/>
      <c r="T393" s="94"/>
      <c r="U393" s="95"/>
      <c r="V393" s="99"/>
      <c r="W393" s="93"/>
      <c r="X393" s="93"/>
      <c r="Y393" s="92"/>
      <c r="Z393" s="100"/>
    </row>
    <row r="394" spans="1:28" ht="15.75" hidden="1" customHeight="1" outlineLevel="1">
      <c r="A394" s="76"/>
      <c r="B394" s="168"/>
      <c r="C394" s="37"/>
      <c r="D394" s="37"/>
      <c r="E394" s="37"/>
      <c r="F394" s="97">
        <f>TTI!$F$46</f>
        <v>0</v>
      </c>
      <c r="G394" s="97">
        <f>TTI!$G$46</f>
        <v>0</v>
      </c>
      <c r="H394" s="97">
        <f>TTI!$H$46</f>
        <v>0</v>
      </c>
      <c r="I394" s="97">
        <f>TTI!$I$46</f>
        <v>0</v>
      </c>
      <c r="J394" s="97">
        <f>TTI!$J$46</f>
        <v>0</v>
      </c>
      <c r="K394" s="97">
        <f>TTI!$K$46</f>
        <v>0</v>
      </c>
      <c r="L394" s="177">
        <f>TTI!$L$46</f>
        <v>0</v>
      </c>
      <c r="O394" s="300" t="str">
        <f>TTI!$O$46</f>
        <v>N/A</v>
      </c>
      <c r="Q394" s="93"/>
      <c r="R394" s="93"/>
      <c r="S394" s="93"/>
      <c r="T394" s="94"/>
      <c r="U394" s="95"/>
      <c r="V394" s="99"/>
      <c r="W394" s="93"/>
      <c r="X394" s="93"/>
      <c r="Y394" s="92"/>
      <c r="Z394" s="100"/>
    </row>
    <row r="395" spans="1:28" ht="15.75" hidden="1" customHeight="1" outlineLevel="1">
      <c r="A395" s="76"/>
      <c r="B395" s="168"/>
      <c r="C395" s="37"/>
      <c r="D395" s="37"/>
      <c r="E395" s="37"/>
      <c r="F395" s="97">
        <f>TVMDL!$F$46</f>
        <v>0</v>
      </c>
      <c r="G395" s="97">
        <f>TVMDL!$G$46</f>
        <v>0</v>
      </c>
      <c r="H395" s="97">
        <f>TVMDL!$H$46</f>
        <v>0</v>
      </c>
      <c r="I395" s="97">
        <f>TVMDL!$I$46</f>
        <v>0</v>
      </c>
      <c r="J395" s="97">
        <f>TVMDL!$J$46</f>
        <v>0</v>
      </c>
      <c r="K395" s="97">
        <f>TVMDL!$K$46</f>
        <v>0</v>
      </c>
      <c r="L395" s="177">
        <f>TVMDL!$L$46</f>
        <v>0</v>
      </c>
      <c r="O395" s="300" t="str">
        <f>TVMDL!$O$46</f>
        <v>N/A</v>
      </c>
      <c r="Q395" s="93"/>
      <c r="R395" s="93"/>
      <c r="S395" s="93"/>
      <c r="T395" s="94"/>
      <c r="U395" s="95"/>
      <c r="V395" s="99"/>
      <c r="W395" s="93"/>
      <c r="X395" s="93"/>
      <c r="Y395" s="92"/>
      <c r="Z395" s="100"/>
    </row>
    <row r="396" spans="1:28" ht="15.75" customHeight="1" collapsed="1">
      <c r="A396" s="76"/>
      <c r="B396" s="6" t="s">
        <v>45</v>
      </c>
      <c r="C396" s="21"/>
      <c r="D396" s="21"/>
      <c r="F396" s="64">
        <f t="shared" ref="F396:L396" si="22">SUM(F386:F395)</f>
        <v>999508</v>
      </c>
      <c r="G396" s="64">
        <f t="shared" si="22"/>
        <v>165880</v>
      </c>
      <c r="H396" s="64">
        <f t="shared" si="22"/>
        <v>894472</v>
      </c>
      <c r="I396" s="64">
        <f t="shared" si="22"/>
        <v>2312250</v>
      </c>
      <c r="J396" s="64">
        <f t="shared" si="22"/>
        <v>0</v>
      </c>
      <c r="K396" s="64">
        <f t="shared" si="22"/>
        <v>230565</v>
      </c>
      <c r="L396" s="57">
        <f t="shared" si="22"/>
        <v>4602675</v>
      </c>
      <c r="N396" s="9"/>
      <c r="O396" s="291">
        <f>ROUND(N384/O418,0)</f>
        <v>272995</v>
      </c>
      <c r="Q396" s="93"/>
      <c r="R396" s="50"/>
      <c r="S396" s="93"/>
      <c r="T396" s="94"/>
      <c r="U396" s="95"/>
      <c r="V396" s="99"/>
      <c r="W396" s="93"/>
      <c r="X396" s="101"/>
      <c r="Y396" s="92"/>
      <c r="Z396" s="100"/>
      <c r="AB396" s="24">
        <f>SUM(C396:L396)</f>
        <v>9205350</v>
      </c>
    </row>
    <row r="397" spans="1:28" ht="15.75" hidden="1" customHeight="1" outlineLevel="1">
      <c r="A397" s="76"/>
      <c r="C397" s="21"/>
      <c r="D397" s="21"/>
      <c r="F397" s="64">
        <f>TAES!$F$47</f>
        <v>0</v>
      </c>
      <c r="G397" s="64">
        <f>TAES!$G$47</f>
        <v>0</v>
      </c>
      <c r="H397" s="64">
        <f>TAES!$H$47</f>
        <v>0</v>
      </c>
      <c r="I397" s="64">
        <f>TAES!$I$47</f>
        <v>0</v>
      </c>
      <c r="J397" s="64">
        <f>TAES!$J$47</f>
        <v>0</v>
      </c>
      <c r="K397" s="64">
        <f>TAES!$K$47</f>
        <v>0</v>
      </c>
      <c r="L397" s="65">
        <f>TAES!$L$47</f>
        <v>0</v>
      </c>
      <c r="N397" s="9"/>
      <c r="O397" s="297"/>
      <c r="Q397" s="93"/>
      <c r="R397" s="50"/>
      <c r="S397" s="93"/>
      <c r="T397" s="94"/>
      <c r="U397" s="95"/>
      <c r="V397" s="99"/>
      <c r="W397" s="93"/>
      <c r="X397" s="101"/>
      <c r="Y397" s="92"/>
      <c r="Z397" s="100"/>
      <c r="AB397" s="24"/>
    </row>
    <row r="398" spans="1:28" ht="15.75" hidden="1" customHeight="1" outlineLevel="1">
      <c r="A398" s="76"/>
      <c r="C398" s="21"/>
      <c r="D398" s="21"/>
      <c r="F398" s="64">
        <f>TAMRF!$F$47</f>
        <v>0</v>
      </c>
      <c r="G398" s="64">
        <f>TAMRF!$G$47</f>
        <v>0</v>
      </c>
      <c r="H398" s="64">
        <f>TAMRF!$H$47</f>
        <v>0</v>
      </c>
      <c r="I398" s="64">
        <f>TAMRF!$I$47</f>
        <v>0</v>
      </c>
      <c r="J398" s="64">
        <f>TAMRF!$J$47</f>
        <v>0</v>
      </c>
      <c r="K398" s="64">
        <f>TAMRF!$K$47</f>
        <v>0</v>
      </c>
      <c r="L398" s="65">
        <f>TAMRF!$L$47</f>
        <v>0</v>
      </c>
      <c r="N398" s="9"/>
      <c r="O398" s="297"/>
      <c r="Q398" s="93"/>
      <c r="R398" s="50"/>
      <c r="S398" s="93"/>
      <c r="T398" s="94"/>
      <c r="U398" s="95"/>
      <c r="V398" s="99"/>
      <c r="W398" s="93"/>
      <c r="X398" s="101"/>
      <c r="Y398" s="92"/>
      <c r="Z398" s="100"/>
      <c r="AB398" s="24"/>
    </row>
    <row r="399" spans="1:28" ht="15.75" hidden="1" customHeight="1" outlineLevel="1">
      <c r="A399" s="76"/>
      <c r="C399" s="21"/>
      <c r="D399" s="21"/>
      <c r="F399" s="64">
        <f>TAMU!$F$47</f>
        <v>1754659</v>
      </c>
      <c r="G399" s="64">
        <f>TAMU!$G$47</f>
        <v>146435</v>
      </c>
      <c r="H399" s="64">
        <f>TAMU!$H$47</f>
        <v>226357</v>
      </c>
      <c r="I399" s="64">
        <f>TAMU!$I$47</f>
        <v>42446</v>
      </c>
      <c r="J399" s="64">
        <f>TAMU!$J$47</f>
        <v>1030576</v>
      </c>
      <c r="K399" s="64">
        <f>TAMU!$K$47</f>
        <v>548887</v>
      </c>
      <c r="L399" s="65">
        <f>TAMU!$L$47</f>
        <v>3749360</v>
      </c>
      <c r="N399" s="9"/>
      <c r="O399" s="297"/>
      <c r="Q399" s="93"/>
      <c r="R399" s="50"/>
      <c r="S399" s="93"/>
      <c r="T399" s="94"/>
      <c r="U399" s="95"/>
      <c r="V399" s="99"/>
      <c r="W399" s="93"/>
      <c r="X399" s="101"/>
      <c r="Y399" s="92"/>
      <c r="Z399" s="100"/>
      <c r="AB399" s="24"/>
    </row>
    <row r="400" spans="1:28" ht="15.75" hidden="1" customHeight="1" outlineLevel="1">
      <c r="A400" s="76"/>
      <c r="C400" s="21"/>
      <c r="D400" s="21"/>
      <c r="F400" s="64">
        <f>TAMUS!$F$47</f>
        <v>0</v>
      </c>
      <c r="G400" s="64">
        <f>TAMUS!$G$47</f>
        <v>0</v>
      </c>
      <c r="H400" s="64">
        <f>TAMUS!$H$47</f>
        <v>0</v>
      </c>
      <c r="I400" s="64">
        <f>TAMUS!$I$47</f>
        <v>0</v>
      </c>
      <c r="J400" s="64">
        <f>TAMUS!$J$47</f>
        <v>0</v>
      </c>
      <c r="K400" s="64">
        <f>TAMUS!$K$47</f>
        <v>0</v>
      </c>
      <c r="L400" s="65">
        <f>TAMUS!$L$47</f>
        <v>0</v>
      </c>
      <c r="N400" s="9"/>
      <c r="O400" s="297"/>
      <c r="Q400" s="93"/>
      <c r="R400" s="50"/>
      <c r="S400" s="93"/>
      <c r="T400" s="94"/>
      <c r="U400" s="95"/>
      <c r="V400" s="99"/>
      <c r="W400" s="93"/>
      <c r="X400" s="101"/>
      <c r="Y400" s="92"/>
      <c r="Z400" s="100"/>
      <c r="AB400" s="24"/>
    </row>
    <row r="401" spans="1:28" ht="15.75" hidden="1" customHeight="1" outlineLevel="1">
      <c r="A401" s="76"/>
      <c r="C401" s="21"/>
      <c r="D401" s="21"/>
      <c r="F401" s="64">
        <f>TAR!$F$47</f>
        <v>6206965</v>
      </c>
      <c r="G401" s="64">
        <f>TAR!$G$47</f>
        <v>0</v>
      </c>
      <c r="H401" s="64">
        <f>TAR!$H$47</f>
        <v>154454</v>
      </c>
      <c r="I401" s="64">
        <f>TAR!$I$47</f>
        <v>0</v>
      </c>
      <c r="J401" s="64">
        <f>TAR!$J$47</f>
        <v>712654</v>
      </c>
      <c r="K401" s="64">
        <f>TAR!$K$47</f>
        <v>214431</v>
      </c>
      <c r="L401" s="65">
        <f>TAR!$L$47</f>
        <v>7288504</v>
      </c>
      <c r="N401" s="9"/>
      <c r="O401" s="297"/>
      <c r="Q401" s="93"/>
      <c r="R401" s="50"/>
      <c r="S401" s="93"/>
      <c r="T401" s="94"/>
      <c r="U401" s="95"/>
      <c r="V401" s="99"/>
      <c r="W401" s="93"/>
      <c r="X401" s="101"/>
      <c r="Y401" s="92"/>
      <c r="Z401" s="100"/>
      <c r="AB401" s="24"/>
    </row>
    <row r="402" spans="1:28" ht="15.75" hidden="1" customHeight="1" outlineLevel="1">
      <c r="A402" s="76"/>
      <c r="C402" s="21"/>
      <c r="D402" s="21"/>
      <c r="F402" s="64">
        <f>TEES1!$F$47</f>
        <v>5632154</v>
      </c>
      <c r="G402" s="64">
        <f>TEES1!$G$47</f>
        <v>0</v>
      </c>
      <c r="H402" s="64">
        <f>TEES1!$H$47</f>
        <v>370261</v>
      </c>
      <c r="I402" s="64">
        <f>TEES1!$I$47</f>
        <v>0</v>
      </c>
      <c r="J402" s="64">
        <f>TEES1!$J$47</f>
        <v>175</v>
      </c>
      <c r="K402" s="64">
        <f>TEES1!$K$47</f>
        <v>533401</v>
      </c>
      <c r="L402" s="65">
        <f>TEES1!$L$47</f>
        <v>6535991</v>
      </c>
      <c r="N402" s="9"/>
      <c r="O402" s="297"/>
      <c r="Q402" s="93"/>
      <c r="R402" s="50"/>
      <c r="S402" s="93"/>
      <c r="T402" s="94"/>
      <c r="U402" s="95"/>
      <c r="V402" s="99"/>
      <c r="W402" s="93"/>
      <c r="X402" s="101"/>
      <c r="Y402" s="92"/>
      <c r="Z402" s="100"/>
      <c r="AB402" s="24"/>
    </row>
    <row r="403" spans="1:28" ht="15.75" hidden="1" customHeight="1" outlineLevel="1">
      <c r="A403" s="76"/>
      <c r="C403" s="21"/>
      <c r="D403" s="21"/>
      <c r="F403" s="64">
        <f>TEES2!$F$47</f>
        <v>0</v>
      </c>
      <c r="G403" s="64">
        <f>TEES2!$G$47</f>
        <v>0</v>
      </c>
      <c r="H403" s="64">
        <f>TEES2!$H$47</f>
        <v>0</v>
      </c>
      <c r="I403" s="64">
        <f>TEES2!$I$47</f>
        <v>0</v>
      </c>
      <c r="J403" s="64">
        <f>TEES2!$J$47</f>
        <v>0</v>
      </c>
      <c r="K403" s="64">
        <f>TEES2!$K$47</f>
        <v>0</v>
      </c>
      <c r="L403" s="65">
        <f>TEES2!$L$47</f>
        <v>0</v>
      </c>
      <c r="N403" s="9"/>
      <c r="O403" s="297"/>
      <c r="Q403" s="93"/>
      <c r="R403" s="50"/>
      <c r="S403" s="93"/>
      <c r="T403" s="94"/>
      <c r="U403" s="95"/>
      <c r="V403" s="99"/>
      <c r="W403" s="93"/>
      <c r="X403" s="101"/>
      <c r="Y403" s="92"/>
      <c r="Z403" s="100"/>
      <c r="AB403" s="24"/>
    </row>
    <row r="404" spans="1:28" ht="15.75" hidden="1" customHeight="1" outlineLevel="1">
      <c r="A404" s="76"/>
      <c r="C404" s="21"/>
      <c r="D404" s="21"/>
      <c r="F404" s="64">
        <f>TFS!$F$47</f>
        <v>0</v>
      </c>
      <c r="G404" s="64">
        <f>TFS!$G$47</f>
        <v>0</v>
      </c>
      <c r="H404" s="64">
        <f>TFS!$H$47</f>
        <v>0</v>
      </c>
      <c r="I404" s="64">
        <f>TFS!$I$47</f>
        <v>0</v>
      </c>
      <c r="J404" s="64">
        <f>TFS!$J$47</f>
        <v>0</v>
      </c>
      <c r="K404" s="64">
        <f>TFS!$K$47</f>
        <v>0</v>
      </c>
      <c r="L404" s="65">
        <f>TFS!$L$47</f>
        <v>0</v>
      </c>
      <c r="N404" s="9"/>
      <c r="O404" s="297"/>
      <c r="Q404" s="93"/>
      <c r="R404" s="50"/>
      <c r="S404" s="93"/>
      <c r="T404" s="94"/>
      <c r="U404" s="95"/>
      <c r="V404" s="99"/>
      <c r="W404" s="93"/>
      <c r="X404" s="101"/>
      <c r="Y404" s="92"/>
      <c r="Z404" s="100"/>
      <c r="AB404" s="24"/>
    </row>
    <row r="405" spans="1:28" ht="15.75" hidden="1" customHeight="1" outlineLevel="1">
      <c r="A405" s="76"/>
      <c r="C405" s="21"/>
      <c r="D405" s="21"/>
      <c r="F405" s="64">
        <f>TTI!$F$47</f>
        <v>0</v>
      </c>
      <c r="G405" s="64">
        <f>TTI!$G$47</f>
        <v>0</v>
      </c>
      <c r="H405" s="64">
        <f>TTI!$H$47</f>
        <v>0</v>
      </c>
      <c r="I405" s="64">
        <f>TTI!$I$47</f>
        <v>0</v>
      </c>
      <c r="J405" s="64">
        <f>TTI!$J$47</f>
        <v>0</v>
      </c>
      <c r="K405" s="64">
        <f>TTI!$K$47</f>
        <v>0</v>
      </c>
      <c r="L405" s="65">
        <f>TTI!$L$47</f>
        <v>0</v>
      </c>
      <c r="N405" s="9"/>
      <c r="O405" s="297"/>
      <c r="Q405" s="93"/>
      <c r="R405" s="50"/>
      <c r="S405" s="93"/>
      <c r="T405" s="94"/>
      <c r="U405" s="95"/>
      <c r="V405" s="99"/>
      <c r="W405" s="93"/>
      <c r="X405" s="101"/>
      <c r="Y405" s="92"/>
      <c r="Z405" s="100"/>
      <c r="AB405" s="24"/>
    </row>
    <row r="406" spans="1:28" ht="15.75" hidden="1" customHeight="1" outlineLevel="1">
      <c r="A406" s="76"/>
      <c r="C406" s="21"/>
      <c r="D406" s="21"/>
      <c r="F406" s="64">
        <f>TVMDL!$F$47</f>
        <v>0</v>
      </c>
      <c r="G406" s="64">
        <f>TVMDL!$G$47</f>
        <v>0</v>
      </c>
      <c r="H406" s="64">
        <f>TVMDL!$H$47</f>
        <v>0</v>
      </c>
      <c r="I406" s="64">
        <f>TVMDL!$I$47</f>
        <v>0</v>
      </c>
      <c r="J406" s="64">
        <f>TVMDL!$J$47</f>
        <v>0</v>
      </c>
      <c r="K406" s="64">
        <f>TVMDL!$K$47</f>
        <v>0</v>
      </c>
      <c r="L406" s="65">
        <f>TVMDL!$L$47</f>
        <v>0</v>
      </c>
      <c r="N406" s="9"/>
      <c r="O406" s="297"/>
      <c r="Q406" s="93"/>
      <c r="R406" s="50"/>
      <c r="S406" s="93"/>
      <c r="T406" s="94"/>
      <c r="U406" s="95"/>
      <c r="V406" s="99"/>
      <c r="W406" s="93"/>
      <c r="X406" s="101"/>
      <c r="Y406" s="92"/>
      <c r="Z406" s="100"/>
      <c r="AB406" s="24"/>
    </row>
    <row r="407" spans="1:28" ht="15.75" customHeight="1" collapsed="1">
      <c r="A407" s="76"/>
      <c r="B407" s="6" t="s">
        <v>46</v>
      </c>
      <c r="C407" s="21"/>
      <c r="D407" s="21"/>
      <c r="F407" s="64">
        <f t="shared" ref="F407:L407" si="23">SUM(F397:F406)</f>
        <v>13593778</v>
      </c>
      <c r="G407" s="64">
        <f t="shared" si="23"/>
        <v>146435</v>
      </c>
      <c r="H407" s="64">
        <f t="shared" si="23"/>
        <v>751072</v>
      </c>
      <c r="I407" s="64">
        <f t="shared" si="23"/>
        <v>42446</v>
      </c>
      <c r="J407" s="64">
        <f t="shared" si="23"/>
        <v>1743405</v>
      </c>
      <c r="K407" s="64">
        <f t="shared" si="23"/>
        <v>1296719</v>
      </c>
      <c r="L407" s="65">
        <f t="shared" si="23"/>
        <v>17573855</v>
      </c>
      <c r="N407" s="97"/>
      <c r="O407" s="281" t="s">
        <v>490</v>
      </c>
      <c r="P407" s="98"/>
      <c r="Q407" s="93"/>
      <c r="R407" s="50"/>
      <c r="S407" s="93"/>
      <c r="T407" s="94"/>
      <c r="U407" s="95"/>
      <c r="V407" s="99"/>
      <c r="W407" s="93"/>
      <c r="X407" s="101"/>
      <c r="Y407" s="92"/>
      <c r="Z407" s="100"/>
      <c r="AB407" s="24"/>
    </row>
    <row r="408" spans="1:28" ht="15.75" hidden="1" customHeight="1" outlineLevel="1">
      <c r="A408" s="76"/>
      <c r="C408" s="21"/>
      <c r="D408" s="21"/>
      <c r="F408" s="64">
        <f>TAES!$F$48</f>
        <v>0</v>
      </c>
      <c r="G408" s="64">
        <f>TAES!$G$48</f>
        <v>0</v>
      </c>
      <c r="H408" s="64">
        <f>TAES!$H$48</f>
        <v>0</v>
      </c>
      <c r="I408" s="64">
        <f>TAES!$I$48</f>
        <v>0</v>
      </c>
      <c r="J408" s="64">
        <f>TAES!$J$48</f>
        <v>0</v>
      </c>
      <c r="K408" s="64">
        <f>TAES!$K$48</f>
        <v>0</v>
      </c>
      <c r="L408" s="65">
        <f>TAES!$L$48</f>
        <v>0</v>
      </c>
      <c r="N408" s="97"/>
      <c r="O408" s="301">
        <f>TAES!$O$48</f>
        <v>0</v>
      </c>
      <c r="P408" s="98"/>
      <c r="Q408" s="93"/>
      <c r="R408" s="50"/>
      <c r="S408" s="93"/>
      <c r="T408" s="94"/>
      <c r="U408" s="95"/>
      <c r="V408" s="99"/>
      <c r="W408" s="93"/>
      <c r="X408" s="101"/>
      <c r="Y408" s="92"/>
      <c r="Z408" s="100"/>
      <c r="AB408" s="24"/>
    </row>
    <row r="409" spans="1:28" ht="15.75" hidden="1" customHeight="1" outlineLevel="1">
      <c r="A409" s="76"/>
      <c r="C409" s="21"/>
      <c r="D409" s="21"/>
      <c r="F409" s="64">
        <f>TAMRF!$F$48</f>
        <v>0</v>
      </c>
      <c r="G409" s="64">
        <f>TAMRF!$G$48</f>
        <v>0</v>
      </c>
      <c r="H409" s="64">
        <f>TAMRF!$H$48</f>
        <v>0</v>
      </c>
      <c r="I409" s="64">
        <f>TAMRF!$I$48</f>
        <v>0</v>
      </c>
      <c r="J409" s="64">
        <f>TAMRF!$J$48</f>
        <v>0</v>
      </c>
      <c r="K409" s="64">
        <f>TAMRF!$K$48</f>
        <v>0</v>
      </c>
      <c r="L409" s="65">
        <f>TAMRF!$L$48</f>
        <v>0</v>
      </c>
      <c r="N409" s="97"/>
      <c r="O409" s="301">
        <f>TAMRF!$O$48</f>
        <v>0</v>
      </c>
      <c r="P409" s="98"/>
      <c r="Q409" s="93"/>
      <c r="R409" s="50"/>
      <c r="S409" s="93"/>
      <c r="T409" s="94"/>
      <c r="U409" s="95"/>
      <c r="V409" s="99"/>
      <c r="W409" s="93"/>
      <c r="X409" s="101"/>
      <c r="Y409" s="92"/>
      <c r="Z409" s="100"/>
      <c r="AB409" s="24"/>
    </row>
    <row r="410" spans="1:28" ht="15.75" hidden="1" customHeight="1" outlineLevel="1">
      <c r="A410" s="76"/>
      <c r="C410" s="21"/>
      <c r="D410" s="21"/>
      <c r="F410" s="64">
        <f>TAMU!$F$48</f>
        <v>1841723</v>
      </c>
      <c r="G410" s="64">
        <f>TAMU!$G$48</f>
        <v>151553</v>
      </c>
      <c r="H410" s="64">
        <f>TAMU!$H$48</f>
        <v>724096</v>
      </c>
      <c r="I410" s="64">
        <f>TAMU!$I$48</f>
        <v>0</v>
      </c>
      <c r="J410" s="64">
        <f>TAMU!$J$48</f>
        <v>0</v>
      </c>
      <c r="K410" s="64">
        <f>TAMU!$K$48</f>
        <v>296543</v>
      </c>
      <c r="L410" s="65">
        <f>TAMU!$L$48</f>
        <v>3013915</v>
      </c>
      <c r="N410" s="97"/>
      <c r="O410" s="301">
        <f>TAMU!$O$48</f>
        <v>1547.47</v>
      </c>
      <c r="P410" s="98"/>
      <c r="Q410" s="93"/>
      <c r="R410" s="50"/>
      <c r="S410" s="93"/>
      <c r="T410" s="94"/>
      <c r="U410" s="95"/>
      <c r="V410" s="99"/>
      <c r="W410" s="93"/>
      <c r="X410" s="101"/>
      <c r="Y410" s="92"/>
      <c r="Z410" s="100"/>
      <c r="AB410" s="24"/>
    </row>
    <row r="411" spans="1:28" ht="15.75" hidden="1" customHeight="1" outlineLevel="1">
      <c r="A411" s="76"/>
      <c r="C411" s="21"/>
      <c r="D411" s="21"/>
      <c r="F411" s="64">
        <f>TAMUS!$F$48</f>
        <v>0</v>
      </c>
      <c r="G411" s="64">
        <f>TAMUS!$G$48</f>
        <v>0</v>
      </c>
      <c r="H411" s="64">
        <f>TAMUS!$H$48</f>
        <v>0</v>
      </c>
      <c r="I411" s="64">
        <f>TAMUS!$I$48</f>
        <v>0</v>
      </c>
      <c r="J411" s="64">
        <f>TAMUS!$J$48</f>
        <v>0</v>
      </c>
      <c r="K411" s="64">
        <f>TAMUS!$K$48</f>
        <v>0</v>
      </c>
      <c r="L411" s="65">
        <f>TAMUS!$L$48</f>
        <v>0</v>
      </c>
      <c r="N411" s="97"/>
      <c r="O411" s="301">
        <f>TAMUS!$O$48</f>
        <v>0</v>
      </c>
      <c r="P411" s="98"/>
      <c r="Q411" s="93"/>
      <c r="R411" s="50"/>
      <c r="S411" s="93"/>
      <c r="T411" s="94"/>
      <c r="U411" s="95"/>
      <c r="V411" s="99"/>
      <c r="W411" s="93"/>
      <c r="X411" s="101"/>
      <c r="Y411" s="92"/>
      <c r="Z411" s="100"/>
      <c r="AB411" s="24"/>
    </row>
    <row r="412" spans="1:28" ht="15.75" hidden="1" customHeight="1" outlineLevel="1">
      <c r="A412" s="76"/>
      <c r="C412" s="21"/>
      <c r="D412" s="21"/>
      <c r="F412" s="64">
        <f>TAR!$F$48</f>
        <v>1642993</v>
      </c>
      <c r="G412" s="64">
        <f>TAR!$G$48</f>
        <v>0</v>
      </c>
      <c r="H412" s="64">
        <f>TAR!$H$48</f>
        <v>178825</v>
      </c>
      <c r="I412" s="64">
        <f>TAR!$I$48</f>
        <v>0</v>
      </c>
      <c r="J412" s="64">
        <f>TAR!$J$48</f>
        <v>0</v>
      </c>
      <c r="K412" s="64">
        <f>TAR!$K$48</f>
        <v>156514</v>
      </c>
      <c r="L412" s="65">
        <f>TAR!$L$48</f>
        <v>1978332</v>
      </c>
      <c r="N412" s="97"/>
      <c r="O412" s="301">
        <f>TAR!$O$48</f>
        <v>0</v>
      </c>
      <c r="P412" s="98"/>
      <c r="Q412" s="93"/>
      <c r="R412" s="50"/>
      <c r="S412" s="93"/>
      <c r="T412" s="94"/>
      <c r="U412" s="95"/>
      <c r="V412" s="99"/>
      <c r="W412" s="93"/>
      <c r="X412" s="101"/>
      <c r="Y412" s="92"/>
      <c r="Z412" s="100"/>
      <c r="AB412" s="24"/>
    </row>
    <row r="413" spans="1:28" ht="15.75" hidden="1" customHeight="1" outlineLevel="1">
      <c r="A413" s="76"/>
      <c r="C413" s="21"/>
      <c r="D413" s="21"/>
      <c r="F413" s="64">
        <f>TEES1!$F$48</f>
        <v>14013</v>
      </c>
      <c r="G413" s="64">
        <f>TEES1!$G$48</f>
        <v>0</v>
      </c>
      <c r="H413" s="64">
        <f>TEES1!$H$48</f>
        <v>459826</v>
      </c>
      <c r="I413" s="64">
        <f>TEES1!$I$48</f>
        <v>0</v>
      </c>
      <c r="J413" s="64">
        <f>TEES1!$J$48</f>
        <v>0</v>
      </c>
      <c r="K413" s="64">
        <f>TEES1!$K$48</f>
        <v>0</v>
      </c>
      <c r="L413" s="65">
        <f>TEES1!$L$48</f>
        <v>473839</v>
      </c>
      <c r="N413" s="97"/>
      <c r="O413" s="301">
        <f>TEES1!$O$48</f>
        <v>0</v>
      </c>
      <c r="P413" s="98"/>
      <c r="Q413" s="93"/>
      <c r="R413" s="50"/>
      <c r="S413" s="93"/>
      <c r="T413" s="94"/>
      <c r="U413" s="95"/>
      <c r="V413" s="99"/>
      <c r="W413" s="93"/>
      <c r="X413" s="101"/>
      <c r="Y413" s="92"/>
      <c r="Z413" s="100"/>
      <c r="AB413" s="24"/>
    </row>
    <row r="414" spans="1:28" ht="15.75" hidden="1" customHeight="1" outlineLevel="1">
      <c r="A414" s="76"/>
      <c r="C414" s="21"/>
      <c r="D414" s="21"/>
      <c r="F414" s="64">
        <f>TEES2!$F$48</f>
        <v>0</v>
      </c>
      <c r="G414" s="64">
        <f>TEES2!$G$48</f>
        <v>0</v>
      </c>
      <c r="H414" s="64">
        <f>TEES2!$H$48</f>
        <v>0</v>
      </c>
      <c r="I414" s="64">
        <f>TEES2!$I$48</f>
        <v>0</v>
      </c>
      <c r="J414" s="64">
        <f>TEES2!$J$48</f>
        <v>0</v>
      </c>
      <c r="K414" s="64">
        <f>TEES2!$K$48</f>
        <v>0</v>
      </c>
      <c r="L414" s="65">
        <f>TEES2!$L$48</f>
        <v>0</v>
      </c>
      <c r="N414" s="97"/>
      <c r="O414" s="301">
        <f>TEES2!$O$48</f>
        <v>0</v>
      </c>
      <c r="P414" s="98"/>
      <c r="Q414" s="93"/>
      <c r="R414" s="50"/>
      <c r="S414" s="93"/>
      <c r="T414" s="94"/>
      <c r="U414" s="95"/>
      <c r="V414" s="99"/>
      <c r="W414" s="93"/>
      <c r="X414" s="101"/>
      <c r="Y414" s="92"/>
      <c r="Z414" s="100"/>
      <c r="AB414" s="24"/>
    </row>
    <row r="415" spans="1:28" ht="15.75" hidden="1" customHeight="1" outlineLevel="1">
      <c r="A415" s="76"/>
      <c r="C415" s="21"/>
      <c r="D415" s="21"/>
      <c r="F415" s="64">
        <f>TFS!$F$48</f>
        <v>0</v>
      </c>
      <c r="G415" s="64">
        <f>TFS!$G$48</f>
        <v>0</v>
      </c>
      <c r="H415" s="64">
        <f>TFS!$H$48</f>
        <v>0</v>
      </c>
      <c r="I415" s="64">
        <f>TFS!$I$48</f>
        <v>0</v>
      </c>
      <c r="J415" s="64">
        <f>TFS!$J$48</f>
        <v>0</v>
      </c>
      <c r="K415" s="64">
        <f>TFS!$K$48</f>
        <v>0</v>
      </c>
      <c r="L415" s="65">
        <f>TFS!$L$48</f>
        <v>0</v>
      </c>
      <c r="N415" s="97"/>
      <c r="O415" s="301">
        <f>TFS!$O$48</f>
        <v>0</v>
      </c>
      <c r="P415" s="98"/>
      <c r="Q415" s="93"/>
      <c r="R415" s="50"/>
      <c r="S415" s="93"/>
      <c r="T415" s="94"/>
      <c r="U415" s="95"/>
      <c r="V415" s="99"/>
      <c r="W415" s="93"/>
      <c r="X415" s="101"/>
      <c r="Y415" s="92"/>
      <c r="Z415" s="100"/>
      <c r="AB415" s="24"/>
    </row>
    <row r="416" spans="1:28" ht="15.75" hidden="1" customHeight="1" outlineLevel="1">
      <c r="A416" s="76"/>
      <c r="C416" s="21"/>
      <c r="D416" s="21"/>
      <c r="F416" s="64">
        <f>TTI!$F$48</f>
        <v>0</v>
      </c>
      <c r="G416" s="64">
        <f>TTI!$G$48</f>
        <v>0</v>
      </c>
      <c r="H416" s="64">
        <f>TTI!$H$48</f>
        <v>0</v>
      </c>
      <c r="I416" s="64">
        <f>TTI!$I$48</f>
        <v>0</v>
      </c>
      <c r="J416" s="64">
        <f>TTI!$J$48</f>
        <v>0</v>
      </c>
      <c r="K416" s="64">
        <f>TTI!$K$48</f>
        <v>0</v>
      </c>
      <c r="L416" s="65">
        <f>TTI!$L$48</f>
        <v>0</v>
      </c>
      <c r="N416" s="97"/>
      <c r="O416" s="301">
        <f>TTI!$O$48</f>
        <v>0</v>
      </c>
      <c r="P416" s="98"/>
      <c r="Q416" s="93"/>
      <c r="R416" s="50"/>
      <c r="S416" s="93"/>
      <c r="T416" s="94"/>
      <c r="U416" s="95"/>
      <c r="V416" s="99"/>
      <c r="W416" s="93"/>
      <c r="X416" s="101"/>
      <c r="Y416" s="92"/>
      <c r="Z416" s="100"/>
      <c r="AB416" s="24"/>
    </row>
    <row r="417" spans="1:28" ht="15.75" hidden="1" customHeight="1" outlineLevel="1">
      <c r="A417" s="76"/>
      <c r="C417" s="21"/>
      <c r="D417" s="21"/>
      <c r="F417" s="64">
        <f>TVMDL!$F$48</f>
        <v>0</v>
      </c>
      <c r="G417" s="64">
        <f>TVMDL!$G$48</f>
        <v>0</v>
      </c>
      <c r="H417" s="64">
        <f>TVMDL!$H$48</f>
        <v>0</v>
      </c>
      <c r="I417" s="64">
        <f>TVMDL!$I$48</f>
        <v>0</v>
      </c>
      <c r="J417" s="64">
        <f>TVMDL!$J$48</f>
        <v>0</v>
      </c>
      <c r="K417" s="64">
        <f>TVMDL!$K$48</f>
        <v>0</v>
      </c>
      <c r="L417" s="65">
        <f>TVMDL!$L$48</f>
        <v>0</v>
      </c>
      <c r="N417" s="97"/>
      <c r="O417" s="301">
        <f>TVMDL!$O$48</f>
        <v>0</v>
      </c>
      <c r="P417" s="98"/>
      <c r="Q417" s="93"/>
      <c r="R417" s="50"/>
      <c r="S417" s="93"/>
      <c r="T417" s="94"/>
      <c r="U417" s="95"/>
      <c r="V417" s="99"/>
      <c r="W417" s="93"/>
      <c r="X417" s="101"/>
      <c r="Y417" s="92"/>
      <c r="Z417" s="100"/>
      <c r="AB417" s="24"/>
    </row>
    <row r="418" spans="1:28" ht="15.75" customHeight="1" collapsed="1">
      <c r="A418" s="76"/>
      <c r="B418" s="6" t="s">
        <v>47</v>
      </c>
      <c r="C418" s="21"/>
      <c r="D418" s="21"/>
      <c r="F418" s="64">
        <f t="shared" ref="F418:L418" si="24">SUM(F408:F417)</f>
        <v>3498729</v>
      </c>
      <c r="G418" s="64">
        <f t="shared" si="24"/>
        <v>151553</v>
      </c>
      <c r="H418" s="64">
        <f t="shared" si="24"/>
        <v>1362747</v>
      </c>
      <c r="I418" s="64">
        <f t="shared" si="24"/>
        <v>0</v>
      </c>
      <c r="J418" s="64">
        <f t="shared" si="24"/>
        <v>0</v>
      </c>
      <c r="K418" s="64">
        <f t="shared" si="24"/>
        <v>453057</v>
      </c>
      <c r="L418" s="65">
        <f t="shared" si="24"/>
        <v>5466086</v>
      </c>
      <c r="N418" s="97"/>
      <c r="O418" s="293">
        <f>SUM(O408:O417)</f>
        <v>1547.47</v>
      </c>
      <c r="P418" s="98"/>
      <c r="Q418" s="93"/>
      <c r="R418" s="50"/>
      <c r="S418" s="93"/>
      <c r="T418" s="94"/>
      <c r="U418" s="95"/>
      <c r="V418" s="99"/>
      <c r="W418" s="93"/>
      <c r="X418" s="101"/>
      <c r="Y418" s="92"/>
      <c r="Z418" s="100"/>
      <c r="AB418" s="24"/>
    </row>
    <row r="419" spans="1:28" ht="15.75" hidden="1" customHeight="1" outlineLevel="1">
      <c r="A419" s="76"/>
      <c r="C419" s="21"/>
      <c r="D419" s="21"/>
      <c r="F419" s="64">
        <f>TAES!$F$49</f>
        <v>0</v>
      </c>
      <c r="G419" s="64">
        <f>TAES!$G$49</f>
        <v>0</v>
      </c>
      <c r="H419" s="64">
        <f>TAES!$H$49</f>
        <v>0</v>
      </c>
      <c r="I419" s="64">
        <f>TAES!$I$49</f>
        <v>0</v>
      </c>
      <c r="J419" s="64">
        <f>TAES!$J$49</f>
        <v>0</v>
      </c>
      <c r="K419" s="64">
        <f>TAES!$K$49</f>
        <v>0</v>
      </c>
      <c r="L419" s="65">
        <f>TAES!$L$49</f>
        <v>0</v>
      </c>
      <c r="N419" s="97"/>
      <c r="O419" s="293"/>
      <c r="P419" s="98"/>
      <c r="Q419" s="93"/>
      <c r="R419" s="50"/>
      <c r="S419" s="93"/>
      <c r="T419" s="94"/>
      <c r="U419" s="95"/>
      <c r="V419" s="99"/>
      <c r="W419" s="93"/>
      <c r="X419" s="101"/>
      <c r="Y419" s="92"/>
      <c r="Z419" s="100"/>
      <c r="AB419" s="24"/>
    </row>
    <row r="420" spans="1:28" ht="15.75" hidden="1" customHeight="1" outlineLevel="1">
      <c r="A420" s="76"/>
      <c r="C420" s="21"/>
      <c r="D420" s="21"/>
      <c r="F420" s="64">
        <f>TAMRF!$F$49</f>
        <v>0</v>
      </c>
      <c r="G420" s="64">
        <f>TAMRF!$G$49</f>
        <v>0</v>
      </c>
      <c r="H420" s="64">
        <f>TAMRF!$H$49</f>
        <v>0</v>
      </c>
      <c r="I420" s="64">
        <f>TAMRF!$I$49</f>
        <v>0</v>
      </c>
      <c r="J420" s="64">
        <f>TAMRF!$J$49</f>
        <v>0</v>
      </c>
      <c r="K420" s="64">
        <f>TAMRF!$K$49</f>
        <v>0</v>
      </c>
      <c r="L420" s="65">
        <f>TAMRF!$L$49</f>
        <v>0</v>
      </c>
      <c r="N420" s="97"/>
      <c r="O420" s="293"/>
      <c r="P420" s="98"/>
      <c r="Q420" s="93"/>
      <c r="R420" s="50"/>
      <c r="S420" s="93"/>
      <c r="T420" s="94"/>
      <c r="U420" s="95"/>
      <c r="V420" s="99"/>
      <c r="W420" s="93"/>
      <c r="X420" s="101"/>
      <c r="Y420" s="92"/>
      <c r="Z420" s="100"/>
      <c r="AB420" s="24"/>
    </row>
    <row r="421" spans="1:28" ht="15.75" hidden="1" customHeight="1" outlineLevel="1">
      <c r="A421" s="76"/>
      <c r="C421" s="21"/>
      <c r="D421" s="21"/>
      <c r="F421" s="64">
        <f>TAMU!$F$49</f>
        <v>2129994</v>
      </c>
      <c r="G421" s="64">
        <f>TAMU!$G$49</f>
        <v>1206393</v>
      </c>
      <c r="H421" s="64">
        <f>TAMU!$H$49</f>
        <v>0</v>
      </c>
      <c r="I421" s="64">
        <f>TAMU!$I$49</f>
        <v>160704</v>
      </c>
      <c r="J421" s="64">
        <f>TAMU!$J$49</f>
        <v>172154</v>
      </c>
      <c r="K421" s="64">
        <f>TAMU!$K$49</f>
        <v>1669731</v>
      </c>
      <c r="L421" s="65">
        <f>TAMU!$L$49</f>
        <v>5338976</v>
      </c>
      <c r="N421" s="97"/>
      <c r="O421" s="293"/>
      <c r="P421" s="98"/>
      <c r="Q421" s="93"/>
      <c r="R421" s="50"/>
      <c r="S421" s="93"/>
      <c r="T421" s="94"/>
      <c r="U421" s="95"/>
      <c r="V421" s="99"/>
      <c r="W421" s="93"/>
      <c r="X421" s="101"/>
      <c r="Y421" s="92"/>
      <c r="Z421" s="100"/>
      <c r="AB421" s="24"/>
    </row>
    <row r="422" spans="1:28" ht="15.75" hidden="1" customHeight="1" outlineLevel="1">
      <c r="A422" s="76"/>
      <c r="C422" s="21"/>
      <c r="D422" s="21"/>
      <c r="F422" s="64">
        <f>TAMUS!$F$49</f>
        <v>0</v>
      </c>
      <c r="G422" s="64">
        <f>TAMUS!$G$49</f>
        <v>0</v>
      </c>
      <c r="H422" s="64">
        <f>TAMUS!$H$49</f>
        <v>0</v>
      </c>
      <c r="I422" s="64">
        <f>TAMUS!$I$49</f>
        <v>0</v>
      </c>
      <c r="J422" s="64">
        <f>TAMUS!$J$49</f>
        <v>0</v>
      </c>
      <c r="K422" s="64">
        <f>TAMUS!$K$49</f>
        <v>0</v>
      </c>
      <c r="L422" s="65">
        <f>TAMUS!$L$49</f>
        <v>0</v>
      </c>
      <c r="N422" s="97"/>
      <c r="O422" s="293"/>
      <c r="P422" s="98"/>
      <c r="Q422" s="93"/>
      <c r="R422" s="50"/>
      <c r="S422" s="93"/>
      <c r="T422" s="94"/>
      <c r="U422" s="95"/>
      <c r="V422" s="99"/>
      <c r="W422" s="93"/>
      <c r="X422" s="101"/>
      <c r="Y422" s="92"/>
      <c r="Z422" s="100"/>
      <c r="AB422" s="24"/>
    </row>
    <row r="423" spans="1:28" ht="15.75" hidden="1" customHeight="1" outlineLevel="1">
      <c r="A423" s="76"/>
      <c r="C423" s="21"/>
      <c r="D423" s="21"/>
      <c r="F423" s="64">
        <f>TAR!$F$49</f>
        <v>259110</v>
      </c>
      <c r="G423" s="64">
        <f>TAR!$G$49</f>
        <v>0</v>
      </c>
      <c r="H423" s="64">
        <f>TAR!$H$49</f>
        <v>0</v>
      </c>
      <c r="I423" s="64">
        <f>TAR!$I$49</f>
        <v>0</v>
      </c>
      <c r="J423" s="64">
        <f>TAR!$J$49</f>
        <v>1473645</v>
      </c>
      <c r="K423" s="64">
        <f>TAR!$K$49</f>
        <v>0</v>
      </c>
      <c r="L423" s="65">
        <f>TAR!$L$49</f>
        <v>1732755</v>
      </c>
      <c r="N423" s="97"/>
      <c r="O423" s="293"/>
      <c r="P423" s="98"/>
      <c r="Q423" s="93"/>
      <c r="R423" s="50"/>
      <c r="S423" s="93"/>
      <c r="T423" s="94"/>
      <c r="U423" s="95"/>
      <c r="V423" s="99"/>
      <c r="W423" s="93"/>
      <c r="X423" s="101"/>
      <c r="Y423" s="92"/>
      <c r="Z423" s="100"/>
      <c r="AB423" s="24"/>
    </row>
    <row r="424" spans="1:28" ht="15.75" hidden="1" customHeight="1" outlineLevel="1">
      <c r="A424" s="76"/>
      <c r="C424" s="21"/>
      <c r="D424" s="21"/>
      <c r="F424" s="64">
        <f>TEES1!$F$49</f>
        <v>1900207</v>
      </c>
      <c r="G424" s="64">
        <f>TEES1!$G$49</f>
        <v>0</v>
      </c>
      <c r="H424" s="64">
        <f>TEES1!$H$49</f>
        <v>391346</v>
      </c>
      <c r="I424" s="64">
        <f>TEES1!$I$49</f>
        <v>0</v>
      </c>
      <c r="J424" s="64">
        <f>TEES1!$J$49</f>
        <v>1656725</v>
      </c>
      <c r="K424" s="64">
        <f>TEES1!$K$49</f>
        <v>3476267</v>
      </c>
      <c r="L424" s="65">
        <f>TEES1!$L$49</f>
        <v>7424545</v>
      </c>
      <c r="N424" s="97"/>
      <c r="O424" s="293"/>
      <c r="P424" s="98"/>
      <c r="Q424" s="93"/>
      <c r="R424" s="50"/>
      <c r="S424" s="93"/>
      <c r="T424" s="94"/>
      <c r="U424" s="95"/>
      <c r="V424" s="99"/>
      <c r="W424" s="93"/>
      <c r="X424" s="101"/>
      <c r="Y424" s="92"/>
      <c r="Z424" s="100"/>
      <c r="AB424" s="24"/>
    </row>
    <row r="425" spans="1:28" ht="15.75" hidden="1" customHeight="1" outlineLevel="1">
      <c r="A425" s="76"/>
      <c r="C425" s="21"/>
      <c r="D425" s="21"/>
      <c r="F425" s="64">
        <f>TEES2!$F$49</f>
        <v>0</v>
      </c>
      <c r="G425" s="64">
        <f>TEES2!$G$49</f>
        <v>0</v>
      </c>
      <c r="H425" s="64">
        <f>TEES2!$H$49</f>
        <v>0</v>
      </c>
      <c r="I425" s="64">
        <f>TEES2!$I$49</f>
        <v>0</v>
      </c>
      <c r="J425" s="64">
        <f>TEES2!$J$49</f>
        <v>0</v>
      </c>
      <c r="K425" s="64">
        <f>TEES2!$K$49</f>
        <v>0</v>
      </c>
      <c r="L425" s="65">
        <f>TEES2!$L$49</f>
        <v>0</v>
      </c>
      <c r="N425" s="97"/>
      <c r="O425" s="293"/>
      <c r="P425" s="98"/>
      <c r="Q425" s="93"/>
      <c r="R425" s="50"/>
      <c r="S425" s="93"/>
      <c r="T425" s="94"/>
      <c r="U425" s="95"/>
      <c r="V425" s="99"/>
      <c r="W425" s="93"/>
      <c r="X425" s="101"/>
      <c r="Y425" s="92"/>
      <c r="Z425" s="100"/>
      <c r="AB425" s="24"/>
    </row>
    <row r="426" spans="1:28" ht="15.75" hidden="1" customHeight="1" outlineLevel="1">
      <c r="A426" s="76"/>
      <c r="C426" s="21"/>
      <c r="D426" s="21"/>
      <c r="F426" s="64">
        <f>TFS!$F$49</f>
        <v>0</v>
      </c>
      <c r="G426" s="64">
        <f>TFS!$G$49</f>
        <v>0</v>
      </c>
      <c r="H426" s="64">
        <f>TFS!$H$49</f>
        <v>0</v>
      </c>
      <c r="I426" s="64">
        <f>TFS!$I$49</f>
        <v>0</v>
      </c>
      <c r="J426" s="64">
        <f>TFS!$J$49</f>
        <v>0</v>
      </c>
      <c r="K426" s="64">
        <f>TFS!$K$49</f>
        <v>0</v>
      </c>
      <c r="L426" s="65">
        <f>TFS!$L$49</f>
        <v>0</v>
      </c>
      <c r="N426" s="97"/>
      <c r="O426" s="293"/>
      <c r="P426" s="98"/>
      <c r="Q426" s="93"/>
      <c r="R426" s="50"/>
      <c r="S426" s="93"/>
      <c r="T426" s="94"/>
      <c r="U426" s="95"/>
      <c r="V426" s="99"/>
      <c r="W426" s="93"/>
      <c r="X426" s="101"/>
      <c r="Y426" s="92"/>
      <c r="Z426" s="100"/>
      <c r="AB426" s="24"/>
    </row>
    <row r="427" spans="1:28" ht="15.75" hidden="1" customHeight="1" outlineLevel="1">
      <c r="A427" s="76"/>
      <c r="C427" s="21"/>
      <c r="D427" s="21"/>
      <c r="F427" s="64">
        <f>TTI!$F$49</f>
        <v>0</v>
      </c>
      <c r="G427" s="64">
        <f>TTI!$G$49</f>
        <v>0</v>
      </c>
      <c r="H427" s="64">
        <f>TTI!$H$49</f>
        <v>0</v>
      </c>
      <c r="I427" s="64">
        <f>TTI!$I$49</f>
        <v>0</v>
      </c>
      <c r="J427" s="64">
        <f>TTI!$J$49</f>
        <v>0</v>
      </c>
      <c r="K427" s="64">
        <f>TTI!$K$49</f>
        <v>0</v>
      </c>
      <c r="L427" s="65">
        <f>TTI!$L$49</f>
        <v>0</v>
      </c>
      <c r="N427" s="97"/>
      <c r="O427" s="293"/>
      <c r="P427" s="98"/>
      <c r="Q427" s="93"/>
      <c r="R427" s="50"/>
      <c r="S427" s="93"/>
      <c r="T427" s="94"/>
      <c r="U427" s="95"/>
      <c r="V427" s="99"/>
      <c r="W427" s="93"/>
      <c r="X427" s="101"/>
      <c r="Y427" s="92"/>
      <c r="Z427" s="100"/>
      <c r="AB427" s="24"/>
    </row>
    <row r="428" spans="1:28" ht="15.75" hidden="1" customHeight="1" outlineLevel="1">
      <c r="A428" s="76"/>
      <c r="C428" s="21"/>
      <c r="D428" s="21"/>
      <c r="F428" s="64">
        <f>TVMDL!$F$49</f>
        <v>0</v>
      </c>
      <c r="G428" s="64">
        <f>TVMDL!$G$49</f>
        <v>0</v>
      </c>
      <c r="H428" s="64">
        <f>TVMDL!$H$49</f>
        <v>0</v>
      </c>
      <c r="I428" s="64">
        <f>TVMDL!$I$49</f>
        <v>0</v>
      </c>
      <c r="J428" s="64">
        <f>TVMDL!$J$49</f>
        <v>0</v>
      </c>
      <c r="K428" s="64">
        <f>TVMDL!$K$49</f>
        <v>0</v>
      </c>
      <c r="L428" s="65">
        <f>TVMDL!$L$49</f>
        <v>0</v>
      </c>
      <c r="N428" s="97"/>
      <c r="O428" s="293"/>
      <c r="P428" s="98"/>
      <c r="Q428" s="93"/>
      <c r="R428" s="50"/>
      <c r="S428" s="93"/>
      <c r="T428" s="94"/>
      <c r="U428" s="95"/>
      <c r="V428" s="99"/>
      <c r="W428" s="93"/>
      <c r="X428" s="101"/>
      <c r="Y428" s="92"/>
      <c r="Z428" s="100"/>
      <c r="AB428" s="24"/>
    </row>
    <row r="429" spans="1:28" ht="15.75" customHeight="1" collapsed="1">
      <c r="A429" s="76"/>
      <c r="B429" s="6" t="s">
        <v>48</v>
      </c>
      <c r="C429" s="21"/>
      <c r="D429" s="21"/>
      <c r="F429" s="64">
        <f t="shared" ref="F429:L429" si="25">SUM(F419:F428)</f>
        <v>4289311</v>
      </c>
      <c r="G429" s="64">
        <f t="shared" si="25"/>
        <v>1206393</v>
      </c>
      <c r="H429" s="64">
        <f t="shared" si="25"/>
        <v>391346</v>
      </c>
      <c r="I429" s="64">
        <f t="shared" si="25"/>
        <v>160704</v>
      </c>
      <c r="J429" s="64">
        <f t="shared" si="25"/>
        <v>3302524</v>
      </c>
      <c r="K429" s="64">
        <f t="shared" si="25"/>
        <v>5145998</v>
      </c>
      <c r="L429" s="65">
        <f t="shared" si="25"/>
        <v>14496276</v>
      </c>
      <c r="N429" s="97"/>
      <c r="O429" s="282" t="s">
        <v>491</v>
      </c>
      <c r="P429" s="98"/>
      <c r="Q429" s="93"/>
      <c r="R429" s="50"/>
      <c r="S429" s="93"/>
      <c r="T429" s="94"/>
      <c r="U429" s="95"/>
      <c r="V429" s="99"/>
      <c r="W429" s="93"/>
      <c r="X429" s="101"/>
      <c r="Y429" s="92"/>
      <c r="Z429" s="100"/>
      <c r="AB429" s="24"/>
    </row>
    <row r="430" spans="1:28" ht="15.75" hidden="1" customHeight="1" outlineLevel="1">
      <c r="A430" s="76"/>
      <c r="C430" s="21"/>
      <c r="D430" s="21"/>
      <c r="F430" s="64">
        <f>TAES!$F$50</f>
        <v>0</v>
      </c>
      <c r="G430" s="64">
        <f>TAES!$G$50</f>
        <v>0</v>
      </c>
      <c r="H430" s="64">
        <f>TAES!$H$50</f>
        <v>0</v>
      </c>
      <c r="I430" s="64">
        <f>TAES!$I$50</f>
        <v>0</v>
      </c>
      <c r="J430" s="64">
        <f>TAES!$J$50</f>
        <v>0</v>
      </c>
      <c r="K430" s="64">
        <f>TAES!$K$50</f>
        <v>0</v>
      </c>
      <c r="L430" s="65">
        <f>TAES!$L$50</f>
        <v>0</v>
      </c>
      <c r="N430" s="97"/>
      <c r="O430" s="298"/>
      <c r="P430" s="98"/>
      <c r="Q430" s="93"/>
      <c r="R430" s="50"/>
      <c r="S430" s="93"/>
      <c r="T430" s="94"/>
      <c r="U430" s="95"/>
      <c r="V430" s="99"/>
      <c r="W430" s="93"/>
      <c r="X430" s="101"/>
      <c r="Y430" s="92"/>
      <c r="Z430" s="100"/>
      <c r="AB430" s="24"/>
    </row>
    <row r="431" spans="1:28" ht="15.75" hidden="1" customHeight="1" outlineLevel="1">
      <c r="A431" s="76"/>
      <c r="C431" s="21"/>
      <c r="D431" s="21"/>
      <c r="F431" s="64">
        <f>TAMRF!$F$50</f>
        <v>0</v>
      </c>
      <c r="G431" s="64">
        <f>TAMRF!$G$50</f>
        <v>0</v>
      </c>
      <c r="H431" s="64">
        <f>TAMRF!$H$50</f>
        <v>0</v>
      </c>
      <c r="I431" s="64">
        <f>TAMRF!$I$50</f>
        <v>0</v>
      </c>
      <c r="J431" s="64">
        <f>TAMRF!$J$50</f>
        <v>0</v>
      </c>
      <c r="K431" s="64">
        <f>TAMRF!$K$50</f>
        <v>0</v>
      </c>
      <c r="L431" s="65">
        <f>TAMRF!$L$50</f>
        <v>0</v>
      </c>
      <c r="N431" s="97"/>
      <c r="O431" s="298"/>
      <c r="P431" s="98"/>
      <c r="Q431" s="93"/>
      <c r="R431" s="50"/>
      <c r="S431" s="93"/>
      <c r="T431" s="94"/>
      <c r="U431" s="95"/>
      <c r="V431" s="99"/>
      <c r="W431" s="93"/>
      <c r="X431" s="101"/>
      <c r="Y431" s="92"/>
      <c r="Z431" s="100"/>
      <c r="AB431" s="24"/>
    </row>
    <row r="432" spans="1:28" ht="15.75" hidden="1" customHeight="1" outlineLevel="1">
      <c r="A432" s="76"/>
      <c r="C432" s="21"/>
      <c r="D432" s="21"/>
      <c r="F432" s="64">
        <f>TAMU!$F$50</f>
        <v>0</v>
      </c>
      <c r="G432" s="64">
        <f>TAMU!$G$50</f>
        <v>0</v>
      </c>
      <c r="H432" s="64">
        <f>TAMU!$H$50</f>
        <v>0</v>
      </c>
      <c r="I432" s="64">
        <f>TAMU!$I$50</f>
        <v>0</v>
      </c>
      <c r="J432" s="64">
        <f>TAMU!$J$50</f>
        <v>0</v>
      </c>
      <c r="K432" s="64">
        <f>TAMU!$K$50</f>
        <v>100306</v>
      </c>
      <c r="L432" s="65">
        <f>TAMU!$L$50</f>
        <v>100306</v>
      </c>
      <c r="N432" s="97"/>
      <c r="O432" s="298"/>
      <c r="P432" s="98"/>
      <c r="Q432" s="93"/>
      <c r="R432" s="50"/>
      <c r="S432" s="93"/>
      <c r="T432" s="94"/>
      <c r="U432" s="95"/>
      <c r="V432" s="99"/>
      <c r="W432" s="93"/>
      <c r="X432" s="101"/>
      <c r="Y432" s="92"/>
      <c r="Z432" s="100"/>
      <c r="AB432" s="24"/>
    </row>
    <row r="433" spans="1:28" ht="15.75" hidden="1" customHeight="1" outlineLevel="1">
      <c r="A433" s="76"/>
      <c r="C433" s="21"/>
      <c r="D433" s="21"/>
      <c r="F433" s="64">
        <f>TAMUS!$F$50</f>
        <v>0</v>
      </c>
      <c r="G433" s="64">
        <f>TAMUS!$G$50</f>
        <v>0</v>
      </c>
      <c r="H433" s="64">
        <f>TAMUS!$H$50</f>
        <v>0</v>
      </c>
      <c r="I433" s="64">
        <f>TAMUS!$I$50</f>
        <v>0</v>
      </c>
      <c r="J433" s="64">
        <f>TAMUS!$J$50</f>
        <v>0</v>
      </c>
      <c r="K433" s="64">
        <f>TAMUS!$K$50</f>
        <v>0</v>
      </c>
      <c r="L433" s="65">
        <f>TAMUS!$L$50</f>
        <v>0</v>
      </c>
      <c r="N433" s="97"/>
      <c r="O433" s="298"/>
      <c r="P433" s="98"/>
      <c r="Q433" s="93"/>
      <c r="R433" s="50"/>
      <c r="S433" s="93"/>
      <c r="T433" s="94"/>
      <c r="U433" s="95"/>
      <c r="V433" s="99"/>
      <c r="W433" s="93"/>
      <c r="X433" s="101"/>
      <c r="Y433" s="92"/>
      <c r="Z433" s="100"/>
      <c r="AB433" s="24"/>
    </row>
    <row r="434" spans="1:28" ht="15.75" hidden="1" customHeight="1" outlineLevel="1">
      <c r="A434" s="76"/>
      <c r="C434" s="21"/>
      <c r="D434" s="21"/>
      <c r="F434" s="64">
        <f>TAR!$F$50</f>
        <v>0</v>
      </c>
      <c r="G434" s="64">
        <f>TAR!$G$50</f>
        <v>0</v>
      </c>
      <c r="H434" s="64">
        <f>TAR!$H$50</f>
        <v>0</v>
      </c>
      <c r="I434" s="64">
        <f>TAR!$I$50</f>
        <v>0</v>
      </c>
      <c r="J434" s="64">
        <f>TAR!$J$50</f>
        <v>0</v>
      </c>
      <c r="K434" s="64">
        <f>TAR!$K$50</f>
        <v>0</v>
      </c>
      <c r="L434" s="65">
        <f>TAR!$L$50</f>
        <v>0</v>
      </c>
      <c r="N434" s="97"/>
      <c r="O434" s="298"/>
      <c r="P434" s="98"/>
      <c r="Q434" s="93"/>
      <c r="R434" s="50"/>
      <c r="S434" s="93"/>
      <c r="T434" s="94"/>
      <c r="U434" s="95"/>
      <c r="V434" s="99"/>
      <c r="W434" s="93"/>
      <c r="X434" s="101"/>
      <c r="Y434" s="92"/>
      <c r="Z434" s="100"/>
      <c r="AB434" s="24"/>
    </row>
    <row r="435" spans="1:28" ht="15.75" hidden="1" customHeight="1" outlineLevel="1">
      <c r="A435" s="76"/>
      <c r="C435" s="21"/>
      <c r="D435" s="21"/>
      <c r="F435" s="64">
        <f>TEES1!$F$50</f>
        <v>849432</v>
      </c>
      <c r="G435" s="64">
        <f>TEES1!$G$50</f>
        <v>0</v>
      </c>
      <c r="H435" s="64">
        <f>TEES1!$H$50</f>
        <v>0</v>
      </c>
      <c r="I435" s="64">
        <f>TEES1!$I$50</f>
        <v>0</v>
      </c>
      <c r="J435" s="64">
        <f>TEES1!$J$50</f>
        <v>127153</v>
      </c>
      <c r="K435" s="64">
        <f>TEES1!$K$50</f>
        <v>84274</v>
      </c>
      <c r="L435" s="65">
        <f>TEES1!$L$50</f>
        <v>1060859</v>
      </c>
      <c r="N435" s="97"/>
      <c r="O435" s="298"/>
      <c r="P435" s="98"/>
      <c r="Q435" s="93"/>
      <c r="R435" s="50"/>
      <c r="S435" s="93"/>
      <c r="T435" s="94"/>
      <c r="U435" s="95"/>
      <c r="V435" s="99"/>
      <c r="W435" s="93"/>
      <c r="X435" s="101"/>
      <c r="Y435" s="92"/>
      <c r="Z435" s="100"/>
      <c r="AB435" s="24"/>
    </row>
    <row r="436" spans="1:28" ht="15.75" hidden="1" customHeight="1" outlineLevel="1">
      <c r="A436" s="76"/>
      <c r="C436" s="21"/>
      <c r="D436" s="21"/>
      <c r="F436" s="64">
        <f>TEES2!$F$50</f>
        <v>0</v>
      </c>
      <c r="G436" s="64">
        <f>TEES2!$G$50</f>
        <v>0</v>
      </c>
      <c r="H436" s="64">
        <f>TEES2!$H$50</f>
        <v>0</v>
      </c>
      <c r="I436" s="64">
        <f>TEES2!$I$50</f>
        <v>0</v>
      </c>
      <c r="J436" s="64">
        <f>TEES2!$J$50</f>
        <v>0</v>
      </c>
      <c r="K436" s="64">
        <f>TEES2!$K$50</f>
        <v>0</v>
      </c>
      <c r="L436" s="65">
        <f>TEES2!$L$50</f>
        <v>0</v>
      </c>
      <c r="N436" s="97"/>
      <c r="O436" s="298"/>
      <c r="P436" s="98"/>
      <c r="Q436" s="93"/>
      <c r="R436" s="50"/>
      <c r="S436" s="93"/>
      <c r="T436" s="94"/>
      <c r="U436" s="95"/>
      <c r="V436" s="99"/>
      <c r="W436" s="93"/>
      <c r="X436" s="101"/>
      <c r="Y436" s="92"/>
      <c r="Z436" s="100"/>
      <c r="AB436" s="24"/>
    </row>
    <row r="437" spans="1:28" ht="15.75" hidden="1" customHeight="1" outlineLevel="1">
      <c r="A437" s="76"/>
      <c r="C437" s="21"/>
      <c r="D437" s="21"/>
      <c r="F437" s="64">
        <f>TFS!$F$50</f>
        <v>0</v>
      </c>
      <c r="G437" s="64">
        <f>TFS!$G$50</f>
        <v>0</v>
      </c>
      <c r="H437" s="64">
        <f>TFS!$H$50</f>
        <v>0</v>
      </c>
      <c r="I437" s="64">
        <f>TFS!$I$50</f>
        <v>0</v>
      </c>
      <c r="J437" s="64">
        <f>TFS!$J$50</f>
        <v>0</v>
      </c>
      <c r="K437" s="64">
        <f>TFS!$K$50</f>
        <v>0</v>
      </c>
      <c r="L437" s="65">
        <f>TFS!$L$50</f>
        <v>0</v>
      </c>
      <c r="N437" s="97"/>
      <c r="O437" s="298"/>
      <c r="P437" s="98"/>
      <c r="Q437" s="93"/>
      <c r="R437" s="50"/>
      <c r="S437" s="93"/>
      <c r="T437" s="94"/>
      <c r="U437" s="95"/>
      <c r="V437" s="99"/>
      <c r="W437" s="93"/>
      <c r="X437" s="101"/>
      <c r="Y437" s="92"/>
      <c r="Z437" s="100"/>
      <c r="AB437" s="24"/>
    </row>
    <row r="438" spans="1:28" ht="15.75" hidden="1" customHeight="1" outlineLevel="1">
      <c r="A438" s="76"/>
      <c r="C438" s="21"/>
      <c r="D438" s="21"/>
      <c r="F438" s="64">
        <f>TTI!$F$50</f>
        <v>0</v>
      </c>
      <c r="G438" s="64">
        <f>TTI!$G$50</f>
        <v>0</v>
      </c>
      <c r="H438" s="64">
        <f>TTI!$H$50</f>
        <v>0</v>
      </c>
      <c r="I438" s="64">
        <f>TTI!$I$50</f>
        <v>0</v>
      </c>
      <c r="J438" s="64">
        <f>TTI!$J$50</f>
        <v>0</v>
      </c>
      <c r="K438" s="64">
        <f>TTI!$K$50</f>
        <v>0</v>
      </c>
      <c r="L438" s="65">
        <f>TTI!$L$50</f>
        <v>0</v>
      </c>
      <c r="N438" s="97"/>
      <c r="O438" s="298"/>
      <c r="P438" s="98"/>
      <c r="Q438" s="93"/>
      <c r="R438" s="50"/>
      <c r="S438" s="93"/>
      <c r="T438" s="94"/>
      <c r="U438" s="95"/>
      <c r="V438" s="99"/>
      <c r="W438" s="93"/>
      <c r="X438" s="101"/>
      <c r="Y438" s="92"/>
      <c r="Z438" s="100"/>
      <c r="AB438" s="24"/>
    </row>
    <row r="439" spans="1:28" ht="15.75" hidden="1" customHeight="1" outlineLevel="1">
      <c r="A439" s="76"/>
      <c r="C439" s="21"/>
      <c r="D439" s="21"/>
      <c r="F439" s="64">
        <f>TVMDL!$F$50</f>
        <v>0</v>
      </c>
      <c r="G439" s="64">
        <f>TVMDL!$G$50</f>
        <v>0</v>
      </c>
      <c r="H439" s="64">
        <f>TVMDL!$H$50</f>
        <v>0</v>
      </c>
      <c r="I439" s="64">
        <f>TVMDL!$I$50</f>
        <v>0</v>
      </c>
      <c r="J439" s="64">
        <f>TVMDL!$J$50</f>
        <v>0</v>
      </c>
      <c r="K439" s="64">
        <f>TVMDL!$K$50</f>
        <v>0</v>
      </c>
      <c r="L439" s="65">
        <f>TVMDL!$L$50</f>
        <v>0</v>
      </c>
      <c r="N439" s="97"/>
      <c r="O439" s="298"/>
      <c r="P439" s="98"/>
      <c r="Q439" s="93"/>
      <c r="R439" s="50"/>
      <c r="S439" s="93"/>
      <c r="T439" s="94"/>
      <c r="U439" s="95"/>
      <c r="V439" s="99"/>
      <c r="W439" s="93"/>
      <c r="X439" s="101"/>
      <c r="Y439" s="92"/>
      <c r="Z439" s="100"/>
      <c r="AB439" s="24"/>
    </row>
    <row r="440" spans="1:28" ht="15.75" customHeight="1" collapsed="1">
      <c r="A440" s="76"/>
      <c r="B440" s="6" t="s">
        <v>49</v>
      </c>
      <c r="C440" s="21"/>
      <c r="D440" s="21"/>
      <c r="F440" s="64">
        <f t="shared" ref="F440:L440" si="26">SUM(F430:F439)</f>
        <v>849432</v>
      </c>
      <c r="G440" s="64">
        <f t="shared" si="26"/>
        <v>0</v>
      </c>
      <c r="H440" s="64">
        <f t="shared" si="26"/>
        <v>0</v>
      </c>
      <c r="I440" s="64">
        <f t="shared" si="26"/>
        <v>0</v>
      </c>
      <c r="J440" s="64">
        <f t="shared" si="26"/>
        <v>127153</v>
      </c>
      <c r="K440" s="64">
        <f t="shared" si="26"/>
        <v>184580</v>
      </c>
      <c r="L440" s="65">
        <f t="shared" si="26"/>
        <v>1161165</v>
      </c>
      <c r="N440" s="97"/>
      <c r="P440" s="98"/>
      <c r="Q440" s="93"/>
      <c r="R440" s="50"/>
      <c r="S440" s="93"/>
      <c r="T440" s="94"/>
      <c r="U440" s="95"/>
      <c r="V440" s="99"/>
      <c r="W440" s="93"/>
      <c r="X440" s="101"/>
      <c r="Y440" s="92"/>
      <c r="Z440" s="100"/>
      <c r="AB440" s="24"/>
    </row>
    <row r="441" spans="1:28" ht="15.75" hidden="1" customHeight="1" outlineLevel="1">
      <c r="A441" s="76"/>
      <c r="C441" s="21"/>
      <c r="D441" s="21"/>
      <c r="F441" s="64">
        <f>TAES!$F$51</f>
        <v>0</v>
      </c>
      <c r="G441" s="64">
        <f>TAES!$G$51</f>
        <v>0</v>
      </c>
      <c r="H441" s="64">
        <f>TAES!$H$51</f>
        <v>0</v>
      </c>
      <c r="I441" s="64">
        <f>TAES!$I$51</f>
        <v>0</v>
      </c>
      <c r="J441" s="64">
        <f>TAES!$J$51</f>
        <v>0</v>
      </c>
      <c r="K441" s="64">
        <f>TAES!$K$51</f>
        <v>0</v>
      </c>
      <c r="L441" s="65">
        <f>TAES!$L$51</f>
        <v>0</v>
      </c>
      <c r="N441" s="97"/>
      <c r="P441" s="98"/>
      <c r="Q441" s="93"/>
      <c r="R441" s="50"/>
      <c r="S441" s="93"/>
      <c r="T441" s="94"/>
      <c r="U441" s="95"/>
      <c r="V441" s="99"/>
      <c r="W441" s="93"/>
      <c r="X441" s="101"/>
      <c r="Y441" s="92"/>
      <c r="Z441" s="100"/>
      <c r="AB441" s="24"/>
    </row>
    <row r="442" spans="1:28" ht="15.75" hidden="1" customHeight="1" outlineLevel="1">
      <c r="A442" s="76"/>
      <c r="C442" s="21"/>
      <c r="D442" s="21"/>
      <c r="F442" s="64">
        <f>TAMRF!$F$51</f>
        <v>0</v>
      </c>
      <c r="G442" s="64">
        <f>TAMRF!$G$51</f>
        <v>0</v>
      </c>
      <c r="H442" s="64">
        <f>TAMRF!$H$51</f>
        <v>0</v>
      </c>
      <c r="I442" s="64">
        <f>TAMRF!$I$51</f>
        <v>0</v>
      </c>
      <c r="J442" s="64">
        <f>TAMRF!$J$51</f>
        <v>0</v>
      </c>
      <c r="K442" s="64">
        <f>TAMRF!$K$51</f>
        <v>0</v>
      </c>
      <c r="L442" s="65">
        <f>TAMRF!$L$51</f>
        <v>0</v>
      </c>
      <c r="N442" s="97"/>
      <c r="P442" s="98"/>
      <c r="Q442" s="93"/>
      <c r="R442" s="50"/>
      <c r="S442" s="93"/>
      <c r="T442" s="94"/>
      <c r="U442" s="95"/>
      <c r="V442" s="99"/>
      <c r="W442" s="93"/>
      <c r="X442" s="101"/>
      <c r="Y442" s="92"/>
      <c r="Z442" s="100"/>
      <c r="AB442" s="24"/>
    </row>
    <row r="443" spans="1:28" ht="15.75" hidden="1" customHeight="1" outlineLevel="1">
      <c r="A443" s="76"/>
      <c r="C443" s="21"/>
      <c r="D443" s="21"/>
      <c r="F443" s="64">
        <f>TAMU!$F$51</f>
        <v>1890997</v>
      </c>
      <c r="G443" s="64">
        <f>TAMU!$G$51</f>
        <v>7061</v>
      </c>
      <c r="H443" s="64">
        <f>TAMU!$H$51</f>
        <v>0</v>
      </c>
      <c r="I443" s="64">
        <f>TAMU!$I$51</f>
        <v>34380</v>
      </c>
      <c r="J443" s="64">
        <f>TAMU!$J$51</f>
        <v>398300</v>
      </c>
      <c r="K443" s="64">
        <f>TAMU!$K$51</f>
        <v>542939</v>
      </c>
      <c r="L443" s="65">
        <f>TAMU!$L$51</f>
        <v>2873677</v>
      </c>
      <c r="N443" s="97"/>
      <c r="P443" s="98"/>
      <c r="Q443" s="93"/>
      <c r="R443" s="50"/>
      <c r="S443" s="93"/>
      <c r="T443" s="94"/>
      <c r="U443" s="95"/>
      <c r="V443" s="99"/>
      <c r="W443" s="93"/>
      <c r="X443" s="101"/>
      <c r="Y443" s="92"/>
      <c r="Z443" s="100"/>
      <c r="AB443" s="24"/>
    </row>
    <row r="444" spans="1:28" ht="15.75" hidden="1" customHeight="1" outlineLevel="1">
      <c r="A444" s="76"/>
      <c r="C444" s="21"/>
      <c r="D444" s="21"/>
      <c r="F444" s="64">
        <f>TAMUS!$F$51</f>
        <v>0</v>
      </c>
      <c r="G444" s="64">
        <f>TAMUS!$G$51</f>
        <v>0</v>
      </c>
      <c r="H444" s="64">
        <f>TAMUS!$H$51</f>
        <v>0</v>
      </c>
      <c r="I444" s="64">
        <f>TAMUS!$I$51</f>
        <v>0</v>
      </c>
      <c r="J444" s="64">
        <f>TAMUS!$J$51</f>
        <v>0</v>
      </c>
      <c r="K444" s="64">
        <f>TAMUS!$K$51</f>
        <v>0</v>
      </c>
      <c r="L444" s="65">
        <f>TAMUS!$L$51</f>
        <v>0</v>
      </c>
      <c r="N444" s="97"/>
      <c r="P444" s="98"/>
      <c r="Q444" s="93"/>
      <c r="R444" s="50"/>
      <c r="S444" s="93"/>
      <c r="T444" s="94"/>
      <c r="U444" s="95"/>
      <c r="V444" s="99"/>
      <c r="W444" s="93"/>
      <c r="X444" s="101"/>
      <c r="Y444" s="92"/>
      <c r="Z444" s="100"/>
      <c r="AB444" s="24"/>
    </row>
    <row r="445" spans="1:28" ht="15.75" hidden="1" customHeight="1" outlineLevel="1">
      <c r="A445" s="76"/>
      <c r="C445" s="21"/>
      <c r="D445" s="21"/>
      <c r="F445" s="64">
        <f>TAR!$F$51</f>
        <v>350138</v>
      </c>
      <c r="G445" s="64">
        <f>TAR!$G$51</f>
        <v>0</v>
      </c>
      <c r="H445" s="64">
        <f>TAR!$H$51</f>
        <v>0</v>
      </c>
      <c r="I445" s="64">
        <f>TAR!$I$51</f>
        <v>0</v>
      </c>
      <c r="J445" s="64">
        <f>TAR!$J$51</f>
        <v>0</v>
      </c>
      <c r="K445" s="64">
        <f>TAR!$K$51</f>
        <v>0</v>
      </c>
      <c r="L445" s="65">
        <f>TAR!$L$51</f>
        <v>350138</v>
      </c>
      <c r="N445" s="97"/>
      <c r="P445" s="98"/>
      <c r="Q445" s="93"/>
      <c r="R445" s="50"/>
      <c r="S445" s="93"/>
      <c r="T445" s="94"/>
      <c r="U445" s="95"/>
      <c r="V445" s="99"/>
      <c r="W445" s="93"/>
      <c r="X445" s="101"/>
      <c r="Y445" s="92"/>
      <c r="Z445" s="100"/>
      <c r="AB445" s="24"/>
    </row>
    <row r="446" spans="1:28" ht="15.75" hidden="1" customHeight="1" outlineLevel="1">
      <c r="A446" s="76"/>
      <c r="C446" s="21"/>
      <c r="D446" s="21"/>
      <c r="F446" s="64">
        <f>TEES1!$F$51</f>
        <v>5778636</v>
      </c>
      <c r="G446" s="64">
        <f>TEES1!$G$51</f>
        <v>0</v>
      </c>
      <c r="H446" s="64">
        <f>TEES1!$H$51</f>
        <v>25924</v>
      </c>
      <c r="I446" s="64">
        <f>TEES1!$I$51</f>
        <v>0</v>
      </c>
      <c r="J446" s="64">
        <f>TEES1!$J$51</f>
        <v>314335</v>
      </c>
      <c r="K446" s="64">
        <f>TEES1!$K$51</f>
        <v>1314541</v>
      </c>
      <c r="L446" s="65">
        <f>TEES1!$L$51</f>
        <v>7433436</v>
      </c>
      <c r="N446" s="97"/>
      <c r="P446" s="98"/>
      <c r="Q446" s="93"/>
      <c r="R446" s="50"/>
      <c r="S446" s="93"/>
      <c r="T446" s="94"/>
      <c r="U446" s="95"/>
      <c r="V446" s="99"/>
      <c r="W446" s="93"/>
      <c r="X446" s="101"/>
      <c r="Y446" s="92"/>
      <c r="Z446" s="100"/>
      <c r="AB446" s="24"/>
    </row>
    <row r="447" spans="1:28" ht="15.75" hidden="1" customHeight="1" outlineLevel="1">
      <c r="A447" s="76"/>
      <c r="C447" s="21"/>
      <c r="D447" s="21"/>
      <c r="F447" s="64">
        <f>TEES2!$F$51</f>
        <v>0</v>
      </c>
      <c r="G447" s="64">
        <f>TEES2!$G$51</f>
        <v>0</v>
      </c>
      <c r="H447" s="64">
        <f>TEES2!$H$51</f>
        <v>0</v>
      </c>
      <c r="I447" s="64">
        <f>TEES2!$I$51</f>
        <v>0</v>
      </c>
      <c r="J447" s="64">
        <f>TEES2!$J$51</f>
        <v>0</v>
      </c>
      <c r="K447" s="64">
        <f>TEES2!$K$51</f>
        <v>0</v>
      </c>
      <c r="L447" s="65">
        <f>TEES2!$L$51</f>
        <v>0</v>
      </c>
      <c r="N447" s="97"/>
      <c r="P447" s="98"/>
      <c r="Q447" s="93"/>
      <c r="R447" s="50"/>
      <c r="S447" s="93"/>
      <c r="T447" s="94"/>
      <c r="U447" s="95"/>
      <c r="V447" s="99"/>
      <c r="W447" s="93"/>
      <c r="X447" s="101"/>
      <c r="Y447" s="92"/>
      <c r="Z447" s="100"/>
      <c r="AB447" s="24"/>
    </row>
    <row r="448" spans="1:28" ht="15.75" hidden="1" customHeight="1" outlineLevel="1">
      <c r="A448" s="76"/>
      <c r="C448" s="21"/>
      <c r="D448" s="21"/>
      <c r="F448" s="64">
        <f>TFS!$F$51</f>
        <v>0</v>
      </c>
      <c r="G448" s="64">
        <f>TFS!$G$51</f>
        <v>0</v>
      </c>
      <c r="H448" s="64">
        <f>TFS!$H$51</f>
        <v>0</v>
      </c>
      <c r="I448" s="64">
        <f>TFS!$I$51</f>
        <v>0</v>
      </c>
      <c r="J448" s="64">
        <f>TFS!$J$51</f>
        <v>0</v>
      </c>
      <c r="K448" s="64">
        <f>TFS!$K$51</f>
        <v>0</v>
      </c>
      <c r="L448" s="65">
        <f>TFS!$L$51</f>
        <v>0</v>
      </c>
      <c r="N448" s="97"/>
      <c r="P448" s="98"/>
      <c r="Q448" s="93"/>
      <c r="R448" s="50"/>
      <c r="S448" s="93"/>
      <c r="T448" s="94"/>
      <c r="U448" s="95"/>
      <c r="V448" s="99"/>
      <c r="W448" s="93"/>
      <c r="X448" s="101"/>
      <c r="Y448" s="92"/>
      <c r="Z448" s="100"/>
      <c r="AB448" s="24"/>
    </row>
    <row r="449" spans="1:28" ht="15.75" hidden="1" customHeight="1" outlineLevel="1">
      <c r="A449" s="76"/>
      <c r="C449" s="21"/>
      <c r="D449" s="21"/>
      <c r="F449" s="64">
        <f>TTI!$F$51</f>
        <v>203448</v>
      </c>
      <c r="G449" s="64">
        <f>TTI!$G$51</f>
        <v>0</v>
      </c>
      <c r="H449" s="64">
        <f>TTI!$H$51</f>
        <v>120013</v>
      </c>
      <c r="I449" s="64">
        <f>TTI!$I$51</f>
        <v>0</v>
      </c>
      <c r="J449" s="64">
        <f>TTI!$J$51</f>
        <v>0</v>
      </c>
      <c r="K449" s="64">
        <f>TTI!$K$51</f>
        <v>12</v>
      </c>
      <c r="L449" s="65">
        <f>TTI!$L$51</f>
        <v>323473</v>
      </c>
      <c r="N449" s="97"/>
      <c r="P449" s="98"/>
      <c r="Q449" s="93"/>
      <c r="R449" s="50"/>
      <c r="S449" s="93"/>
      <c r="T449" s="94"/>
      <c r="U449" s="95"/>
      <c r="V449" s="99"/>
      <c r="W449" s="93"/>
      <c r="X449" s="101"/>
      <c r="Y449" s="92"/>
      <c r="Z449" s="100"/>
      <c r="AB449" s="24"/>
    </row>
    <row r="450" spans="1:28" ht="15.75" hidden="1" customHeight="1" outlineLevel="1">
      <c r="A450" s="76"/>
      <c r="C450" s="21"/>
      <c r="D450" s="21"/>
      <c r="F450" s="64">
        <f>TVMDL!$F$51</f>
        <v>0</v>
      </c>
      <c r="G450" s="64">
        <f>TVMDL!$G$51</f>
        <v>0</v>
      </c>
      <c r="H450" s="64">
        <f>TVMDL!$H$51</f>
        <v>0</v>
      </c>
      <c r="I450" s="64">
        <f>TVMDL!$I$51</f>
        <v>0</v>
      </c>
      <c r="J450" s="64">
        <f>TVMDL!$J$51</f>
        <v>0</v>
      </c>
      <c r="K450" s="64">
        <f>TVMDL!$K$51</f>
        <v>0</v>
      </c>
      <c r="L450" s="65">
        <f>TVMDL!$L$51</f>
        <v>0</v>
      </c>
      <c r="N450" s="97"/>
      <c r="P450" s="98"/>
      <c r="Q450" s="93"/>
      <c r="R450" s="50"/>
      <c r="S450" s="93"/>
      <c r="T450" s="94"/>
      <c r="U450" s="95"/>
      <c r="V450" s="99"/>
      <c r="W450" s="93"/>
      <c r="X450" s="101"/>
      <c r="Y450" s="92"/>
      <c r="Z450" s="100"/>
      <c r="AB450" s="24"/>
    </row>
    <row r="451" spans="1:28" ht="15.75" customHeight="1" collapsed="1">
      <c r="A451" s="76"/>
      <c r="B451" s="6" t="s">
        <v>50</v>
      </c>
      <c r="C451" s="21"/>
      <c r="D451" s="21"/>
      <c r="F451" s="64">
        <f t="shared" ref="F451:L451" si="27">SUM(F441:F450)</f>
        <v>8223219</v>
      </c>
      <c r="G451" s="64">
        <f t="shared" si="27"/>
        <v>7061</v>
      </c>
      <c r="H451" s="64">
        <f t="shared" si="27"/>
        <v>145937</v>
      </c>
      <c r="I451" s="64">
        <f t="shared" si="27"/>
        <v>34380</v>
      </c>
      <c r="J451" s="64">
        <f t="shared" si="27"/>
        <v>712635</v>
      </c>
      <c r="K451" s="64">
        <f t="shared" si="27"/>
        <v>1857492</v>
      </c>
      <c r="L451" s="65">
        <f t="shared" si="27"/>
        <v>10980724</v>
      </c>
      <c r="N451" s="97"/>
      <c r="P451" s="98"/>
      <c r="Q451" s="93"/>
      <c r="R451" s="50"/>
      <c r="S451" s="93"/>
      <c r="T451" s="94"/>
      <c r="U451" s="95"/>
      <c r="V451" s="99"/>
      <c r="W451" s="93"/>
      <c r="X451" s="101"/>
      <c r="Y451" s="92"/>
      <c r="Z451" s="100"/>
      <c r="AB451" s="24"/>
    </row>
    <row r="452" spans="1:28" ht="15.75" hidden="1" customHeight="1" outlineLevel="1">
      <c r="A452" s="76"/>
      <c r="C452" s="21"/>
      <c r="D452" s="21"/>
      <c r="F452" s="64">
        <f>TAES!$F$52</f>
        <v>0</v>
      </c>
      <c r="G452" s="64">
        <f>TAES!$G$52</f>
        <v>0</v>
      </c>
      <c r="H452" s="64">
        <f>TAES!$H$52</f>
        <v>0</v>
      </c>
      <c r="I452" s="64">
        <f>TAES!$I$52</f>
        <v>0</v>
      </c>
      <c r="J452" s="64">
        <f>TAES!$J$52</f>
        <v>0</v>
      </c>
      <c r="K452" s="64">
        <f>TAES!$K$52</f>
        <v>0</v>
      </c>
      <c r="L452" s="65">
        <f>TAES!$L$52</f>
        <v>0</v>
      </c>
      <c r="N452" s="97"/>
      <c r="P452" s="98"/>
      <c r="Q452" s="93"/>
      <c r="R452" s="50"/>
      <c r="S452" s="93"/>
      <c r="T452" s="94"/>
      <c r="U452" s="95"/>
      <c r="V452" s="99"/>
      <c r="W452" s="93"/>
      <c r="X452" s="101"/>
      <c r="Y452" s="92"/>
      <c r="Z452" s="100"/>
      <c r="AB452" s="24"/>
    </row>
    <row r="453" spans="1:28" ht="15.75" hidden="1" customHeight="1" outlineLevel="1">
      <c r="A453" s="76"/>
      <c r="C453" s="21"/>
      <c r="D453" s="21"/>
      <c r="F453" s="64">
        <f>TAMRF!$F$52</f>
        <v>0</v>
      </c>
      <c r="G453" s="64">
        <f>TAMRF!$G$52</f>
        <v>0</v>
      </c>
      <c r="H453" s="64">
        <f>TAMRF!$H$52</f>
        <v>0</v>
      </c>
      <c r="I453" s="64">
        <f>TAMRF!$I$52</f>
        <v>0</v>
      </c>
      <c r="J453" s="64">
        <f>TAMRF!$J$52</f>
        <v>0</v>
      </c>
      <c r="K453" s="64">
        <f>TAMRF!$K$52</f>
        <v>0</v>
      </c>
      <c r="L453" s="65">
        <f>TAMRF!$L$52</f>
        <v>0</v>
      </c>
      <c r="N453" s="97"/>
      <c r="P453" s="98"/>
      <c r="Q453" s="93"/>
      <c r="R453" s="50"/>
      <c r="S453" s="93"/>
      <c r="T453" s="94"/>
      <c r="U453" s="95"/>
      <c r="V453" s="99"/>
      <c r="W453" s="93"/>
      <c r="X453" s="101"/>
      <c r="Y453" s="92"/>
      <c r="Z453" s="100"/>
      <c r="AB453" s="24"/>
    </row>
    <row r="454" spans="1:28" ht="15.75" hidden="1" customHeight="1" outlineLevel="1">
      <c r="A454" s="76"/>
      <c r="C454" s="21"/>
      <c r="D454" s="21"/>
      <c r="F454" s="64">
        <f>TAMU!$F$52</f>
        <v>1527937</v>
      </c>
      <c r="G454" s="64">
        <f>TAMU!$G$52</f>
        <v>0</v>
      </c>
      <c r="H454" s="64">
        <f>TAMU!$H$52</f>
        <v>0</v>
      </c>
      <c r="I454" s="64">
        <f>TAMU!$I$52</f>
        <v>0</v>
      </c>
      <c r="J454" s="64">
        <f>TAMU!$J$52</f>
        <v>14230</v>
      </c>
      <c r="K454" s="64">
        <f>TAMU!$K$52</f>
        <v>456441</v>
      </c>
      <c r="L454" s="65">
        <f>TAMU!$L$52</f>
        <v>1998608</v>
      </c>
      <c r="N454" s="97"/>
      <c r="P454" s="98"/>
      <c r="Q454" s="93"/>
      <c r="R454" s="50"/>
      <c r="S454" s="93"/>
      <c r="T454" s="94"/>
      <c r="U454" s="95"/>
      <c r="V454" s="99"/>
      <c r="W454" s="93"/>
      <c r="X454" s="101"/>
      <c r="Y454" s="92"/>
      <c r="Z454" s="100"/>
      <c r="AB454" s="24"/>
    </row>
    <row r="455" spans="1:28" ht="15.75" hidden="1" customHeight="1" outlineLevel="1">
      <c r="A455" s="76"/>
      <c r="C455" s="21"/>
      <c r="D455" s="21"/>
      <c r="F455" s="64">
        <f>TAMUS!$F$52</f>
        <v>0</v>
      </c>
      <c r="G455" s="64">
        <f>TAMUS!$G$52</f>
        <v>0</v>
      </c>
      <c r="H455" s="64">
        <f>TAMUS!$H$52</f>
        <v>0</v>
      </c>
      <c r="I455" s="64">
        <f>TAMUS!$I$52</f>
        <v>0</v>
      </c>
      <c r="J455" s="64">
        <f>TAMUS!$J$52</f>
        <v>0</v>
      </c>
      <c r="K455" s="64">
        <f>TAMUS!$K$52</f>
        <v>0</v>
      </c>
      <c r="L455" s="65">
        <f>TAMUS!$L$52</f>
        <v>0</v>
      </c>
      <c r="N455" s="97"/>
      <c r="P455" s="98"/>
      <c r="Q455" s="93"/>
      <c r="R455" s="50"/>
      <c r="S455" s="93"/>
      <c r="T455" s="94"/>
      <c r="U455" s="95"/>
      <c r="V455" s="99"/>
      <c r="W455" s="93"/>
      <c r="X455" s="101"/>
      <c r="Y455" s="92"/>
      <c r="Z455" s="100"/>
      <c r="AB455" s="24"/>
    </row>
    <row r="456" spans="1:28" ht="15.75" hidden="1" customHeight="1" outlineLevel="1">
      <c r="A456" s="76"/>
      <c r="C456" s="21"/>
      <c r="D456" s="21"/>
      <c r="F456" s="64">
        <f>TAR!$F$52</f>
        <v>494305</v>
      </c>
      <c r="G456" s="64">
        <f>TAR!$G$52</f>
        <v>0</v>
      </c>
      <c r="H456" s="64">
        <f>TAR!$H$52</f>
        <v>0</v>
      </c>
      <c r="I456" s="64">
        <f>TAR!$I$52</f>
        <v>0</v>
      </c>
      <c r="J456" s="64">
        <f>TAR!$J$52</f>
        <v>0</v>
      </c>
      <c r="K456" s="64">
        <f>TAR!$K$52</f>
        <v>0</v>
      </c>
      <c r="L456" s="65">
        <f>TAR!$L$52</f>
        <v>494305</v>
      </c>
      <c r="N456" s="97"/>
      <c r="P456" s="98"/>
      <c r="Q456" s="93"/>
      <c r="R456" s="50"/>
      <c r="S456" s="93"/>
      <c r="T456" s="94"/>
      <c r="U456" s="95"/>
      <c r="V456" s="99"/>
      <c r="W456" s="93"/>
      <c r="X456" s="101"/>
      <c r="Y456" s="92"/>
      <c r="Z456" s="100"/>
      <c r="AB456" s="24"/>
    </row>
    <row r="457" spans="1:28" ht="15.75" hidden="1" customHeight="1" outlineLevel="1">
      <c r="A457" s="76"/>
      <c r="C457" s="21"/>
      <c r="D457" s="21"/>
      <c r="F457" s="64">
        <f>TEES1!$F$52</f>
        <v>2101509</v>
      </c>
      <c r="G457" s="64">
        <f>TEES1!$G$52</f>
        <v>0</v>
      </c>
      <c r="H457" s="64">
        <f>TEES1!$H$52</f>
        <v>384979</v>
      </c>
      <c r="I457" s="64">
        <f>TEES1!$I$52</f>
        <v>0</v>
      </c>
      <c r="J457" s="64">
        <f>TEES1!$J$52</f>
        <v>57862</v>
      </c>
      <c r="K457" s="64">
        <f>TEES1!$K$52</f>
        <v>339423</v>
      </c>
      <c r="L457" s="65">
        <f>TEES1!$L$52</f>
        <v>2883773</v>
      </c>
      <c r="N457" s="97"/>
      <c r="P457" s="98"/>
      <c r="Q457" s="93"/>
      <c r="R457" s="50"/>
      <c r="S457" s="93"/>
      <c r="T457" s="94"/>
      <c r="U457" s="95"/>
      <c r="V457" s="99"/>
      <c r="W457" s="93"/>
      <c r="X457" s="101"/>
      <c r="Y457" s="92"/>
      <c r="Z457" s="100"/>
      <c r="AB457" s="24"/>
    </row>
    <row r="458" spans="1:28" ht="15.75" hidden="1" customHeight="1" outlineLevel="1">
      <c r="A458" s="76"/>
      <c r="C458" s="21"/>
      <c r="D458" s="21"/>
      <c r="F458" s="64">
        <f>TEES2!$F$52</f>
        <v>0</v>
      </c>
      <c r="G458" s="64">
        <f>TEES2!$G$52</f>
        <v>0</v>
      </c>
      <c r="H458" s="64">
        <f>TEES2!$H$52</f>
        <v>0</v>
      </c>
      <c r="I458" s="64">
        <f>TEES2!$I$52</f>
        <v>0</v>
      </c>
      <c r="J458" s="64">
        <f>TEES2!$J$52</f>
        <v>0</v>
      </c>
      <c r="K458" s="64">
        <f>TEES2!$K$52</f>
        <v>0</v>
      </c>
      <c r="L458" s="65">
        <f>TEES2!$L$52</f>
        <v>0</v>
      </c>
      <c r="N458" s="97"/>
      <c r="P458" s="98"/>
      <c r="Q458" s="93"/>
      <c r="R458" s="50"/>
      <c r="S458" s="93"/>
      <c r="T458" s="94"/>
      <c r="U458" s="95"/>
      <c r="V458" s="99"/>
      <c r="W458" s="93"/>
      <c r="X458" s="101"/>
      <c r="Y458" s="92"/>
      <c r="Z458" s="100"/>
      <c r="AB458" s="24"/>
    </row>
    <row r="459" spans="1:28" ht="15.75" hidden="1" customHeight="1" outlineLevel="1">
      <c r="A459" s="76"/>
      <c r="C459" s="21"/>
      <c r="D459" s="21"/>
      <c r="F459" s="64">
        <f>TFS!$F$52</f>
        <v>0</v>
      </c>
      <c r="G459" s="64">
        <f>TFS!$G$52</f>
        <v>0</v>
      </c>
      <c r="H459" s="64">
        <f>TFS!$H$52</f>
        <v>0</v>
      </c>
      <c r="I459" s="64">
        <f>TFS!$I$52</f>
        <v>0</v>
      </c>
      <c r="J459" s="64">
        <f>TFS!$J$52</f>
        <v>0</v>
      </c>
      <c r="K459" s="64">
        <f>TFS!$K$52</f>
        <v>0</v>
      </c>
      <c r="L459" s="65">
        <f>TFS!$L$52</f>
        <v>0</v>
      </c>
      <c r="N459" s="97"/>
      <c r="P459" s="98"/>
      <c r="Q459" s="93"/>
      <c r="R459" s="50"/>
      <c r="S459" s="93"/>
      <c r="T459" s="94"/>
      <c r="U459" s="95"/>
      <c r="V459" s="99"/>
      <c r="W459" s="93"/>
      <c r="X459" s="101"/>
      <c r="Y459" s="92"/>
      <c r="Z459" s="100"/>
      <c r="AB459" s="24"/>
    </row>
    <row r="460" spans="1:28" ht="15.75" hidden="1" customHeight="1" outlineLevel="1">
      <c r="A460" s="76"/>
      <c r="C460" s="21"/>
      <c r="D460" s="21"/>
      <c r="F460" s="64">
        <f>TTI!$F$52</f>
        <v>0</v>
      </c>
      <c r="G460" s="64">
        <f>TTI!$G$52</f>
        <v>0</v>
      </c>
      <c r="H460" s="64">
        <f>TTI!$H$52</f>
        <v>0</v>
      </c>
      <c r="I460" s="64">
        <f>TTI!$I$52</f>
        <v>0</v>
      </c>
      <c r="J460" s="64">
        <f>TTI!$J$52</f>
        <v>0</v>
      </c>
      <c r="K460" s="64">
        <f>TTI!$K$52</f>
        <v>0</v>
      </c>
      <c r="L460" s="65">
        <f>TTI!$L$52</f>
        <v>0</v>
      </c>
      <c r="N460" s="97"/>
      <c r="P460" s="98"/>
      <c r="Q460" s="93"/>
      <c r="R460" s="50"/>
      <c r="S460" s="93"/>
      <c r="T460" s="94"/>
      <c r="U460" s="95"/>
      <c r="V460" s="99"/>
      <c r="W460" s="93"/>
      <c r="X460" s="101"/>
      <c r="Y460" s="92"/>
      <c r="Z460" s="100"/>
      <c r="AB460" s="24"/>
    </row>
    <row r="461" spans="1:28" ht="15.75" hidden="1" customHeight="1" outlineLevel="1">
      <c r="A461" s="76"/>
      <c r="C461" s="21"/>
      <c r="D461" s="21"/>
      <c r="F461" s="64">
        <f>TVMDL!$F$52</f>
        <v>0</v>
      </c>
      <c r="G461" s="64">
        <f>TVMDL!$G$52</f>
        <v>0</v>
      </c>
      <c r="H461" s="64">
        <f>TVMDL!$H$52</f>
        <v>0</v>
      </c>
      <c r="I461" s="64">
        <f>TVMDL!$I$52</f>
        <v>0</v>
      </c>
      <c r="J461" s="64">
        <f>TVMDL!$J$52</f>
        <v>0</v>
      </c>
      <c r="K461" s="64">
        <f>TVMDL!$K$52</f>
        <v>0</v>
      </c>
      <c r="L461" s="65">
        <f>TVMDL!$L$52</f>
        <v>0</v>
      </c>
      <c r="N461" s="97"/>
      <c r="P461" s="98"/>
      <c r="Q461" s="93"/>
      <c r="R461" s="50"/>
      <c r="S461" s="93"/>
      <c r="T461" s="94"/>
      <c r="U461" s="95"/>
      <c r="V461" s="99"/>
      <c r="W461" s="93"/>
      <c r="X461" s="101"/>
      <c r="Y461" s="92"/>
      <c r="Z461" s="100"/>
      <c r="AB461" s="24"/>
    </row>
    <row r="462" spans="1:28" ht="15.75" customHeight="1" collapsed="1">
      <c r="A462" s="76"/>
      <c r="B462" s="6" t="s">
        <v>51</v>
      </c>
      <c r="C462" s="21"/>
      <c r="D462" s="21"/>
      <c r="F462" s="64">
        <f t="shared" ref="F462:L462" si="28">SUM(F452:F461)</f>
        <v>4123751</v>
      </c>
      <c r="G462" s="64">
        <f t="shared" si="28"/>
        <v>0</v>
      </c>
      <c r="H462" s="64">
        <f t="shared" si="28"/>
        <v>384979</v>
      </c>
      <c r="I462" s="64">
        <f t="shared" si="28"/>
        <v>0</v>
      </c>
      <c r="J462" s="64">
        <f t="shared" si="28"/>
        <v>72092</v>
      </c>
      <c r="K462" s="64">
        <f t="shared" si="28"/>
        <v>795864</v>
      </c>
      <c r="L462" s="65">
        <f t="shared" si="28"/>
        <v>5376686</v>
      </c>
      <c r="N462" s="97"/>
      <c r="P462" s="98"/>
      <c r="Q462" s="93"/>
      <c r="R462" s="50"/>
      <c r="S462" s="93"/>
      <c r="T462" s="94"/>
      <c r="U462" s="95"/>
      <c r="V462" s="99"/>
      <c r="W462" s="93"/>
      <c r="X462" s="101"/>
      <c r="Y462" s="92"/>
      <c r="Z462" s="100"/>
      <c r="AB462" s="24"/>
    </row>
    <row r="463" spans="1:28" ht="15.75" hidden="1" customHeight="1" outlineLevel="1">
      <c r="A463" s="76"/>
      <c r="C463" s="21"/>
      <c r="D463" s="21"/>
      <c r="F463" s="64">
        <f>TAES!$F$53</f>
        <v>83544</v>
      </c>
      <c r="G463" s="64">
        <f>TAES!$G$53</f>
        <v>10088</v>
      </c>
      <c r="H463" s="64">
        <f>TAES!$H$53</f>
        <v>0</v>
      </c>
      <c r="I463" s="64">
        <f>TAES!$I$53</f>
        <v>0</v>
      </c>
      <c r="J463" s="64">
        <f>TAES!$J$53</f>
        <v>0</v>
      </c>
      <c r="K463" s="64">
        <f>TAES!$K$53</f>
        <v>0</v>
      </c>
      <c r="L463" s="65">
        <f>TAES!$L$53</f>
        <v>93632</v>
      </c>
      <c r="N463" s="97"/>
      <c r="P463" s="98"/>
      <c r="Q463" s="93"/>
      <c r="R463" s="50"/>
      <c r="S463" s="93"/>
      <c r="T463" s="94"/>
      <c r="U463" s="95"/>
      <c r="V463" s="99"/>
      <c r="W463" s="93"/>
      <c r="X463" s="101"/>
      <c r="Y463" s="92"/>
      <c r="Z463" s="100"/>
      <c r="AB463" s="24"/>
    </row>
    <row r="464" spans="1:28" ht="15.75" hidden="1" customHeight="1" outlineLevel="1">
      <c r="A464" s="76"/>
      <c r="C464" s="21"/>
      <c r="D464" s="21"/>
      <c r="F464" s="64">
        <f>TAMRF!$F$53</f>
        <v>0</v>
      </c>
      <c r="G464" s="64">
        <f>TAMRF!$G$53</f>
        <v>0</v>
      </c>
      <c r="H464" s="64">
        <f>TAMRF!$H$53</f>
        <v>0</v>
      </c>
      <c r="I464" s="64">
        <f>TAMRF!$I$53</f>
        <v>0</v>
      </c>
      <c r="J464" s="64">
        <f>TAMRF!$J$53</f>
        <v>0</v>
      </c>
      <c r="K464" s="64">
        <f>TAMRF!$K$53</f>
        <v>0</v>
      </c>
      <c r="L464" s="65">
        <f>TAMRF!$L$53</f>
        <v>0</v>
      </c>
      <c r="N464" s="97"/>
      <c r="P464" s="98"/>
      <c r="Q464" s="93"/>
      <c r="R464" s="50"/>
      <c r="S464" s="93"/>
      <c r="T464" s="94"/>
      <c r="U464" s="95"/>
      <c r="V464" s="99"/>
      <c r="W464" s="93"/>
      <c r="X464" s="101"/>
      <c r="Y464" s="92"/>
      <c r="Z464" s="100"/>
      <c r="AB464" s="24"/>
    </row>
    <row r="465" spans="1:28" ht="15.75" hidden="1" customHeight="1" outlineLevel="1">
      <c r="A465" s="76"/>
      <c r="C465" s="21"/>
      <c r="D465" s="21"/>
      <c r="F465" s="64">
        <f>TAMU!$F$53</f>
        <v>149673</v>
      </c>
      <c r="G465" s="64">
        <f>TAMU!$G$53</f>
        <v>43092</v>
      </c>
      <c r="H465" s="64">
        <f>TAMU!$H$53</f>
        <v>0</v>
      </c>
      <c r="I465" s="64">
        <f>TAMU!$I$53</f>
        <v>0</v>
      </c>
      <c r="J465" s="64">
        <f>TAMU!$J$53</f>
        <v>0</v>
      </c>
      <c r="K465" s="64">
        <f>TAMU!$K$53</f>
        <v>124222</v>
      </c>
      <c r="L465" s="65">
        <f>TAMU!$L$53</f>
        <v>316987</v>
      </c>
      <c r="N465" s="97"/>
      <c r="P465" s="98"/>
      <c r="Q465" s="93"/>
      <c r="R465" s="50"/>
      <c r="S465" s="93"/>
      <c r="T465" s="94"/>
      <c r="U465" s="95"/>
      <c r="V465" s="99"/>
      <c r="W465" s="93"/>
      <c r="X465" s="101"/>
      <c r="Y465" s="92"/>
      <c r="Z465" s="100"/>
      <c r="AB465" s="24"/>
    </row>
    <row r="466" spans="1:28" ht="15.75" hidden="1" customHeight="1" outlineLevel="1">
      <c r="A466" s="76"/>
      <c r="C466" s="21"/>
      <c r="D466" s="21"/>
      <c r="F466" s="64">
        <f>TAMUS!$F$53</f>
        <v>0</v>
      </c>
      <c r="G466" s="64">
        <f>TAMUS!$G$53</f>
        <v>0</v>
      </c>
      <c r="H466" s="64">
        <f>TAMUS!$H$53</f>
        <v>0</v>
      </c>
      <c r="I466" s="64">
        <f>TAMUS!$I$53</f>
        <v>0</v>
      </c>
      <c r="J466" s="64">
        <f>TAMUS!$J$53</f>
        <v>0</v>
      </c>
      <c r="K466" s="64">
        <f>TAMUS!$K$53</f>
        <v>0</v>
      </c>
      <c r="L466" s="65">
        <f>TAMUS!$L$53</f>
        <v>0</v>
      </c>
      <c r="N466" s="97"/>
      <c r="P466" s="98"/>
      <c r="Q466" s="93"/>
      <c r="R466" s="50"/>
      <c r="S466" s="93"/>
      <c r="T466" s="94"/>
      <c r="U466" s="95"/>
      <c r="V466" s="99"/>
      <c r="W466" s="93"/>
      <c r="X466" s="101"/>
      <c r="Y466" s="92"/>
      <c r="Z466" s="100"/>
      <c r="AB466" s="24"/>
    </row>
    <row r="467" spans="1:28" ht="15.75" hidden="1" customHeight="1" outlineLevel="1">
      <c r="A467" s="76"/>
      <c r="C467" s="21"/>
      <c r="D467" s="21"/>
      <c r="F467" s="64">
        <f>TAR!$F$53</f>
        <v>3115329</v>
      </c>
      <c r="G467" s="64">
        <f>TAR!$G$53</f>
        <v>0</v>
      </c>
      <c r="H467" s="64">
        <f>TAR!$H$53</f>
        <v>213059</v>
      </c>
      <c r="I467" s="64">
        <f>TAR!$I$53</f>
        <v>67171</v>
      </c>
      <c r="J467" s="64">
        <f>TAR!$J$53</f>
        <v>422038</v>
      </c>
      <c r="K467" s="64">
        <f>TAR!$K$53</f>
        <v>66805</v>
      </c>
      <c r="L467" s="65">
        <f>TAR!$L$53</f>
        <v>3884402</v>
      </c>
      <c r="N467" s="97"/>
      <c r="P467" s="98"/>
      <c r="Q467" s="93"/>
      <c r="R467" s="50"/>
      <c r="S467" s="93"/>
      <c r="T467" s="94"/>
      <c r="U467" s="95"/>
      <c r="V467" s="99"/>
      <c r="W467" s="93"/>
      <c r="X467" s="101"/>
      <c r="Y467" s="92"/>
      <c r="Z467" s="100"/>
      <c r="AB467" s="24"/>
    </row>
    <row r="468" spans="1:28" ht="15.75" hidden="1" customHeight="1" outlineLevel="1">
      <c r="A468" s="76"/>
      <c r="C468" s="21"/>
      <c r="D468" s="21"/>
      <c r="F468" s="64">
        <f>TEES1!$F$53</f>
        <v>0</v>
      </c>
      <c r="G468" s="64">
        <f>TEES1!$G$53</f>
        <v>0</v>
      </c>
      <c r="H468" s="64">
        <f>TEES1!$H$53</f>
        <v>0</v>
      </c>
      <c r="I468" s="64">
        <f>TEES1!$I$53</f>
        <v>0</v>
      </c>
      <c r="J468" s="64">
        <f>TEES1!$J$53</f>
        <v>0</v>
      </c>
      <c r="K468" s="64">
        <f>TEES1!$K$53</f>
        <v>0</v>
      </c>
      <c r="L468" s="65">
        <f>TEES1!$L$53</f>
        <v>0</v>
      </c>
      <c r="N468" s="97"/>
      <c r="P468" s="98"/>
      <c r="Q468" s="93"/>
      <c r="R468" s="50"/>
      <c r="S468" s="93"/>
      <c r="T468" s="94"/>
      <c r="U468" s="95"/>
      <c r="V468" s="99"/>
      <c r="W468" s="93"/>
      <c r="X468" s="101"/>
      <c r="Y468" s="92"/>
      <c r="Z468" s="100"/>
      <c r="AB468" s="24"/>
    </row>
    <row r="469" spans="1:28" ht="15.75" hidden="1" customHeight="1" outlineLevel="1">
      <c r="A469" s="76"/>
      <c r="C469" s="21"/>
      <c r="D469" s="21"/>
      <c r="F469" s="64">
        <f>TEES2!$F$53</f>
        <v>0</v>
      </c>
      <c r="G469" s="64">
        <f>TEES2!$G$53</f>
        <v>0</v>
      </c>
      <c r="H469" s="64">
        <f>TEES2!$H$53</f>
        <v>0</v>
      </c>
      <c r="I469" s="64">
        <f>TEES2!$I$53</f>
        <v>0</v>
      </c>
      <c r="J469" s="64">
        <f>TEES2!$J$53</f>
        <v>0</v>
      </c>
      <c r="K469" s="64">
        <f>TEES2!$K$53</f>
        <v>0</v>
      </c>
      <c r="L469" s="65">
        <f>TEES2!$L$53</f>
        <v>0</v>
      </c>
      <c r="N469" s="97"/>
      <c r="P469" s="98"/>
      <c r="Q469" s="93"/>
      <c r="R469" s="50"/>
      <c r="S469" s="93"/>
      <c r="T469" s="94"/>
      <c r="U469" s="95"/>
      <c r="V469" s="99"/>
      <c r="W469" s="93"/>
      <c r="X469" s="101"/>
      <c r="Y469" s="92"/>
      <c r="Z469" s="100"/>
      <c r="AB469" s="24"/>
    </row>
    <row r="470" spans="1:28" ht="15.75" hidden="1" customHeight="1" outlineLevel="1">
      <c r="A470" s="76"/>
      <c r="C470" s="21"/>
      <c r="D470" s="21"/>
      <c r="F470" s="64">
        <f>TFS!$F$53</f>
        <v>0</v>
      </c>
      <c r="G470" s="64">
        <f>TFS!$G$53</f>
        <v>0</v>
      </c>
      <c r="H470" s="64">
        <f>TFS!$H$53</f>
        <v>0</v>
      </c>
      <c r="I470" s="64">
        <f>TFS!$I$53</f>
        <v>0</v>
      </c>
      <c r="J470" s="64">
        <f>TFS!$J$53</f>
        <v>0</v>
      </c>
      <c r="K470" s="64">
        <f>TFS!$K$53</f>
        <v>0</v>
      </c>
      <c r="L470" s="65">
        <f>TFS!$L$53</f>
        <v>0</v>
      </c>
      <c r="N470" s="97"/>
      <c r="P470" s="98"/>
      <c r="Q470" s="93"/>
      <c r="R470" s="50"/>
      <c r="S470" s="93"/>
      <c r="T470" s="94"/>
      <c r="U470" s="95"/>
      <c r="V470" s="99"/>
      <c r="W470" s="93"/>
      <c r="X470" s="101"/>
      <c r="Y470" s="92"/>
      <c r="Z470" s="100"/>
      <c r="AB470" s="24"/>
    </row>
    <row r="471" spans="1:28" ht="15.75" hidden="1" customHeight="1" outlineLevel="1">
      <c r="A471" s="76"/>
      <c r="C471" s="21"/>
      <c r="D471" s="21"/>
      <c r="F471" s="64">
        <f>TTI!$F$53</f>
        <v>0</v>
      </c>
      <c r="G471" s="64">
        <f>TTI!$G$53</f>
        <v>0</v>
      </c>
      <c r="H471" s="64">
        <f>TTI!$H$53</f>
        <v>0</v>
      </c>
      <c r="I471" s="64">
        <f>TTI!$I$53</f>
        <v>0</v>
      </c>
      <c r="J471" s="64">
        <f>TTI!$J$53</f>
        <v>0</v>
      </c>
      <c r="K471" s="64">
        <f>TTI!$K$53</f>
        <v>0</v>
      </c>
      <c r="L471" s="65">
        <f>TTI!$L$53</f>
        <v>0</v>
      </c>
      <c r="N471" s="97"/>
      <c r="P471" s="98"/>
      <c r="Q471" s="93"/>
      <c r="R471" s="50"/>
      <c r="S471" s="93"/>
      <c r="T471" s="94"/>
      <c r="U471" s="95"/>
      <c r="V471" s="99"/>
      <c r="W471" s="93"/>
      <c r="X471" s="101"/>
      <c r="Y471" s="92"/>
      <c r="Z471" s="100"/>
      <c r="AB471" s="24"/>
    </row>
    <row r="472" spans="1:28" ht="15.75" hidden="1" customHeight="1" outlineLevel="1">
      <c r="A472" s="76"/>
      <c r="C472" s="21"/>
      <c r="D472" s="21"/>
      <c r="F472" s="64">
        <f>TVMDL!$F$53</f>
        <v>0</v>
      </c>
      <c r="G472" s="64">
        <f>TVMDL!$G$53</f>
        <v>0</v>
      </c>
      <c r="H472" s="64">
        <f>TVMDL!$H$53</f>
        <v>0</v>
      </c>
      <c r="I472" s="64">
        <f>TVMDL!$I$53</f>
        <v>0</v>
      </c>
      <c r="J472" s="64">
        <f>TVMDL!$J$53</f>
        <v>0</v>
      </c>
      <c r="K472" s="64">
        <f>TVMDL!$K$53</f>
        <v>0</v>
      </c>
      <c r="L472" s="65">
        <f>TVMDL!$L$53</f>
        <v>0</v>
      </c>
      <c r="N472" s="97"/>
      <c r="P472" s="98"/>
      <c r="Q472" s="93"/>
      <c r="R472" s="50"/>
      <c r="S472" s="93"/>
      <c r="T472" s="94"/>
      <c r="U472" s="95"/>
      <c r="V472" s="99"/>
      <c r="W472" s="93"/>
      <c r="X472" s="101"/>
      <c r="Y472" s="92"/>
      <c r="Z472" s="100"/>
      <c r="AB472" s="24"/>
    </row>
    <row r="473" spans="1:28" ht="15.75" customHeight="1" collapsed="1">
      <c r="A473" s="76"/>
      <c r="B473" s="6" t="s">
        <v>52</v>
      </c>
      <c r="C473" s="21"/>
      <c r="D473" s="21"/>
      <c r="E473" s="21"/>
      <c r="F473" s="64">
        <f t="shared" ref="F473:L473" si="29">SUM(F463:F472)</f>
        <v>3348546</v>
      </c>
      <c r="G473" s="64">
        <f t="shared" si="29"/>
        <v>53180</v>
      </c>
      <c r="H473" s="64">
        <f t="shared" si="29"/>
        <v>213059</v>
      </c>
      <c r="I473" s="64">
        <f t="shared" si="29"/>
        <v>67171</v>
      </c>
      <c r="J473" s="64">
        <f t="shared" si="29"/>
        <v>422038</v>
      </c>
      <c r="K473" s="64">
        <f t="shared" si="29"/>
        <v>191027</v>
      </c>
      <c r="L473" s="65">
        <f t="shared" si="29"/>
        <v>4295021</v>
      </c>
      <c r="N473" s="97"/>
      <c r="P473" s="98"/>
      <c r="Q473" s="93"/>
      <c r="R473" s="50"/>
      <c r="S473" s="93"/>
      <c r="T473" s="94"/>
      <c r="U473" s="95"/>
      <c r="V473" s="99"/>
      <c r="W473" s="93"/>
      <c r="X473" s="101"/>
      <c r="Y473" s="92"/>
      <c r="Z473" s="100"/>
      <c r="AB473" s="24"/>
    </row>
    <row r="474" spans="1:28" ht="15.75" hidden="1" customHeight="1" outlineLevel="1">
      <c r="A474" s="76"/>
      <c r="C474" s="21"/>
      <c r="D474" s="21"/>
      <c r="E474" s="21"/>
      <c r="F474" s="64">
        <f>TAES!$F$54</f>
        <v>0</v>
      </c>
      <c r="G474" s="64">
        <f>TAES!$G$54</f>
        <v>0</v>
      </c>
      <c r="H474" s="64">
        <f>TAES!$H$54</f>
        <v>0</v>
      </c>
      <c r="I474" s="64">
        <f>TAES!$I$54</f>
        <v>0</v>
      </c>
      <c r="J474" s="64">
        <f>TAES!$J$54</f>
        <v>0</v>
      </c>
      <c r="K474" s="64">
        <f>TAES!$K$54</f>
        <v>0</v>
      </c>
      <c r="L474" s="65">
        <f>TAES!$L$54</f>
        <v>0</v>
      </c>
      <c r="N474" s="97"/>
      <c r="P474" s="98"/>
      <c r="Q474" s="93"/>
      <c r="R474" s="50"/>
      <c r="S474" s="93"/>
      <c r="T474" s="94"/>
      <c r="U474" s="95"/>
      <c r="V474" s="99"/>
      <c r="W474" s="93"/>
      <c r="X474" s="101"/>
      <c r="Y474" s="92"/>
      <c r="Z474" s="100"/>
      <c r="AB474" s="24"/>
    </row>
    <row r="475" spans="1:28" ht="15.75" hidden="1" customHeight="1" outlineLevel="1">
      <c r="A475" s="76"/>
      <c r="C475" s="21"/>
      <c r="D475" s="21"/>
      <c r="E475" s="21"/>
      <c r="F475" s="64">
        <f>TAMRF!$F$54</f>
        <v>0</v>
      </c>
      <c r="G475" s="64">
        <f>TAMRF!$G$54</f>
        <v>0</v>
      </c>
      <c r="H475" s="64">
        <f>TAMRF!$H$54</f>
        <v>0</v>
      </c>
      <c r="I475" s="64">
        <f>TAMRF!$I$54</f>
        <v>0</v>
      </c>
      <c r="J475" s="64">
        <f>TAMRF!$J$54</f>
        <v>0</v>
      </c>
      <c r="K475" s="64">
        <f>TAMRF!$K$54</f>
        <v>0</v>
      </c>
      <c r="L475" s="65">
        <f>TAMRF!$L$54</f>
        <v>0</v>
      </c>
      <c r="N475" s="97"/>
      <c r="P475" s="98"/>
      <c r="Q475" s="93"/>
      <c r="R475" s="50"/>
      <c r="S475" s="93"/>
      <c r="T475" s="94"/>
      <c r="U475" s="95"/>
      <c r="V475" s="99"/>
      <c r="W475" s="93"/>
      <c r="X475" s="101"/>
      <c r="Y475" s="92"/>
      <c r="Z475" s="100"/>
      <c r="AB475" s="24"/>
    </row>
    <row r="476" spans="1:28" ht="15.75" hidden="1" customHeight="1" outlineLevel="1">
      <c r="A476" s="76"/>
      <c r="C476" s="21"/>
      <c r="D476" s="21"/>
      <c r="E476" s="21"/>
      <c r="F476" s="64">
        <f>TAMU!$F$54</f>
        <v>0</v>
      </c>
      <c r="G476" s="64">
        <f>TAMU!$G$54</f>
        <v>0</v>
      </c>
      <c r="H476" s="64">
        <f>TAMU!$H$54</f>
        <v>0</v>
      </c>
      <c r="I476" s="64">
        <f>TAMU!$I$54</f>
        <v>0</v>
      </c>
      <c r="J476" s="64">
        <f>TAMU!$J$54</f>
        <v>0</v>
      </c>
      <c r="K476" s="64">
        <f>TAMU!$K$54</f>
        <v>5249</v>
      </c>
      <c r="L476" s="65">
        <f>TAMU!$L$54</f>
        <v>5249</v>
      </c>
      <c r="N476" s="97"/>
      <c r="P476" s="98"/>
      <c r="Q476" s="93"/>
      <c r="R476" s="50"/>
      <c r="S476" s="93"/>
      <c r="T476" s="94"/>
      <c r="U476" s="95"/>
      <c r="V476" s="99"/>
      <c r="W476" s="93"/>
      <c r="X476" s="101"/>
      <c r="Y476" s="92"/>
      <c r="Z476" s="100"/>
      <c r="AB476" s="24"/>
    </row>
    <row r="477" spans="1:28" ht="15.75" hidden="1" customHeight="1" outlineLevel="1">
      <c r="A477" s="76"/>
      <c r="C477" s="21"/>
      <c r="D477" s="21"/>
      <c r="E477" s="21"/>
      <c r="F477" s="64">
        <f>TAMUS!$F$54</f>
        <v>0</v>
      </c>
      <c r="G477" s="64">
        <f>TAMUS!$G$54</f>
        <v>0</v>
      </c>
      <c r="H477" s="64">
        <f>TAMUS!$H$54</f>
        <v>0</v>
      </c>
      <c r="I477" s="64">
        <f>TAMUS!$I$54</f>
        <v>0</v>
      </c>
      <c r="J477" s="64">
        <f>TAMUS!$J$54</f>
        <v>0</v>
      </c>
      <c r="K477" s="64">
        <f>TAMUS!$K$54</f>
        <v>0</v>
      </c>
      <c r="L477" s="65">
        <f>TAMUS!$L$54</f>
        <v>0</v>
      </c>
      <c r="N477" s="97"/>
      <c r="P477" s="98"/>
      <c r="Q477" s="93"/>
      <c r="R477" s="50"/>
      <c r="S477" s="93"/>
      <c r="T477" s="94"/>
      <c r="U477" s="95"/>
      <c r="V477" s="99"/>
      <c r="W477" s="93"/>
      <c r="X477" s="101"/>
      <c r="Y477" s="92"/>
      <c r="Z477" s="100"/>
      <c r="AB477" s="24"/>
    </row>
    <row r="478" spans="1:28" ht="15.75" hidden="1" customHeight="1" outlineLevel="1">
      <c r="A478" s="76"/>
      <c r="C478" s="21"/>
      <c r="D478" s="21"/>
      <c r="E478" s="21"/>
      <c r="F478" s="64">
        <f>TAR!$F$54</f>
        <v>0</v>
      </c>
      <c r="G478" s="64">
        <f>TAR!$G$54</f>
        <v>0</v>
      </c>
      <c r="H478" s="64">
        <f>TAR!$H$54</f>
        <v>0</v>
      </c>
      <c r="I478" s="64">
        <f>TAR!$I$54</f>
        <v>0</v>
      </c>
      <c r="J478" s="64">
        <f>TAR!$J$54</f>
        <v>60557</v>
      </c>
      <c r="K478" s="64">
        <f>TAR!$K$54</f>
        <v>0</v>
      </c>
      <c r="L478" s="65">
        <f>TAR!$L$54</f>
        <v>60557</v>
      </c>
      <c r="N478" s="97"/>
      <c r="P478" s="98"/>
      <c r="Q478" s="93"/>
      <c r="R478" s="50"/>
      <c r="S478" s="93"/>
      <c r="T478" s="94"/>
      <c r="U478" s="95"/>
      <c r="V478" s="99"/>
      <c r="W478" s="93"/>
      <c r="X478" s="101"/>
      <c r="Y478" s="92"/>
      <c r="Z478" s="100"/>
      <c r="AB478" s="24"/>
    </row>
    <row r="479" spans="1:28" ht="15.75" hidden="1" customHeight="1" outlineLevel="1">
      <c r="A479" s="76"/>
      <c r="C479" s="21"/>
      <c r="D479" s="21"/>
      <c r="E479" s="21"/>
      <c r="F479" s="64">
        <f>TEES1!$F$54</f>
        <v>356247</v>
      </c>
      <c r="G479" s="64">
        <f>TEES1!$G$54</f>
        <v>0</v>
      </c>
      <c r="H479" s="64">
        <f>TEES1!$H$54</f>
        <v>0</v>
      </c>
      <c r="I479" s="64">
        <f>TEES1!$I$54</f>
        <v>0</v>
      </c>
      <c r="J479" s="64">
        <f>TEES1!$J$54</f>
        <v>0</v>
      </c>
      <c r="K479" s="64">
        <f>TEES1!$K$54</f>
        <v>0</v>
      </c>
      <c r="L479" s="65">
        <f>TEES1!$L$54</f>
        <v>356247</v>
      </c>
      <c r="N479" s="97"/>
      <c r="P479" s="98"/>
      <c r="Q479" s="93"/>
      <c r="R479" s="50"/>
      <c r="S479" s="93"/>
      <c r="T479" s="94"/>
      <c r="U479" s="95"/>
      <c r="V479" s="99"/>
      <c r="W479" s="93"/>
      <c r="X479" s="101"/>
      <c r="Y479" s="92"/>
      <c r="Z479" s="100"/>
      <c r="AB479" s="24"/>
    </row>
    <row r="480" spans="1:28" ht="15.75" hidden="1" customHeight="1" outlineLevel="1">
      <c r="A480" s="76"/>
      <c r="C480" s="21"/>
      <c r="D480" s="21"/>
      <c r="E480" s="21"/>
      <c r="F480" s="64">
        <f>TEES2!$F$54</f>
        <v>0</v>
      </c>
      <c r="G480" s="64">
        <f>TEES2!$G$54</f>
        <v>0</v>
      </c>
      <c r="H480" s="64">
        <f>TEES2!$H$54</f>
        <v>0</v>
      </c>
      <c r="I480" s="64">
        <f>TEES2!$I$54</f>
        <v>0</v>
      </c>
      <c r="J480" s="64">
        <f>TEES2!$J$54</f>
        <v>0</v>
      </c>
      <c r="K480" s="64">
        <f>TEES2!$K$54</f>
        <v>0</v>
      </c>
      <c r="L480" s="65">
        <f>TEES2!$L$54</f>
        <v>0</v>
      </c>
      <c r="N480" s="97"/>
      <c r="P480" s="98"/>
      <c r="Q480" s="93"/>
      <c r="R480" s="50"/>
      <c r="S480" s="93"/>
      <c r="T480" s="94"/>
      <c r="U480" s="95"/>
      <c r="V480" s="99"/>
      <c r="W480" s="93"/>
      <c r="X480" s="101"/>
      <c r="Y480" s="92"/>
      <c r="Z480" s="100"/>
      <c r="AB480" s="24"/>
    </row>
    <row r="481" spans="1:28" ht="15.75" hidden="1" customHeight="1" outlineLevel="1">
      <c r="A481" s="76"/>
      <c r="C481" s="21"/>
      <c r="D481" s="21"/>
      <c r="E481" s="21"/>
      <c r="F481" s="64">
        <f>TFS!$F$54</f>
        <v>0</v>
      </c>
      <c r="G481" s="64">
        <f>TFS!$G$54</f>
        <v>0</v>
      </c>
      <c r="H481" s="64">
        <f>TFS!$H$54</f>
        <v>0</v>
      </c>
      <c r="I481" s="64">
        <f>TFS!$I$54</f>
        <v>0</v>
      </c>
      <c r="J481" s="64">
        <f>TFS!$J$54</f>
        <v>0</v>
      </c>
      <c r="K481" s="64">
        <f>TFS!$K$54</f>
        <v>0</v>
      </c>
      <c r="L481" s="65">
        <f>TFS!$L$54</f>
        <v>0</v>
      </c>
      <c r="N481" s="97"/>
      <c r="P481" s="98"/>
      <c r="Q481" s="93"/>
      <c r="R481" s="50"/>
      <c r="S481" s="93"/>
      <c r="T481" s="94"/>
      <c r="U481" s="95"/>
      <c r="V481" s="99"/>
      <c r="W481" s="93"/>
      <c r="X481" s="101"/>
      <c r="Y481" s="92"/>
      <c r="Z481" s="100"/>
      <c r="AB481" s="24"/>
    </row>
    <row r="482" spans="1:28" ht="15.75" hidden="1" customHeight="1" outlineLevel="1">
      <c r="A482" s="76"/>
      <c r="C482" s="21"/>
      <c r="D482" s="21"/>
      <c r="E482" s="21"/>
      <c r="F482" s="64">
        <f>TTI!$F$54</f>
        <v>0</v>
      </c>
      <c r="G482" s="64">
        <f>TTI!$G$54</f>
        <v>0</v>
      </c>
      <c r="H482" s="64">
        <f>TTI!$H$54</f>
        <v>0</v>
      </c>
      <c r="I482" s="64">
        <f>TTI!$I$54</f>
        <v>0</v>
      </c>
      <c r="J482" s="64">
        <f>TTI!$J$54</f>
        <v>0</v>
      </c>
      <c r="K482" s="64">
        <f>TTI!$K$54</f>
        <v>0</v>
      </c>
      <c r="L482" s="65">
        <f>TTI!$L$54</f>
        <v>0</v>
      </c>
      <c r="N482" s="97"/>
      <c r="P482" s="98"/>
      <c r="Q482" s="93"/>
      <c r="R482" s="50"/>
      <c r="S482" s="93"/>
      <c r="T482" s="94"/>
      <c r="U482" s="95"/>
      <c r="V482" s="99"/>
      <c r="W482" s="93"/>
      <c r="X482" s="101"/>
      <c r="Y482" s="92"/>
      <c r="Z482" s="100"/>
      <c r="AB482" s="24"/>
    </row>
    <row r="483" spans="1:28" ht="15.75" hidden="1" customHeight="1" outlineLevel="1">
      <c r="A483" s="76"/>
      <c r="C483" s="21"/>
      <c r="D483" s="21"/>
      <c r="E483" s="21"/>
      <c r="F483" s="64">
        <f>TVMDL!$F$54</f>
        <v>0</v>
      </c>
      <c r="G483" s="64">
        <f>TVMDL!$G$54</f>
        <v>0</v>
      </c>
      <c r="H483" s="64">
        <f>TVMDL!$H$54</f>
        <v>0</v>
      </c>
      <c r="I483" s="64">
        <f>TVMDL!$I$54</f>
        <v>0</v>
      </c>
      <c r="J483" s="64">
        <f>TVMDL!$J$54</f>
        <v>0</v>
      </c>
      <c r="K483" s="64">
        <f>TVMDL!$K$54</f>
        <v>0</v>
      </c>
      <c r="L483" s="65">
        <f>TVMDL!$L$54</f>
        <v>0</v>
      </c>
      <c r="N483" s="97"/>
      <c r="P483" s="98"/>
      <c r="Q483" s="93"/>
      <c r="R483" s="50"/>
      <c r="S483" s="93"/>
      <c r="T483" s="94"/>
      <c r="U483" s="95"/>
      <c r="V483" s="99"/>
      <c r="W483" s="93"/>
      <c r="X483" s="101"/>
      <c r="Y483" s="92"/>
      <c r="Z483" s="100"/>
      <c r="AB483" s="24"/>
    </row>
    <row r="484" spans="1:28" s="79" customFormat="1" ht="15.75" customHeight="1" collapsed="1">
      <c r="A484" s="76"/>
      <c r="B484" s="102" t="s">
        <v>554</v>
      </c>
      <c r="C484" s="78"/>
      <c r="D484" s="78"/>
      <c r="E484" s="20"/>
      <c r="F484" s="64">
        <f t="shared" ref="F484:L484" si="30">SUM(F474:F483)</f>
        <v>356247</v>
      </c>
      <c r="G484" s="64">
        <f t="shared" si="30"/>
        <v>0</v>
      </c>
      <c r="H484" s="64">
        <f t="shared" si="30"/>
        <v>0</v>
      </c>
      <c r="I484" s="64">
        <f t="shared" si="30"/>
        <v>0</v>
      </c>
      <c r="J484" s="64">
        <f t="shared" si="30"/>
        <v>60557</v>
      </c>
      <c r="K484" s="64">
        <f t="shared" si="30"/>
        <v>5249</v>
      </c>
      <c r="L484" s="65">
        <f t="shared" si="30"/>
        <v>422053</v>
      </c>
      <c r="N484" s="103"/>
      <c r="P484" s="104"/>
      <c r="Q484" s="105"/>
      <c r="R484" s="50"/>
      <c r="S484" s="105"/>
      <c r="T484" s="106"/>
      <c r="U484" s="107"/>
      <c r="V484" s="108"/>
      <c r="W484" s="105"/>
      <c r="X484" s="109"/>
      <c r="Y484" s="110"/>
      <c r="Z484" s="111"/>
      <c r="AB484" s="83"/>
    </row>
    <row r="485" spans="1:28" s="79" customFormat="1" ht="15.75" hidden="1" customHeight="1" outlineLevel="1">
      <c r="A485" s="76"/>
      <c r="B485" s="102"/>
      <c r="C485" s="78"/>
      <c r="D485" s="78"/>
      <c r="E485" s="20"/>
      <c r="F485" s="64">
        <f>TAES!$F$55</f>
        <v>0</v>
      </c>
      <c r="G485" s="64">
        <f>TAES!$G$55</f>
        <v>0</v>
      </c>
      <c r="H485" s="64">
        <f>TAES!$H$55</f>
        <v>0</v>
      </c>
      <c r="I485" s="64">
        <f>TAES!$I$55</f>
        <v>0</v>
      </c>
      <c r="J485" s="64">
        <f>TAES!$J$55</f>
        <v>0</v>
      </c>
      <c r="K485" s="64">
        <f>TAES!$K$55</f>
        <v>0</v>
      </c>
      <c r="L485" s="65">
        <f>TAES!$L$55</f>
        <v>0</v>
      </c>
      <c r="N485" s="103"/>
      <c r="P485" s="104"/>
      <c r="Q485" s="105"/>
      <c r="R485" s="50"/>
      <c r="S485" s="105"/>
      <c r="T485" s="106"/>
      <c r="U485" s="107"/>
      <c r="V485" s="108"/>
      <c r="W485" s="105"/>
      <c r="X485" s="109"/>
      <c r="Y485" s="110"/>
      <c r="Z485" s="111"/>
      <c r="AB485" s="83"/>
    </row>
    <row r="486" spans="1:28" s="79" customFormat="1" ht="15.75" hidden="1" customHeight="1" outlineLevel="1">
      <c r="A486" s="76"/>
      <c r="B486" s="102"/>
      <c r="C486" s="78"/>
      <c r="D486" s="78"/>
      <c r="E486" s="20"/>
      <c r="F486" s="64">
        <f>TAMRF!$F$55</f>
        <v>0</v>
      </c>
      <c r="G486" s="64">
        <f>TAMRF!$G$55</f>
        <v>0</v>
      </c>
      <c r="H486" s="64">
        <f>TAMRF!$H$55</f>
        <v>0</v>
      </c>
      <c r="I486" s="64">
        <f>TAMRF!$I$55</f>
        <v>0</v>
      </c>
      <c r="J486" s="64">
        <f>TAMRF!$J$55</f>
        <v>0</v>
      </c>
      <c r="K486" s="64">
        <f>TAMRF!$K$55</f>
        <v>0</v>
      </c>
      <c r="L486" s="65">
        <f>TAMRF!$L$55</f>
        <v>0</v>
      </c>
      <c r="N486" s="103"/>
      <c r="P486" s="104"/>
      <c r="Q486" s="105"/>
      <c r="R486" s="50"/>
      <c r="S486" s="105"/>
      <c r="T486" s="106"/>
      <c r="U486" s="107"/>
      <c r="V486" s="108"/>
      <c r="W486" s="105"/>
      <c r="X486" s="109"/>
      <c r="Y486" s="110"/>
      <c r="Z486" s="111"/>
      <c r="AB486" s="83"/>
    </row>
    <row r="487" spans="1:28" s="79" customFormat="1" ht="15.75" hidden="1" customHeight="1" outlineLevel="1">
      <c r="A487" s="76"/>
      <c r="B487" s="102"/>
      <c r="C487" s="78"/>
      <c r="D487" s="78"/>
      <c r="E487" s="20"/>
      <c r="F487" s="64">
        <f>TAMU!$F$55</f>
        <v>0</v>
      </c>
      <c r="G487" s="64">
        <f>TAMU!$G$55</f>
        <v>0</v>
      </c>
      <c r="H487" s="64">
        <f>TAMU!$H$55</f>
        <v>0</v>
      </c>
      <c r="I487" s="64">
        <f>TAMU!$I$55</f>
        <v>0</v>
      </c>
      <c r="J487" s="64">
        <f>TAMU!$J$55</f>
        <v>0</v>
      </c>
      <c r="K487" s="64">
        <f>TAMU!$K$55</f>
        <v>0</v>
      </c>
      <c r="L487" s="65">
        <f>TAMU!$L$55</f>
        <v>0</v>
      </c>
      <c r="N487" s="103"/>
      <c r="P487" s="104"/>
      <c r="Q487" s="105"/>
      <c r="R487" s="50"/>
      <c r="S487" s="105"/>
      <c r="T487" s="106"/>
      <c r="U487" s="107"/>
      <c r="V487" s="108"/>
      <c r="W487" s="105"/>
      <c r="X487" s="109"/>
      <c r="Y487" s="110"/>
      <c r="Z487" s="111"/>
      <c r="AB487" s="83"/>
    </row>
    <row r="488" spans="1:28" s="79" customFormat="1" ht="15.75" hidden="1" customHeight="1" outlineLevel="1">
      <c r="A488" s="76"/>
      <c r="B488" s="102"/>
      <c r="C488" s="78"/>
      <c r="D488" s="78"/>
      <c r="E488" s="20"/>
      <c r="F488" s="64">
        <f>TAMUS!$F$55</f>
        <v>0</v>
      </c>
      <c r="G488" s="64">
        <f>TAMUS!$G$55</f>
        <v>0</v>
      </c>
      <c r="H488" s="64">
        <f>TAMUS!$H$55</f>
        <v>0</v>
      </c>
      <c r="I488" s="64">
        <f>TAMUS!$I$55</f>
        <v>0</v>
      </c>
      <c r="J488" s="64">
        <f>TAMUS!$J$55</f>
        <v>0</v>
      </c>
      <c r="K488" s="64">
        <f>TAMUS!$K$55</f>
        <v>0</v>
      </c>
      <c r="L488" s="65">
        <f>TAMUS!$L$55</f>
        <v>0</v>
      </c>
      <c r="N488" s="103"/>
      <c r="P488" s="104"/>
      <c r="Q488" s="105"/>
      <c r="R488" s="50"/>
      <c r="S488" s="105"/>
      <c r="T488" s="106"/>
      <c r="U488" s="107"/>
      <c r="V488" s="108"/>
      <c r="W488" s="105"/>
      <c r="X488" s="109"/>
      <c r="Y488" s="110"/>
      <c r="Z488" s="111"/>
      <c r="AB488" s="83"/>
    </row>
    <row r="489" spans="1:28" s="79" customFormat="1" ht="15.75" hidden="1" customHeight="1" outlineLevel="1">
      <c r="A489" s="76"/>
      <c r="B489" s="102"/>
      <c r="C489" s="78"/>
      <c r="D489" s="78"/>
      <c r="E489" s="20"/>
      <c r="F489" s="64">
        <f>TAR!$F$55</f>
        <v>0</v>
      </c>
      <c r="G489" s="64">
        <f>TAR!$G$55</f>
        <v>0</v>
      </c>
      <c r="H489" s="64">
        <f>TAR!$H$55</f>
        <v>0</v>
      </c>
      <c r="I489" s="64">
        <f>TAR!$I$55</f>
        <v>0</v>
      </c>
      <c r="J489" s="64">
        <f>TAR!$J$55</f>
        <v>0</v>
      </c>
      <c r="K489" s="64">
        <f>TAR!$K$55</f>
        <v>0</v>
      </c>
      <c r="L489" s="65">
        <f>TAR!$L$55</f>
        <v>0</v>
      </c>
      <c r="N489" s="103"/>
      <c r="P489" s="104"/>
      <c r="Q489" s="105"/>
      <c r="R489" s="50"/>
      <c r="S489" s="105"/>
      <c r="T489" s="106"/>
      <c r="U489" s="107"/>
      <c r="V489" s="108"/>
      <c r="W489" s="105"/>
      <c r="X489" s="109"/>
      <c r="Y489" s="110"/>
      <c r="Z489" s="111"/>
      <c r="AB489" s="83"/>
    </row>
    <row r="490" spans="1:28" s="79" customFormat="1" ht="15.75" hidden="1" customHeight="1" outlineLevel="1">
      <c r="A490" s="76"/>
      <c r="B490" s="102"/>
      <c r="C490" s="78"/>
      <c r="D490" s="78"/>
      <c r="E490" s="20"/>
      <c r="F490" s="64">
        <f>TEES1!$F$55</f>
        <v>0</v>
      </c>
      <c r="G490" s="64">
        <f>TEES1!$G$55</f>
        <v>0</v>
      </c>
      <c r="H490" s="64">
        <f>TEES1!$H$55</f>
        <v>0</v>
      </c>
      <c r="I490" s="64">
        <f>TEES1!$I$55</f>
        <v>0</v>
      </c>
      <c r="J490" s="64">
        <f>TEES1!$J$55</f>
        <v>0</v>
      </c>
      <c r="K490" s="64">
        <f>TEES1!$K$55</f>
        <v>0</v>
      </c>
      <c r="L490" s="65">
        <f>TEES1!$L$55</f>
        <v>0</v>
      </c>
      <c r="N490" s="103"/>
      <c r="P490" s="104"/>
      <c r="Q490" s="105"/>
      <c r="R490" s="50"/>
      <c r="S490" s="105"/>
      <c r="T490" s="106"/>
      <c r="U490" s="107"/>
      <c r="V490" s="108"/>
      <c r="W490" s="105"/>
      <c r="X490" s="109"/>
      <c r="Y490" s="110"/>
      <c r="Z490" s="111"/>
      <c r="AB490" s="83"/>
    </row>
    <row r="491" spans="1:28" s="79" customFormat="1" ht="15.75" hidden="1" customHeight="1" outlineLevel="1">
      <c r="A491" s="76"/>
      <c r="B491" s="102"/>
      <c r="C491" s="78"/>
      <c r="D491" s="78"/>
      <c r="E491" s="20"/>
      <c r="F491" s="64">
        <f>TEES2!$F$55</f>
        <v>0</v>
      </c>
      <c r="G491" s="64">
        <f>TEES2!$G$55</f>
        <v>0</v>
      </c>
      <c r="H491" s="64">
        <f>TEES2!$H$55</f>
        <v>0</v>
      </c>
      <c r="I491" s="64">
        <f>TEES2!$I$55</f>
        <v>0</v>
      </c>
      <c r="J491" s="64">
        <f>TEES2!$J$55</f>
        <v>0</v>
      </c>
      <c r="K491" s="64">
        <f>TEES2!$K$55</f>
        <v>0</v>
      </c>
      <c r="L491" s="65">
        <f>TEES2!$L$55</f>
        <v>0</v>
      </c>
      <c r="N491" s="103"/>
      <c r="P491" s="104"/>
      <c r="Q491" s="105"/>
      <c r="R491" s="50"/>
      <c r="S491" s="105"/>
      <c r="T491" s="106"/>
      <c r="U491" s="107"/>
      <c r="V491" s="108"/>
      <c r="W491" s="105"/>
      <c r="X491" s="109"/>
      <c r="Y491" s="110"/>
      <c r="Z491" s="111"/>
      <c r="AB491" s="83"/>
    </row>
    <row r="492" spans="1:28" s="79" customFormat="1" ht="15.75" hidden="1" customHeight="1" outlineLevel="1">
      <c r="A492" s="76"/>
      <c r="B492" s="102"/>
      <c r="C492" s="78"/>
      <c r="D492" s="78"/>
      <c r="E492" s="20"/>
      <c r="F492" s="64">
        <f>TFS!$F$55</f>
        <v>0</v>
      </c>
      <c r="G492" s="64">
        <f>TFS!$G$55</f>
        <v>0</v>
      </c>
      <c r="H492" s="64">
        <f>TFS!$H$55</f>
        <v>0</v>
      </c>
      <c r="I492" s="64">
        <f>TFS!$I$55</f>
        <v>0</v>
      </c>
      <c r="J492" s="64">
        <f>TFS!$J$55</f>
        <v>0</v>
      </c>
      <c r="K492" s="64">
        <f>TFS!$K$55</f>
        <v>0</v>
      </c>
      <c r="L492" s="65">
        <f>TFS!$L$55</f>
        <v>0</v>
      </c>
      <c r="N492" s="103"/>
      <c r="P492" s="104"/>
      <c r="Q492" s="105"/>
      <c r="R492" s="50"/>
      <c r="S492" s="105"/>
      <c r="T492" s="106"/>
      <c r="U492" s="107"/>
      <c r="V492" s="108"/>
      <c r="W492" s="105"/>
      <c r="X492" s="109"/>
      <c r="Y492" s="110"/>
      <c r="Z492" s="111"/>
      <c r="AB492" s="83"/>
    </row>
    <row r="493" spans="1:28" s="79" customFormat="1" ht="15.75" hidden="1" customHeight="1" outlineLevel="1">
      <c r="A493" s="76"/>
      <c r="B493" s="102"/>
      <c r="C493" s="78"/>
      <c r="D493" s="78"/>
      <c r="E493" s="20"/>
      <c r="F493" s="64">
        <f>TTI!$F$55</f>
        <v>0</v>
      </c>
      <c r="G493" s="64">
        <f>TTI!$G$55</f>
        <v>0</v>
      </c>
      <c r="H493" s="64">
        <f>TTI!$H$55</f>
        <v>0</v>
      </c>
      <c r="I493" s="64">
        <f>TTI!$I$55</f>
        <v>0</v>
      </c>
      <c r="J493" s="64">
        <f>TTI!$J$55</f>
        <v>0</v>
      </c>
      <c r="K493" s="64">
        <f>TTI!$K$55</f>
        <v>0</v>
      </c>
      <c r="L493" s="65">
        <f>TTI!$L$55</f>
        <v>0</v>
      </c>
      <c r="N493" s="103"/>
      <c r="P493" s="104"/>
      <c r="Q493" s="105"/>
      <c r="R493" s="50"/>
      <c r="S493" s="105"/>
      <c r="T493" s="106"/>
      <c r="U493" s="107"/>
      <c r="V493" s="108"/>
      <c r="W493" s="105"/>
      <c r="X493" s="109"/>
      <c r="Y493" s="110"/>
      <c r="Z493" s="111"/>
      <c r="AB493" s="83"/>
    </row>
    <row r="494" spans="1:28" s="79" customFormat="1" ht="15.75" hidden="1" customHeight="1" outlineLevel="1">
      <c r="A494" s="76"/>
      <c r="B494" s="102"/>
      <c r="C494" s="78"/>
      <c r="D494" s="78"/>
      <c r="E494" s="20"/>
      <c r="F494" s="64">
        <f>TVMDL!$F$55</f>
        <v>0</v>
      </c>
      <c r="G494" s="64">
        <f>TVMDL!$G$55</f>
        <v>0</v>
      </c>
      <c r="H494" s="64">
        <f>TVMDL!$H$55</f>
        <v>0</v>
      </c>
      <c r="I494" s="64">
        <f>TVMDL!$I$55</f>
        <v>0</v>
      </c>
      <c r="J494" s="64">
        <f>TVMDL!$J$55</f>
        <v>0</v>
      </c>
      <c r="K494" s="64">
        <f>TVMDL!$K$55</f>
        <v>0</v>
      </c>
      <c r="L494" s="65">
        <f>TVMDL!$L$55</f>
        <v>0</v>
      </c>
      <c r="N494" s="103"/>
      <c r="P494" s="104"/>
      <c r="Q494" s="105"/>
      <c r="R494" s="50"/>
      <c r="S494" s="105"/>
      <c r="T494" s="106"/>
      <c r="U494" s="107"/>
      <c r="V494" s="108"/>
      <c r="W494" s="105"/>
      <c r="X494" s="109"/>
      <c r="Y494" s="110"/>
      <c r="Z494" s="111"/>
      <c r="AB494" s="83"/>
    </row>
    <row r="495" spans="1:28" s="79" customFormat="1" ht="15.75" customHeight="1" collapsed="1">
      <c r="A495" s="76"/>
      <c r="B495" s="102" t="s">
        <v>555</v>
      </c>
      <c r="C495" s="78"/>
      <c r="D495" s="78"/>
      <c r="E495" s="20"/>
      <c r="F495" s="64">
        <f t="shared" ref="F495:L495" si="31">SUM(F485:F494)</f>
        <v>0</v>
      </c>
      <c r="G495" s="64">
        <f t="shared" si="31"/>
        <v>0</v>
      </c>
      <c r="H495" s="64">
        <f t="shared" si="31"/>
        <v>0</v>
      </c>
      <c r="I495" s="64">
        <f t="shared" si="31"/>
        <v>0</v>
      </c>
      <c r="J495" s="64">
        <f t="shared" si="31"/>
        <v>0</v>
      </c>
      <c r="K495" s="64">
        <f t="shared" si="31"/>
        <v>0</v>
      </c>
      <c r="L495" s="65">
        <f t="shared" si="31"/>
        <v>0</v>
      </c>
      <c r="N495" s="103"/>
      <c r="P495" s="104"/>
      <c r="Q495" s="105"/>
      <c r="R495" s="50"/>
      <c r="S495" s="105"/>
      <c r="T495" s="106"/>
      <c r="U495" s="107"/>
      <c r="V495" s="108"/>
      <c r="W495" s="105"/>
      <c r="X495" s="109"/>
      <c r="Y495" s="110"/>
      <c r="Z495" s="111"/>
      <c r="AB495" s="83"/>
    </row>
    <row r="496" spans="1:28" s="79" customFormat="1" ht="15.75" hidden="1" customHeight="1" outlineLevel="1">
      <c r="A496" s="76"/>
      <c r="B496" s="102"/>
      <c r="C496" s="78"/>
      <c r="D496" s="78"/>
      <c r="E496" s="20"/>
      <c r="F496" s="64">
        <f>TAES!$F$56</f>
        <v>0</v>
      </c>
      <c r="G496" s="64">
        <f>TAES!$G$56</f>
        <v>0</v>
      </c>
      <c r="H496" s="64">
        <f>TAES!$H$56</f>
        <v>0</v>
      </c>
      <c r="I496" s="64">
        <f>TAES!$I$56</f>
        <v>0</v>
      </c>
      <c r="J496" s="64">
        <f>TAES!$J$56</f>
        <v>0</v>
      </c>
      <c r="K496" s="64">
        <f>TAES!$K$56</f>
        <v>0</v>
      </c>
      <c r="L496" s="65">
        <f>TAES!$L$56</f>
        <v>0</v>
      </c>
      <c r="N496" s="103"/>
      <c r="P496" s="104"/>
      <c r="Q496" s="105"/>
      <c r="R496" s="50"/>
      <c r="S496" s="105"/>
      <c r="T496" s="106"/>
      <c r="U496" s="107"/>
      <c r="V496" s="108"/>
      <c r="W496" s="105"/>
      <c r="X496" s="109"/>
      <c r="Y496" s="110"/>
      <c r="Z496" s="111"/>
      <c r="AB496" s="83"/>
    </row>
    <row r="497" spans="1:28" s="79" customFormat="1" ht="15.75" hidden="1" customHeight="1" outlineLevel="1">
      <c r="A497" s="76"/>
      <c r="B497" s="102"/>
      <c r="C497" s="78"/>
      <c r="D497" s="78"/>
      <c r="E497" s="20"/>
      <c r="F497" s="64">
        <f>TAMRF!$F$56</f>
        <v>0</v>
      </c>
      <c r="G497" s="64">
        <f>TAMRF!$G$56</f>
        <v>0</v>
      </c>
      <c r="H497" s="64">
        <f>TAMRF!$H$56</f>
        <v>0</v>
      </c>
      <c r="I497" s="64">
        <f>TAMRF!$I$56</f>
        <v>0</v>
      </c>
      <c r="J497" s="64">
        <f>TAMRF!$J$56</f>
        <v>0</v>
      </c>
      <c r="K497" s="64">
        <f>TAMRF!$K$56</f>
        <v>0</v>
      </c>
      <c r="L497" s="65">
        <f>TAMRF!$L$56</f>
        <v>0</v>
      </c>
      <c r="N497" s="103"/>
      <c r="P497" s="104"/>
      <c r="Q497" s="105"/>
      <c r="R497" s="50"/>
      <c r="S497" s="105"/>
      <c r="T497" s="106"/>
      <c r="U497" s="107"/>
      <c r="V497" s="108"/>
      <c r="W497" s="105"/>
      <c r="X497" s="109"/>
      <c r="Y497" s="110"/>
      <c r="Z497" s="111"/>
      <c r="AB497" s="83"/>
    </row>
    <row r="498" spans="1:28" s="79" customFormat="1" ht="15.75" hidden="1" customHeight="1" outlineLevel="1">
      <c r="A498" s="76"/>
      <c r="B498" s="102"/>
      <c r="C498" s="78"/>
      <c r="D498" s="78"/>
      <c r="E498" s="20"/>
      <c r="F498" s="64">
        <f>TAMU!$F$56</f>
        <v>0</v>
      </c>
      <c r="G498" s="64">
        <f>TAMU!$G$56</f>
        <v>0</v>
      </c>
      <c r="H498" s="64">
        <f>TAMU!$H$56</f>
        <v>0</v>
      </c>
      <c r="I498" s="64">
        <f>TAMU!$I$56</f>
        <v>0</v>
      </c>
      <c r="J498" s="64">
        <f>TAMU!$J$56</f>
        <v>0</v>
      </c>
      <c r="K498" s="64">
        <f>TAMU!$K$56</f>
        <v>0</v>
      </c>
      <c r="L498" s="65">
        <f>TAMU!$L$56</f>
        <v>0</v>
      </c>
      <c r="N498" s="103"/>
      <c r="P498" s="104"/>
      <c r="Q498" s="105"/>
      <c r="R498" s="50"/>
      <c r="S498" s="105"/>
      <c r="T498" s="106"/>
      <c r="U498" s="107"/>
      <c r="V498" s="108"/>
      <c r="W498" s="105"/>
      <c r="X498" s="109"/>
      <c r="Y498" s="110"/>
      <c r="Z498" s="111"/>
      <c r="AB498" s="83"/>
    </row>
    <row r="499" spans="1:28" s="79" customFormat="1" ht="15.75" hidden="1" customHeight="1" outlineLevel="1">
      <c r="A499" s="76"/>
      <c r="B499" s="102"/>
      <c r="C499" s="78"/>
      <c r="D499" s="78"/>
      <c r="E499" s="20"/>
      <c r="F499" s="64">
        <f>TAMUS!$F$56</f>
        <v>0</v>
      </c>
      <c r="G499" s="64">
        <f>TAMUS!$G$56</f>
        <v>0</v>
      </c>
      <c r="H499" s="64">
        <f>TAMUS!$H$56</f>
        <v>0</v>
      </c>
      <c r="I499" s="64">
        <f>TAMUS!$I$56</f>
        <v>0</v>
      </c>
      <c r="J499" s="64">
        <f>TAMUS!$J$56</f>
        <v>0</v>
      </c>
      <c r="K499" s="64">
        <f>TAMUS!$K$56</f>
        <v>0</v>
      </c>
      <c r="L499" s="65">
        <f>TAMUS!$L$56</f>
        <v>0</v>
      </c>
      <c r="N499" s="103"/>
      <c r="P499" s="104"/>
      <c r="Q499" s="105"/>
      <c r="R499" s="50"/>
      <c r="S499" s="105"/>
      <c r="T499" s="106"/>
      <c r="U499" s="107"/>
      <c r="V499" s="108"/>
      <c r="W499" s="105"/>
      <c r="X499" s="109"/>
      <c r="Y499" s="110"/>
      <c r="Z499" s="111"/>
      <c r="AB499" s="83"/>
    </row>
    <row r="500" spans="1:28" s="79" customFormat="1" ht="15.75" hidden="1" customHeight="1" outlineLevel="1">
      <c r="A500" s="76"/>
      <c r="B500" s="102"/>
      <c r="C500" s="78"/>
      <c r="D500" s="78"/>
      <c r="E500" s="20"/>
      <c r="F500" s="64">
        <f>TAR!$F$56</f>
        <v>0</v>
      </c>
      <c r="G500" s="64">
        <f>TAR!$G$56</f>
        <v>0</v>
      </c>
      <c r="H500" s="64">
        <f>TAR!$H$56</f>
        <v>0</v>
      </c>
      <c r="I500" s="64">
        <f>TAR!$I$56</f>
        <v>0</v>
      </c>
      <c r="J500" s="64">
        <f>TAR!$J$56</f>
        <v>0</v>
      </c>
      <c r="K500" s="64">
        <f>TAR!$K$56</f>
        <v>0</v>
      </c>
      <c r="L500" s="65">
        <f>TAR!$L$56</f>
        <v>0</v>
      </c>
      <c r="N500" s="103"/>
      <c r="P500" s="104"/>
      <c r="Q500" s="105"/>
      <c r="R500" s="50"/>
      <c r="S500" s="105"/>
      <c r="T500" s="106"/>
      <c r="U500" s="107"/>
      <c r="V500" s="108"/>
      <c r="W500" s="105"/>
      <c r="X500" s="109"/>
      <c r="Y500" s="110"/>
      <c r="Z500" s="111"/>
      <c r="AB500" s="83"/>
    </row>
    <row r="501" spans="1:28" s="79" customFormat="1" ht="15.75" hidden="1" customHeight="1" outlineLevel="1">
      <c r="A501" s="76"/>
      <c r="B501" s="102"/>
      <c r="C501" s="78"/>
      <c r="D501" s="78"/>
      <c r="E501" s="20"/>
      <c r="F501" s="64">
        <f>TEES1!$F$56</f>
        <v>0</v>
      </c>
      <c r="G501" s="64">
        <f>TEES1!$G$56</f>
        <v>0</v>
      </c>
      <c r="H501" s="64">
        <f>TEES1!$H$56</f>
        <v>0</v>
      </c>
      <c r="I501" s="64">
        <f>TEES1!$I$56</f>
        <v>0</v>
      </c>
      <c r="J501" s="64">
        <f>TEES1!$J$56</f>
        <v>0</v>
      </c>
      <c r="K501" s="64">
        <f>TEES1!$K$56</f>
        <v>0</v>
      </c>
      <c r="L501" s="65">
        <f>TEES1!$L$56</f>
        <v>0</v>
      </c>
      <c r="N501" s="103"/>
      <c r="P501" s="104"/>
      <c r="Q501" s="105"/>
      <c r="R501" s="50"/>
      <c r="S501" s="105"/>
      <c r="T501" s="106"/>
      <c r="U501" s="107"/>
      <c r="V501" s="108"/>
      <c r="W501" s="105"/>
      <c r="X501" s="109"/>
      <c r="Y501" s="110"/>
      <c r="Z501" s="111"/>
      <c r="AB501" s="83"/>
    </row>
    <row r="502" spans="1:28" s="79" customFormat="1" ht="15.75" hidden="1" customHeight="1" outlineLevel="1">
      <c r="A502" s="76"/>
      <c r="B502" s="102"/>
      <c r="C502" s="78"/>
      <c r="D502" s="78"/>
      <c r="E502" s="20"/>
      <c r="F502" s="64">
        <f>TEES2!$F$56</f>
        <v>0</v>
      </c>
      <c r="G502" s="64">
        <f>TEES2!$G$56</f>
        <v>0</v>
      </c>
      <c r="H502" s="64">
        <f>TEES2!$H$56</f>
        <v>0</v>
      </c>
      <c r="I502" s="64">
        <f>TEES2!$I$56</f>
        <v>0</v>
      </c>
      <c r="J502" s="64">
        <f>TEES2!$J$56</f>
        <v>0</v>
      </c>
      <c r="K502" s="64">
        <f>TEES2!$K$56</f>
        <v>0</v>
      </c>
      <c r="L502" s="65">
        <f>TEES2!$L$56</f>
        <v>0</v>
      </c>
      <c r="N502" s="103"/>
      <c r="P502" s="104"/>
      <c r="Q502" s="105"/>
      <c r="R502" s="50"/>
      <c r="S502" s="105"/>
      <c r="T502" s="106"/>
      <c r="U502" s="107"/>
      <c r="V502" s="108"/>
      <c r="W502" s="105"/>
      <c r="X502" s="109"/>
      <c r="Y502" s="110"/>
      <c r="Z502" s="111"/>
      <c r="AB502" s="83"/>
    </row>
    <row r="503" spans="1:28" s="79" customFormat="1" ht="15.75" hidden="1" customHeight="1" outlineLevel="1">
      <c r="A503" s="76"/>
      <c r="B503" s="102"/>
      <c r="C503" s="78"/>
      <c r="D503" s="78"/>
      <c r="E503" s="20"/>
      <c r="F503" s="64">
        <f>TFS!$F$56</f>
        <v>0</v>
      </c>
      <c r="G503" s="64">
        <f>TFS!$G$56</f>
        <v>0</v>
      </c>
      <c r="H503" s="64">
        <f>TFS!$H$56</f>
        <v>0</v>
      </c>
      <c r="I503" s="64">
        <f>TFS!$I$56</f>
        <v>0</v>
      </c>
      <c r="J503" s="64">
        <f>TFS!$J$56</f>
        <v>0</v>
      </c>
      <c r="K503" s="64">
        <f>TFS!$K$56</f>
        <v>0</v>
      </c>
      <c r="L503" s="65">
        <f>TFS!$L$56</f>
        <v>0</v>
      </c>
      <c r="N503" s="103"/>
      <c r="P503" s="104"/>
      <c r="Q503" s="105"/>
      <c r="R503" s="50"/>
      <c r="S503" s="105"/>
      <c r="T503" s="106"/>
      <c r="U503" s="107"/>
      <c r="V503" s="108"/>
      <c r="W503" s="105"/>
      <c r="X503" s="109"/>
      <c r="Y503" s="110"/>
      <c r="Z503" s="111"/>
      <c r="AB503" s="83"/>
    </row>
    <row r="504" spans="1:28" s="79" customFormat="1" ht="15.75" hidden="1" customHeight="1" outlineLevel="1">
      <c r="A504" s="76"/>
      <c r="B504" s="102"/>
      <c r="C504" s="78"/>
      <c r="D504" s="78"/>
      <c r="E504" s="20"/>
      <c r="F504" s="64">
        <f>TTI!$F$56</f>
        <v>0</v>
      </c>
      <c r="G504" s="64">
        <f>TTI!$G$56</f>
        <v>0</v>
      </c>
      <c r="H504" s="64">
        <f>TTI!$H$56</f>
        <v>0</v>
      </c>
      <c r="I504" s="64">
        <f>TTI!$I$56</f>
        <v>0</v>
      </c>
      <c r="J504" s="64">
        <f>TTI!$J$56</f>
        <v>0</v>
      </c>
      <c r="K504" s="64">
        <f>TTI!$K$56</f>
        <v>0</v>
      </c>
      <c r="L504" s="65">
        <f>TTI!$L$56</f>
        <v>0</v>
      </c>
      <c r="N504" s="103"/>
      <c r="P504" s="104"/>
      <c r="Q504" s="105"/>
      <c r="R504" s="50"/>
      <c r="S504" s="105"/>
      <c r="T504" s="106"/>
      <c r="U504" s="107"/>
      <c r="V504" s="108"/>
      <c r="W504" s="105"/>
      <c r="X504" s="109"/>
      <c r="Y504" s="110"/>
      <c r="Z504" s="111"/>
      <c r="AB504" s="83"/>
    </row>
    <row r="505" spans="1:28" s="79" customFormat="1" ht="15.75" hidden="1" customHeight="1" outlineLevel="1">
      <c r="A505" s="76"/>
      <c r="B505" s="102"/>
      <c r="C505" s="78"/>
      <c r="D505" s="78"/>
      <c r="E505" s="20"/>
      <c r="F505" s="64">
        <f>TVMDL!$F$56</f>
        <v>0</v>
      </c>
      <c r="G505" s="64">
        <f>TVMDL!$G$56</f>
        <v>0</v>
      </c>
      <c r="H505" s="64">
        <f>TVMDL!$H$56</f>
        <v>0</v>
      </c>
      <c r="I505" s="64">
        <f>TVMDL!$I$56</f>
        <v>0</v>
      </c>
      <c r="J505" s="64">
        <f>TVMDL!$J$56</f>
        <v>0</v>
      </c>
      <c r="K505" s="64">
        <f>TVMDL!$K$56</f>
        <v>0</v>
      </c>
      <c r="L505" s="65">
        <f>TVMDL!$L$56</f>
        <v>0</v>
      </c>
      <c r="N505" s="103"/>
      <c r="P505" s="104"/>
      <c r="Q505" s="105"/>
      <c r="R505" s="50"/>
      <c r="S505" s="105"/>
      <c r="T505" s="106"/>
      <c r="U505" s="107"/>
      <c r="V505" s="108"/>
      <c r="W505" s="105"/>
      <c r="X505" s="109"/>
      <c r="Y505" s="110"/>
      <c r="Z505" s="111"/>
      <c r="AB505" s="83"/>
    </row>
    <row r="506" spans="1:28" s="79" customFormat="1" ht="15.75" customHeight="1" collapsed="1">
      <c r="A506" s="76"/>
      <c r="B506" s="102" t="s">
        <v>55</v>
      </c>
      <c r="C506" s="78"/>
      <c r="D506" s="78"/>
      <c r="E506" s="20"/>
      <c r="F506" s="64">
        <f t="shared" ref="F506:L506" si="32">SUM(F496:F505)</f>
        <v>0</v>
      </c>
      <c r="G506" s="64">
        <f t="shared" si="32"/>
        <v>0</v>
      </c>
      <c r="H506" s="64">
        <f t="shared" si="32"/>
        <v>0</v>
      </c>
      <c r="I506" s="64">
        <f t="shared" si="32"/>
        <v>0</v>
      </c>
      <c r="J506" s="64">
        <f t="shared" si="32"/>
        <v>0</v>
      </c>
      <c r="K506" s="64">
        <f t="shared" si="32"/>
        <v>0</v>
      </c>
      <c r="L506" s="65">
        <f t="shared" si="32"/>
        <v>0</v>
      </c>
      <c r="N506" s="103"/>
      <c r="P506" s="104"/>
      <c r="Q506" s="105"/>
      <c r="R506" s="50"/>
      <c r="S506" s="105"/>
      <c r="T506" s="106"/>
      <c r="U506" s="107"/>
      <c r="V506" s="108"/>
      <c r="W506" s="105"/>
      <c r="X506" s="109"/>
      <c r="Y506" s="110"/>
      <c r="Z506" s="111"/>
      <c r="AB506" s="83"/>
    </row>
    <row r="507" spans="1:28" s="79" customFormat="1" ht="15.75" hidden="1" customHeight="1" outlineLevel="1">
      <c r="A507" s="76"/>
      <c r="B507" s="102"/>
      <c r="C507" s="78"/>
      <c r="D507" s="78"/>
      <c r="E507" s="20"/>
      <c r="F507" s="64">
        <f>TAES!$F$57</f>
        <v>0</v>
      </c>
      <c r="G507" s="64">
        <f>TAES!$G$57</f>
        <v>0</v>
      </c>
      <c r="H507" s="64">
        <f>TAES!$H$57</f>
        <v>0</v>
      </c>
      <c r="I507" s="64">
        <f>TAES!$I$57</f>
        <v>0</v>
      </c>
      <c r="J507" s="64">
        <f>TAES!$J$57</f>
        <v>0</v>
      </c>
      <c r="K507" s="64">
        <f>TAES!$K$57</f>
        <v>0</v>
      </c>
      <c r="L507" s="65">
        <f>TAES!$L$57</f>
        <v>0</v>
      </c>
      <c r="N507" s="103"/>
      <c r="P507" s="104"/>
      <c r="Q507" s="105"/>
      <c r="R507" s="50"/>
      <c r="S507" s="105"/>
      <c r="T507" s="106"/>
      <c r="U507" s="107"/>
      <c r="V507" s="108"/>
      <c r="W507" s="105"/>
      <c r="X507" s="109"/>
      <c r="Y507" s="110"/>
      <c r="Z507" s="111"/>
      <c r="AB507" s="83"/>
    </row>
    <row r="508" spans="1:28" s="79" customFormat="1" ht="15.75" hidden="1" customHeight="1" outlineLevel="1">
      <c r="A508" s="76"/>
      <c r="B508" s="102"/>
      <c r="C508" s="78"/>
      <c r="D508" s="78"/>
      <c r="E508" s="20"/>
      <c r="F508" s="64">
        <f>TAMRF!$F$57</f>
        <v>0</v>
      </c>
      <c r="G508" s="64">
        <f>TAMRF!$G$57</f>
        <v>0</v>
      </c>
      <c r="H508" s="64">
        <f>TAMRF!$H$57</f>
        <v>0</v>
      </c>
      <c r="I508" s="64">
        <f>TAMRF!$I$57</f>
        <v>0</v>
      </c>
      <c r="J508" s="64">
        <f>TAMRF!$J$57</f>
        <v>0</v>
      </c>
      <c r="K508" s="64">
        <f>TAMRF!$K$57</f>
        <v>0</v>
      </c>
      <c r="L508" s="65">
        <f>TAMRF!$L$57</f>
        <v>0</v>
      </c>
      <c r="N508" s="103"/>
      <c r="P508" s="104"/>
      <c r="Q508" s="105"/>
      <c r="R508" s="50"/>
      <c r="S508" s="105"/>
      <c r="T508" s="106"/>
      <c r="U508" s="107"/>
      <c r="V508" s="108"/>
      <c r="W508" s="105"/>
      <c r="X508" s="109"/>
      <c r="Y508" s="110"/>
      <c r="Z508" s="111"/>
      <c r="AB508" s="83"/>
    </row>
    <row r="509" spans="1:28" s="79" customFormat="1" ht="15.75" hidden="1" customHeight="1" outlineLevel="1">
      <c r="A509" s="76"/>
      <c r="B509" s="102"/>
      <c r="C509" s="78"/>
      <c r="D509" s="78"/>
      <c r="E509" s="20"/>
      <c r="F509" s="64">
        <f>TAMU!$F$57</f>
        <v>0</v>
      </c>
      <c r="G509" s="64">
        <f>TAMU!$G$57</f>
        <v>0</v>
      </c>
      <c r="H509" s="64">
        <f>TAMU!$H$57</f>
        <v>0</v>
      </c>
      <c r="I509" s="64">
        <f>TAMU!$I$57</f>
        <v>0</v>
      </c>
      <c r="J509" s="64">
        <f>TAMU!$J$57</f>
        <v>0</v>
      </c>
      <c r="K509" s="64">
        <f>TAMU!$K$57</f>
        <v>0</v>
      </c>
      <c r="L509" s="65">
        <f>TAMU!$L$57</f>
        <v>0</v>
      </c>
      <c r="N509" s="103"/>
      <c r="P509" s="104"/>
      <c r="Q509" s="105"/>
      <c r="R509" s="50"/>
      <c r="S509" s="105"/>
      <c r="T509" s="106"/>
      <c r="U509" s="107"/>
      <c r="V509" s="108"/>
      <c r="W509" s="105"/>
      <c r="X509" s="109"/>
      <c r="Y509" s="110"/>
      <c r="Z509" s="111"/>
      <c r="AB509" s="83"/>
    </row>
    <row r="510" spans="1:28" s="79" customFormat="1" ht="15.75" hidden="1" customHeight="1" outlineLevel="1">
      <c r="A510" s="76"/>
      <c r="B510" s="102"/>
      <c r="C510" s="78"/>
      <c r="D510" s="78"/>
      <c r="E510" s="20"/>
      <c r="F510" s="64">
        <f>TAMUS!$F$57</f>
        <v>0</v>
      </c>
      <c r="G510" s="64">
        <f>TAMUS!$G$57</f>
        <v>0</v>
      </c>
      <c r="H510" s="64">
        <f>TAMUS!$H$57</f>
        <v>0</v>
      </c>
      <c r="I510" s="64">
        <f>TAMUS!$I$57</f>
        <v>0</v>
      </c>
      <c r="J510" s="64">
        <f>TAMUS!$J$57</f>
        <v>0</v>
      </c>
      <c r="K510" s="64">
        <f>TAMUS!$K$57</f>
        <v>0</v>
      </c>
      <c r="L510" s="65">
        <f>TAMUS!$L$57</f>
        <v>0</v>
      </c>
      <c r="N510" s="103"/>
      <c r="P510" s="104"/>
      <c r="Q510" s="105"/>
      <c r="R510" s="50"/>
      <c r="S510" s="105"/>
      <c r="T510" s="106"/>
      <c r="U510" s="107"/>
      <c r="V510" s="108"/>
      <c r="W510" s="105"/>
      <c r="X510" s="109"/>
      <c r="Y510" s="110"/>
      <c r="Z510" s="111"/>
      <c r="AB510" s="83"/>
    </row>
    <row r="511" spans="1:28" s="79" customFormat="1" ht="15.75" hidden="1" customHeight="1" outlineLevel="1">
      <c r="A511" s="76"/>
      <c r="B511" s="102"/>
      <c r="C511" s="78"/>
      <c r="D511" s="78"/>
      <c r="E511" s="20"/>
      <c r="F511" s="64">
        <f>TAR!$F$57</f>
        <v>0</v>
      </c>
      <c r="G511" s="64">
        <f>TAR!$G$57</f>
        <v>0</v>
      </c>
      <c r="H511" s="64">
        <f>TAR!$H$57</f>
        <v>0</v>
      </c>
      <c r="I511" s="64">
        <f>TAR!$I$57</f>
        <v>0</v>
      </c>
      <c r="J511" s="64">
        <f>TAR!$J$57</f>
        <v>0</v>
      </c>
      <c r="K511" s="64">
        <f>TAR!$K$57</f>
        <v>0</v>
      </c>
      <c r="L511" s="65">
        <f>TAR!$L$57</f>
        <v>0</v>
      </c>
      <c r="N511" s="103"/>
      <c r="P511" s="104"/>
      <c r="Q511" s="105"/>
      <c r="R511" s="50"/>
      <c r="S511" s="105"/>
      <c r="T511" s="106"/>
      <c r="U511" s="107"/>
      <c r="V511" s="108"/>
      <c r="W511" s="105"/>
      <c r="X511" s="109"/>
      <c r="Y511" s="110"/>
      <c r="Z511" s="111"/>
      <c r="AB511" s="83"/>
    </row>
    <row r="512" spans="1:28" s="79" customFormat="1" ht="15.75" hidden="1" customHeight="1" outlineLevel="1">
      <c r="A512" s="76"/>
      <c r="B512" s="102"/>
      <c r="C512" s="78"/>
      <c r="D512" s="78"/>
      <c r="E512" s="20"/>
      <c r="F512" s="64">
        <f>TEES1!$F$57</f>
        <v>0</v>
      </c>
      <c r="G512" s="64">
        <f>TEES1!$G$57</f>
        <v>0</v>
      </c>
      <c r="H512" s="64">
        <f>TEES1!$H$57</f>
        <v>0</v>
      </c>
      <c r="I512" s="64">
        <f>TEES1!$I$57</f>
        <v>0</v>
      </c>
      <c r="J512" s="64">
        <f>TEES1!$J$57</f>
        <v>0</v>
      </c>
      <c r="K512" s="64">
        <f>TEES1!$K$57</f>
        <v>0</v>
      </c>
      <c r="L512" s="65">
        <f>TEES1!$L$57</f>
        <v>0</v>
      </c>
      <c r="N512" s="103"/>
      <c r="P512" s="104"/>
      <c r="Q512" s="105"/>
      <c r="R512" s="50"/>
      <c r="S512" s="105"/>
      <c r="T512" s="106"/>
      <c r="U512" s="107"/>
      <c r="V512" s="108"/>
      <c r="W512" s="105"/>
      <c r="X512" s="109"/>
      <c r="Y512" s="110"/>
      <c r="Z512" s="111"/>
      <c r="AB512" s="83"/>
    </row>
    <row r="513" spans="1:28" s="79" customFormat="1" ht="15.75" hidden="1" customHeight="1" outlineLevel="1">
      <c r="A513" s="76"/>
      <c r="B513" s="102"/>
      <c r="C513" s="78"/>
      <c r="D513" s="78"/>
      <c r="E513" s="20"/>
      <c r="F513" s="64">
        <f>TEES2!$F$57</f>
        <v>0</v>
      </c>
      <c r="G513" s="64">
        <f>TEES2!$G$57</f>
        <v>0</v>
      </c>
      <c r="H513" s="64">
        <f>TEES2!$H$57</f>
        <v>0</v>
      </c>
      <c r="I513" s="64">
        <f>TEES2!$I$57</f>
        <v>0</v>
      </c>
      <c r="J513" s="64">
        <f>TEES2!$J$57</f>
        <v>0</v>
      </c>
      <c r="K513" s="64">
        <f>TEES2!$K$57</f>
        <v>0</v>
      </c>
      <c r="L513" s="65">
        <f>TEES2!$L$57</f>
        <v>0</v>
      </c>
      <c r="N513" s="103"/>
      <c r="P513" s="104"/>
      <c r="Q513" s="105"/>
      <c r="R513" s="50"/>
      <c r="S513" s="105"/>
      <c r="T513" s="106"/>
      <c r="U513" s="107"/>
      <c r="V513" s="108"/>
      <c r="W513" s="105"/>
      <c r="X513" s="109"/>
      <c r="Y513" s="110"/>
      <c r="Z513" s="111"/>
      <c r="AB513" s="83"/>
    </row>
    <row r="514" spans="1:28" s="79" customFormat="1" ht="15.75" hidden="1" customHeight="1" outlineLevel="1">
      <c r="A514" s="76"/>
      <c r="B514" s="102"/>
      <c r="C514" s="78"/>
      <c r="D514" s="78"/>
      <c r="E514" s="20"/>
      <c r="F514" s="64">
        <f>TFS!$F$57</f>
        <v>0</v>
      </c>
      <c r="G514" s="64">
        <f>TFS!$G$57</f>
        <v>0</v>
      </c>
      <c r="H514" s="64">
        <f>TFS!$H$57</f>
        <v>0</v>
      </c>
      <c r="I514" s="64">
        <f>TFS!$I$57</f>
        <v>0</v>
      </c>
      <c r="J514" s="64">
        <f>TFS!$J$57</f>
        <v>0</v>
      </c>
      <c r="K514" s="64">
        <f>TFS!$K$57</f>
        <v>0</v>
      </c>
      <c r="L514" s="65">
        <f>TFS!$L$57</f>
        <v>0</v>
      </c>
      <c r="N514" s="103"/>
      <c r="P514" s="104"/>
      <c r="Q514" s="105"/>
      <c r="R514" s="50"/>
      <c r="S514" s="105"/>
      <c r="T514" s="106"/>
      <c r="U514" s="107"/>
      <c r="V514" s="108"/>
      <c r="W514" s="105"/>
      <c r="X514" s="109"/>
      <c r="Y514" s="110"/>
      <c r="Z514" s="111"/>
      <c r="AB514" s="83"/>
    </row>
    <row r="515" spans="1:28" s="79" customFormat="1" ht="15.75" hidden="1" customHeight="1" outlineLevel="1">
      <c r="A515" s="76"/>
      <c r="B515" s="102"/>
      <c r="C515" s="78"/>
      <c r="D515" s="78"/>
      <c r="E515" s="20"/>
      <c r="F515" s="64">
        <f>TTI!$F$57</f>
        <v>0</v>
      </c>
      <c r="G515" s="64">
        <f>TTI!$G$57</f>
        <v>0</v>
      </c>
      <c r="H515" s="64">
        <f>TTI!$H$57</f>
        <v>0</v>
      </c>
      <c r="I515" s="64">
        <f>TTI!$I$57</f>
        <v>0</v>
      </c>
      <c r="J515" s="64">
        <f>TTI!$J$57</f>
        <v>0</v>
      </c>
      <c r="K515" s="64">
        <f>TTI!$K$57</f>
        <v>0</v>
      </c>
      <c r="L515" s="65">
        <f>TTI!$L$57</f>
        <v>0</v>
      </c>
      <c r="N515" s="103"/>
      <c r="P515" s="104"/>
      <c r="Q515" s="105"/>
      <c r="R515" s="50"/>
      <c r="S515" s="105"/>
      <c r="T515" s="106"/>
      <c r="U515" s="107"/>
      <c r="V515" s="108"/>
      <c r="W515" s="105"/>
      <c r="X515" s="109"/>
      <c r="Y515" s="110"/>
      <c r="Z515" s="111"/>
      <c r="AB515" s="83"/>
    </row>
    <row r="516" spans="1:28" s="79" customFormat="1" ht="15.75" hidden="1" customHeight="1" outlineLevel="1">
      <c r="A516" s="76"/>
      <c r="B516" s="102"/>
      <c r="C516" s="78"/>
      <c r="D516" s="78"/>
      <c r="E516" s="20"/>
      <c r="F516" s="64">
        <f>TVMDL!$F$57</f>
        <v>0</v>
      </c>
      <c r="G516" s="64">
        <f>TVMDL!$G$57</f>
        <v>0</v>
      </c>
      <c r="H516" s="64">
        <f>TVMDL!$H$57</f>
        <v>0</v>
      </c>
      <c r="I516" s="64">
        <f>TVMDL!$I$57</f>
        <v>0</v>
      </c>
      <c r="J516" s="64">
        <f>TVMDL!$J$57</f>
        <v>0</v>
      </c>
      <c r="K516" s="64">
        <f>TVMDL!$K$57</f>
        <v>0</v>
      </c>
      <c r="L516" s="65">
        <f>TVMDL!$L$57</f>
        <v>0</v>
      </c>
      <c r="N516" s="103"/>
      <c r="P516" s="104"/>
      <c r="Q516" s="105"/>
      <c r="R516" s="50"/>
      <c r="S516" s="105"/>
      <c r="T516" s="106"/>
      <c r="U516" s="107"/>
      <c r="V516" s="108"/>
      <c r="W516" s="105"/>
      <c r="X516" s="109"/>
      <c r="Y516" s="110"/>
      <c r="Z516" s="111"/>
      <c r="AB516" s="83"/>
    </row>
    <row r="517" spans="1:28" s="79" customFormat="1" ht="15.75" customHeight="1" collapsed="1">
      <c r="A517" s="76"/>
      <c r="B517" s="102" t="s">
        <v>56</v>
      </c>
      <c r="C517" s="78"/>
      <c r="D517" s="78"/>
      <c r="E517" s="20"/>
      <c r="F517" s="64">
        <f t="shared" ref="F517:L517" si="33">SUM(F507:F516)</f>
        <v>0</v>
      </c>
      <c r="G517" s="64">
        <f t="shared" si="33"/>
        <v>0</v>
      </c>
      <c r="H517" s="64">
        <f t="shared" si="33"/>
        <v>0</v>
      </c>
      <c r="I517" s="64">
        <f t="shared" si="33"/>
        <v>0</v>
      </c>
      <c r="J517" s="64">
        <f t="shared" si="33"/>
        <v>0</v>
      </c>
      <c r="K517" s="64">
        <f t="shared" si="33"/>
        <v>0</v>
      </c>
      <c r="L517" s="65">
        <f t="shared" si="33"/>
        <v>0</v>
      </c>
      <c r="N517" s="103"/>
      <c r="P517" s="104"/>
      <c r="Q517" s="105"/>
      <c r="R517" s="50"/>
      <c r="S517" s="105"/>
      <c r="T517" s="106"/>
      <c r="U517" s="107"/>
      <c r="V517" s="108"/>
      <c r="W517" s="105"/>
      <c r="X517" s="109"/>
      <c r="Y517" s="110"/>
      <c r="Z517" s="111"/>
      <c r="AB517" s="83"/>
    </row>
    <row r="518" spans="1:28" s="79" customFormat="1" ht="15.75" hidden="1" customHeight="1" outlineLevel="1">
      <c r="A518" s="76"/>
      <c r="B518" s="102"/>
      <c r="C518" s="78"/>
      <c r="D518" s="78"/>
      <c r="E518" s="20"/>
      <c r="F518" s="64">
        <f>TAES!$F$58</f>
        <v>0</v>
      </c>
      <c r="G518" s="64">
        <f>TAES!$G$58</f>
        <v>0</v>
      </c>
      <c r="H518" s="64">
        <f>TAES!$H$58</f>
        <v>0</v>
      </c>
      <c r="I518" s="64">
        <f>TAES!$I$58</f>
        <v>0</v>
      </c>
      <c r="J518" s="64">
        <f>TAES!$J$58</f>
        <v>0</v>
      </c>
      <c r="K518" s="64">
        <f>TAES!$K$58</f>
        <v>0</v>
      </c>
      <c r="L518" s="65">
        <f>TAES!$L$58</f>
        <v>0</v>
      </c>
      <c r="N518" s="103"/>
      <c r="P518" s="104"/>
      <c r="Q518" s="105"/>
      <c r="R518" s="50"/>
      <c r="S518" s="105"/>
      <c r="T518" s="106"/>
      <c r="U518" s="107"/>
      <c r="V518" s="108"/>
      <c r="W518" s="105"/>
      <c r="X518" s="109"/>
      <c r="Y518" s="110"/>
      <c r="Z518" s="111"/>
      <c r="AB518" s="83"/>
    </row>
    <row r="519" spans="1:28" s="79" customFormat="1" ht="15.75" hidden="1" customHeight="1" outlineLevel="1">
      <c r="A519" s="76"/>
      <c r="B519" s="102"/>
      <c r="C519" s="78"/>
      <c r="D519" s="78"/>
      <c r="E519" s="20"/>
      <c r="F519" s="64">
        <f>TAMRF!$F$58</f>
        <v>0</v>
      </c>
      <c r="G519" s="64">
        <f>TAMRF!$G$58</f>
        <v>0</v>
      </c>
      <c r="H519" s="64">
        <f>TAMRF!$H$58</f>
        <v>0</v>
      </c>
      <c r="I519" s="64">
        <f>TAMRF!$I$58</f>
        <v>0</v>
      </c>
      <c r="J519" s="64">
        <f>TAMRF!$J$58</f>
        <v>0</v>
      </c>
      <c r="K519" s="64">
        <f>TAMRF!$K$58</f>
        <v>0</v>
      </c>
      <c r="L519" s="65">
        <f>TAMRF!$L$58</f>
        <v>0</v>
      </c>
      <c r="N519" s="103"/>
      <c r="P519" s="104"/>
      <c r="Q519" s="105"/>
      <c r="R519" s="50"/>
      <c r="S519" s="105"/>
      <c r="T519" s="106"/>
      <c r="U519" s="107"/>
      <c r="V519" s="108"/>
      <c r="W519" s="105"/>
      <c r="X519" s="109"/>
      <c r="Y519" s="110"/>
      <c r="Z519" s="111"/>
      <c r="AB519" s="83"/>
    </row>
    <row r="520" spans="1:28" s="79" customFormat="1" ht="15.75" hidden="1" customHeight="1" outlineLevel="1">
      <c r="A520" s="76"/>
      <c r="B520" s="102"/>
      <c r="C520" s="78"/>
      <c r="D520" s="78"/>
      <c r="E520" s="20"/>
      <c r="F520" s="64">
        <f>TAMU!$F$58</f>
        <v>0</v>
      </c>
      <c r="G520" s="64">
        <f>TAMU!$G$58</f>
        <v>0</v>
      </c>
      <c r="H520" s="64">
        <f>TAMU!$H$58</f>
        <v>0</v>
      </c>
      <c r="I520" s="64">
        <f>TAMU!$I$58</f>
        <v>0</v>
      </c>
      <c r="J520" s="64">
        <f>TAMU!$J$58</f>
        <v>0</v>
      </c>
      <c r="K520" s="64">
        <f>TAMU!$K$58</f>
        <v>0</v>
      </c>
      <c r="L520" s="65">
        <f>TAMU!$L$58</f>
        <v>0</v>
      </c>
      <c r="N520" s="103"/>
      <c r="P520" s="104"/>
      <c r="Q520" s="105"/>
      <c r="R520" s="50"/>
      <c r="S520" s="105"/>
      <c r="T520" s="106"/>
      <c r="U520" s="107"/>
      <c r="V520" s="108"/>
      <c r="W520" s="105"/>
      <c r="X520" s="109"/>
      <c r="Y520" s="110"/>
      <c r="Z520" s="111"/>
      <c r="AB520" s="83"/>
    </row>
    <row r="521" spans="1:28" s="79" customFormat="1" ht="15.75" hidden="1" customHeight="1" outlineLevel="1">
      <c r="A521" s="76"/>
      <c r="B521" s="102"/>
      <c r="C521" s="78"/>
      <c r="D521" s="78"/>
      <c r="E521" s="20"/>
      <c r="F521" s="64">
        <f>TAMUS!$F$58</f>
        <v>0</v>
      </c>
      <c r="G521" s="64">
        <f>TAMUS!$G$58</f>
        <v>0</v>
      </c>
      <c r="H521" s="64">
        <f>TAMUS!$H$58</f>
        <v>0</v>
      </c>
      <c r="I521" s="64">
        <f>TAMUS!$I$58</f>
        <v>0</v>
      </c>
      <c r="J521" s="64">
        <f>TAMUS!$J$58</f>
        <v>0</v>
      </c>
      <c r="K521" s="64">
        <f>TAMUS!$K$58</f>
        <v>0</v>
      </c>
      <c r="L521" s="65">
        <f>TAMUS!$L$58</f>
        <v>0</v>
      </c>
      <c r="N521" s="103"/>
      <c r="P521" s="104"/>
      <c r="Q521" s="105"/>
      <c r="R521" s="50"/>
      <c r="S521" s="105"/>
      <c r="T521" s="106"/>
      <c r="U521" s="107"/>
      <c r="V521" s="108"/>
      <c r="W521" s="105"/>
      <c r="X521" s="109"/>
      <c r="Y521" s="110"/>
      <c r="Z521" s="111"/>
      <c r="AB521" s="83"/>
    </row>
    <row r="522" spans="1:28" s="79" customFormat="1" ht="15.75" hidden="1" customHeight="1" outlineLevel="1">
      <c r="A522" s="76"/>
      <c r="B522" s="102"/>
      <c r="C522" s="78"/>
      <c r="D522" s="78"/>
      <c r="E522" s="20"/>
      <c r="F522" s="64">
        <f>TAR!$F$58</f>
        <v>0</v>
      </c>
      <c r="G522" s="64">
        <f>TAR!$G$58</f>
        <v>0</v>
      </c>
      <c r="H522" s="64">
        <f>TAR!$H$58</f>
        <v>0</v>
      </c>
      <c r="I522" s="64">
        <f>TAR!$I$58</f>
        <v>0</v>
      </c>
      <c r="J522" s="64">
        <f>TAR!$J$58</f>
        <v>0</v>
      </c>
      <c r="K522" s="64">
        <f>TAR!$K$58</f>
        <v>0</v>
      </c>
      <c r="L522" s="65">
        <f>TAR!$L$58</f>
        <v>0</v>
      </c>
      <c r="N522" s="103"/>
      <c r="P522" s="104"/>
      <c r="Q522" s="105"/>
      <c r="R522" s="50"/>
      <c r="S522" s="105"/>
      <c r="T522" s="106"/>
      <c r="U522" s="107"/>
      <c r="V522" s="108"/>
      <c r="W522" s="105"/>
      <c r="X522" s="109"/>
      <c r="Y522" s="110"/>
      <c r="Z522" s="111"/>
      <c r="AB522" s="83"/>
    </row>
    <row r="523" spans="1:28" s="79" customFormat="1" ht="15.75" hidden="1" customHeight="1" outlineLevel="1">
      <c r="A523" s="76"/>
      <c r="B523" s="102"/>
      <c r="C523" s="78"/>
      <c r="D523" s="78"/>
      <c r="E523" s="20"/>
      <c r="F523" s="64">
        <f>TEES1!$F$58</f>
        <v>0</v>
      </c>
      <c r="G523" s="64">
        <f>TEES1!$G$58</f>
        <v>0</v>
      </c>
      <c r="H523" s="64">
        <f>TEES1!$H$58</f>
        <v>0</v>
      </c>
      <c r="I523" s="64">
        <f>TEES1!$I$58</f>
        <v>0</v>
      </c>
      <c r="J523" s="64">
        <f>TEES1!$J$58</f>
        <v>0</v>
      </c>
      <c r="K523" s="64">
        <f>TEES1!$K$58</f>
        <v>0</v>
      </c>
      <c r="L523" s="65">
        <f>TEES1!$L$58</f>
        <v>0</v>
      </c>
      <c r="N523" s="103"/>
      <c r="P523" s="104"/>
      <c r="Q523" s="105"/>
      <c r="R523" s="50"/>
      <c r="S523" s="105"/>
      <c r="T523" s="106"/>
      <c r="U523" s="107"/>
      <c r="V523" s="108"/>
      <c r="W523" s="105"/>
      <c r="X523" s="109"/>
      <c r="Y523" s="110"/>
      <c r="Z523" s="111"/>
      <c r="AB523" s="83"/>
    </row>
    <row r="524" spans="1:28" s="79" customFormat="1" ht="15.75" hidden="1" customHeight="1" outlineLevel="1">
      <c r="A524" s="76"/>
      <c r="B524" s="102"/>
      <c r="C524" s="78"/>
      <c r="D524" s="78"/>
      <c r="E524" s="20"/>
      <c r="F524" s="64">
        <f>TEES2!$F$58</f>
        <v>0</v>
      </c>
      <c r="G524" s="64">
        <f>TEES2!$G$58</f>
        <v>0</v>
      </c>
      <c r="H524" s="64">
        <f>TEES2!$H$58</f>
        <v>0</v>
      </c>
      <c r="I524" s="64">
        <f>TEES2!$I$58</f>
        <v>0</v>
      </c>
      <c r="J524" s="64">
        <f>TEES2!$J$58</f>
        <v>0</v>
      </c>
      <c r="K524" s="64">
        <f>TEES2!$K$58</f>
        <v>0</v>
      </c>
      <c r="L524" s="65">
        <f>TEES2!$L$58</f>
        <v>0</v>
      </c>
      <c r="N524" s="103"/>
      <c r="P524" s="104"/>
      <c r="Q524" s="105"/>
      <c r="R524" s="50"/>
      <c r="S524" s="105"/>
      <c r="T524" s="106"/>
      <c r="U524" s="107"/>
      <c r="V524" s="108"/>
      <c r="W524" s="105"/>
      <c r="X524" s="109"/>
      <c r="Y524" s="110"/>
      <c r="Z524" s="111"/>
      <c r="AB524" s="83"/>
    </row>
    <row r="525" spans="1:28" s="79" customFormat="1" ht="15.75" hidden="1" customHeight="1" outlineLevel="1">
      <c r="A525" s="76"/>
      <c r="B525" s="102"/>
      <c r="C525" s="78"/>
      <c r="D525" s="78"/>
      <c r="E525" s="20"/>
      <c r="F525" s="64">
        <f>TFS!$F$58</f>
        <v>0</v>
      </c>
      <c r="G525" s="64">
        <f>TFS!$G$58</f>
        <v>0</v>
      </c>
      <c r="H525" s="64">
        <f>TFS!$H$58</f>
        <v>0</v>
      </c>
      <c r="I525" s="64">
        <f>TFS!$I$58</f>
        <v>0</v>
      </c>
      <c r="J525" s="64">
        <f>TFS!$J$58</f>
        <v>0</v>
      </c>
      <c r="K525" s="64">
        <f>TFS!$K$58</f>
        <v>0</v>
      </c>
      <c r="L525" s="65">
        <f>TFS!$L$58</f>
        <v>0</v>
      </c>
      <c r="N525" s="103"/>
      <c r="P525" s="104"/>
      <c r="Q525" s="105"/>
      <c r="R525" s="50"/>
      <c r="S525" s="105"/>
      <c r="T525" s="106"/>
      <c r="U525" s="107"/>
      <c r="V525" s="108"/>
      <c r="W525" s="105"/>
      <c r="X525" s="109"/>
      <c r="Y525" s="110"/>
      <c r="Z525" s="111"/>
      <c r="AB525" s="83"/>
    </row>
    <row r="526" spans="1:28" s="79" customFormat="1" ht="15.75" hidden="1" customHeight="1" outlineLevel="1">
      <c r="A526" s="76"/>
      <c r="B526" s="102"/>
      <c r="C526" s="78"/>
      <c r="D526" s="78"/>
      <c r="E526" s="20"/>
      <c r="F526" s="64">
        <f>TTI!$F$58</f>
        <v>0</v>
      </c>
      <c r="G526" s="64">
        <f>TTI!$G$58</f>
        <v>0</v>
      </c>
      <c r="H526" s="64">
        <f>TTI!$H$58</f>
        <v>0</v>
      </c>
      <c r="I526" s="64">
        <f>TTI!$I$58</f>
        <v>0</v>
      </c>
      <c r="J526" s="64">
        <f>TTI!$J$58</f>
        <v>0</v>
      </c>
      <c r="K526" s="64">
        <f>TTI!$K$58</f>
        <v>0</v>
      </c>
      <c r="L526" s="65">
        <f>TTI!$L$58</f>
        <v>0</v>
      </c>
      <c r="N526" s="103"/>
      <c r="P526" s="104"/>
      <c r="Q526" s="105"/>
      <c r="R526" s="50"/>
      <c r="S526" s="105"/>
      <c r="T526" s="106"/>
      <c r="U526" s="107"/>
      <c r="V526" s="108"/>
      <c r="W526" s="105"/>
      <c r="X526" s="109"/>
      <c r="Y526" s="110"/>
      <c r="Z526" s="111"/>
      <c r="AB526" s="83"/>
    </row>
    <row r="527" spans="1:28" s="79" customFormat="1" ht="15.75" hidden="1" customHeight="1" outlineLevel="1">
      <c r="A527" s="76"/>
      <c r="B527" s="102"/>
      <c r="C527" s="78"/>
      <c r="D527" s="78"/>
      <c r="E527" s="20"/>
      <c r="F527" s="64">
        <f>TVMDL!$F$58</f>
        <v>0</v>
      </c>
      <c r="G527" s="64">
        <f>TVMDL!$G$58</f>
        <v>0</v>
      </c>
      <c r="H527" s="64">
        <f>TVMDL!$H$58</f>
        <v>0</v>
      </c>
      <c r="I527" s="64">
        <f>TVMDL!$I$58</f>
        <v>0</v>
      </c>
      <c r="J527" s="64">
        <f>TVMDL!$J$58</f>
        <v>0</v>
      </c>
      <c r="K527" s="64">
        <f>TVMDL!$K$58</f>
        <v>0</v>
      </c>
      <c r="L527" s="65">
        <f>TVMDL!$L$58</f>
        <v>0</v>
      </c>
      <c r="N527" s="103"/>
      <c r="P527" s="104"/>
      <c r="Q527" s="105"/>
      <c r="R527" s="50"/>
      <c r="S527" s="105"/>
      <c r="T527" s="106"/>
      <c r="U527" s="107"/>
      <c r="V527" s="108"/>
      <c r="W527" s="105"/>
      <c r="X527" s="109"/>
      <c r="Y527" s="110"/>
      <c r="Z527" s="111"/>
      <c r="AB527" s="83"/>
    </row>
    <row r="528" spans="1:28" s="79" customFormat="1" ht="15.75" customHeight="1" collapsed="1">
      <c r="A528" s="76"/>
      <c r="B528" s="102" t="s">
        <v>57</v>
      </c>
      <c r="C528" s="78"/>
      <c r="D528" s="78"/>
      <c r="E528" s="20"/>
      <c r="F528" s="64">
        <f t="shared" ref="F528:L528" si="34">SUM(F518:F527)</f>
        <v>0</v>
      </c>
      <c r="G528" s="64">
        <f t="shared" si="34"/>
        <v>0</v>
      </c>
      <c r="H528" s="64">
        <f t="shared" si="34"/>
        <v>0</v>
      </c>
      <c r="I528" s="64">
        <f t="shared" si="34"/>
        <v>0</v>
      </c>
      <c r="J528" s="64">
        <f t="shared" si="34"/>
        <v>0</v>
      </c>
      <c r="K528" s="64">
        <f t="shared" si="34"/>
        <v>0</v>
      </c>
      <c r="L528" s="65">
        <f t="shared" si="34"/>
        <v>0</v>
      </c>
      <c r="N528" s="103"/>
      <c r="P528" s="104"/>
      <c r="Q528" s="105"/>
      <c r="R528" s="50"/>
      <c r="S528" s="105"/>
      <c r="T528" s="106"/>
      <c r="U528" s="107"/>
      <c r="V528" s="108"/>
      <c r="W528" s="105"/>
      <c r="X528" s="109"/>
      <c r="Y528" s="110"/>
      <c r="Z528" s="111"/>
      <c r="AB528" s="83"/>
    </row>
    <row r="529" spans="1:28" s="79" customFormat="1" ht="15.75" hidden="1" customHeight="1" outlineLevel="1">
      <c r="A529" s="76"/>
      <c r="B529" s="102"/>
      <c r="C529" s="78"/>
      <c r="D529" s="78"/>
      <c r="E529" s="20"/>
      <c r="F529" s="56">
        <f>TAES!$F$59</f>
        <v>83544</v>
      </c>
      <c r="G529" s="56">
        <f>TAES!$G$59</f>
        <v>10088</v>
      </c>
      <c r="H529" s="56">
        <f>TAES!$H$59</f>
        <v>0</v>
      </c>
      <c r="I529" s="56">
        <f>TAES!$I$59</f>
        <v>0</v>
      </c>
      <c r="J529" s="56">
        <f>TAES!$J$59</f>
        <v>0</v>
      </c>
      <c r="K529" s="56">
        <f>TAES!$K$59</f>
        <v>0</v>
      </c>
      <c r="L529" s="57">
        <f>TAES!$L$59</f>
        <v>93632</v>
      </c>
      <c r="N529" s="103"/>
      <c r="O529" s="442">
        <f>TAES!$L$69</f>
        <v>197058190</v>
      </c>
      <c r="P529" s="436" t="str">
        <f>TAES!$L$70</f>
        <v>Balanced</v>
      </c>
      <c r="Q529" s="105"/>
      <c r="R529" s="50"/>
      <c r="S529" s="105"/>
      <c r="T529" s="106"/>
      <c r="U529" s="107"/>
      <c r="V529" s="108"/>
      <c r="W529" s="105"/>
      <c r="X529" s="109"/>
      <c r="Y529" s="110"/>
      <c r="Z529" s="111"/>
      <c r="AB529" s="83"/>
    </row>
    <row r="530" spans="1:28" s="79" customFormat="1" ht="15.75" hidden="1" customHeight="1" outlineLevel="1">
      <c r="A530" s="76"/>
      <c r="B530" s="102"/>
      <c r="C530" s="78"/>
      <c r="D530" s="78"/>
      <c r="E530" s="20"/>
      <c r="F530" s="56">
        <f>TAMRF!$F$59</f>
        <v>0</v>
      </c>
      <c r="G530" s="56">
        <f>TAMRF!$G$59</f>
        <v>0</v>
      </c>
      <c r="H530" s="56">
        <f>TAMRF!$H$59</f>
        <v>0</v>
      </c>
      <c r="I530" s="56">
        <f>TAMRF!$I$59</f>
        <v>0</v>
      </c>
      <c r="J530" s="56">
        <f>TAMRF!$J$59</f>
        <v>0</v>
      </c>
      <c r="K530" s="56">
        <f>TAMRF!$K$59</f>
        <v>0</v>
      </c>
      <c r="L530" s="57">
        <f>TAMRF!$L$59</f>
        <v>0</v>
      </c>
      <c r="N530" s="103"/>
      <c r="O530" s="57"/>
      <c r="P530" s="436"/>
      <c r="Q530" s="105"/>
      <c r="R530" s="50"/>
      <c r="S530" s="105"/>
      <c r="T530" s="106"/>
      <c r="U530" s="107"/>
      <c r="V530" s="108"/>
      <c r="W530" s="105"/>
      <c r="X530" s="109"/>
      <c r="Y530" s="110"/>
      <c r="Z530" s="111"/>
      <c r="AB530" s="83"/>
    </row>
    <row r="531" spans="1:28" s="79" customFormat="1" ht="15.75" hidden="1" customHeight="1" outlineLevel="1">
      <c r="A531" s="76"/>
      <c r="B531" s="102"/>
      <c r="C531" s="78"/>
      <c r="D531" s="78"/>
      <c r="E531" s="20"/>
      <c r="F531" s="56">
        <f>TAMU!$F$59</f>
        <v>9356483</v>
      </c>
      <c r="G531" s="56">
        <f>TAMU!$G$59</f>
        <v>1720414</v>
      </c>
      <c r="H531" s="56">
        <f>TAMU!$H$59</f>
        <v>1762961</v>
      </c>
      <c r="I531" s="56">
        <f>TAMU!$I$59</f>
        <v>2549780</v>
      </c>
      <c r="J531" s="56">
        <f>TAMU!$J$59</f>
        <v>1615260</v>
      </c>
      <c r="K531" s="56">
        <f>TAMU!$K$59</f>
        <v>3974883</v>
      </c>
      <c r="L531" s="57">
        <f>TAMU!$L$59</f>
        <v>20979781</v>
      </c>
      <c r="N531" s="103"/>
      <c r="O531" s="442">
        <f>TAMU!$L$69</f>
        <v>2698518453</v>
      </c>
      <c r="P531" s="436" t="str">
        <f>TAMU!$L$70</f>
        <v>Balanced</v>
      </c>
      <c r="Q531" s="105"/>
      <c r="R531" s="50"/>
      <c r="S531" s="105"/>
      <c r="T531" s="106"/>
      <c r="U531" s="107"/>
      <c r="V531" s="108"/>
      <c r="W531" s="105"/>
      <c r="X531" s="109"/>
      <c r="Y531" s="110"/>
      <c r="Z531" s="111"/>
      <c r="AB531" s="83"/>
    </row>
    <row r="532" spans="1:28" s="79" customFormat="1" ht="15.75" hidden="1" customHeight="1" outlineLevel="1">
      <c r="A532" s="76"/>
      <c r="B532" s="102"/>
      <c r="C532" s="78"/>
      <c r="D532" s="78"/>
      <c r="E532" s="20"/>
      <c r="F532" s="56">
        <f>TAMUS!$F$59</f>
        <v>0</v>
      </c>
      <c r="G532" s="56">
        <f>TAMUS!$G$59</f>
        <v>0</v>
      </c>
      <c r="H532" s="56">
        <f>TAMUS!$H$59</f>
        <v>0</v>
      </c>
      <c r="I532" s="56">
        <f>TAMUS!$I$59</f>
        <v>0</v>
      </c>
      <c r="J532" s="56">
        <f>TAMUS!$J$59</f>
        <v>0</v>
      </c>
      <c r="K532" s="56">
        <f>TAMUS!$K$59</f>
        <v>0</v>
      </c>
      <c r="L532" s="57">
        <f>TAMUS!$L$59</f>
        <v>0</v>
      </c>
      <c r="N532" s="103"/>
      <c r="O532" s="57">
        <f>TAMUS!$L$69</f>
        <v>348834722</v>
      </c>
      <c r="P532" s="436" t="str">
        <f>TAMUS!$L$70</f>
        <v>Balanced</v>
      </c>
      <c r="Q532" s="105"/>
      <c r="R532" s="50"/>
      <c r="S532" s="105"/>
      <c r="T532" s="106"/>
      <c r="U532" s="107"/>
      <c r="V532" s="108"/>
      <c r="W532" s="105"/>
      <c r="X532" s="109"/>
      <c r="Y532" s="110"/>
      <c r="Z532" s="111"/>
      <c r="AB532" s="83"/>
    </row>
    <row r="533" spans="1:28" s="79" customFormat="1" ht="15.75" hidden="1" customHeight="1" outlineLevel="1">
      <c r="A533" s="76"/>
      <c r="B533" s="102"/>
      <c r="C533" s="78"/>
      <c r="D533" s="78"/>
      <c r="E533" s="20"/>
      <c r="F533" s="56">
        <f>TAR!$F$59</f>
        <v>12068840</v>
      </c>
      <c r="G533" s="56">
        <f>TAR!$G$59</f>
        <v>0</v>
      </c>
      <c r="H533" s="56">
        <f>TAR!$H$59</f>
        <v>546338</v>
      </c>
      <c r="I533" s="56">
        <f>TAR!$I$59</f>
        <v>67171</v>
      </c>
      <c r="J533" s="56">
        <f>TAR!$J$59</f>
        <v>2668894</v>
      </c>
      <c r="K533" s="56">
        <f>TAR!$K$59</f>
        <v>437750</v>
      </c>
      <c r="L533" s="57">
        <f>TAR!$L$59</f>
        <v>15788993</v>
      </c>
      <c r="N533" s="103"/>
      <c r="O533" s="442">
        <f>TAR!$L$69</f>
        <v>926395769</v>
      </c>
      <c r="P533" s="436" t="str">
        <f>TAR!$L$70</f>
        <v>Balanced</v>
      </c>
      <c r="Q533" s="105"/>
      <c r="R533" s="50"/>
      <c r="S533" s="105"/>
      <c r="T533" s="106"/>
      <c r="U533" s="107"/>
      <c r="V533" s="108"/>
      <c r="W533" s="105"/>
      <c r="X533" s="109"/>
      <c r="Y533" s="110"/>
      <c r="Z533" s="111"/>
      <c r="AB533" s="83"/>
    </row>
    <row r="534" spans="1:28" s="79" customFormat="1" ht="15.75" hidden="1" customHeight="1" outlineLevel="1">
      <c r="A534" s="76"/>
      <c r="B534" s="102"/>
      <c r="C534" s="78"/>
      <c r="D534" s="78"/>
      <c r="E534" s="20"/>
      <c r="F534" s="56">
        <f>TEES1!$F$59</f>
        <v>17570206</v>
      </c>
      <c r="G534" s="56">
        <f>TEES1!$G$59</f>
        <v>0</v>
      </c>
      <c r="H534" s="56">
        <f>TEES1!$H$59</f>
        <v>1714300</v>
      </c>
      <c r="I534" s="56">
        <f>TEES1!$I$59</f>
        <v>0</v>
      </c>
      <c r="J534" s="56">
        <f>TEES1!$J$59</f>
        <v>2156250</v>
      </c>
      <c r="K534" s="56">
        <f>TEES1!$K$59</f>
        <v>5747906</v>
      </c>
      <c r="L534" s="57">
        <f>TEES1!$L$59</f>
        <v>27188662</v>
      </c>
      <c r="N534" s="103"/>
      <c r="O534" s="442">
        <f>TEES1!$L$69</f>
        <v>738172785</v>
      </c>
      <c r="P534" s="436" t="str">
        <f>TEES1!$L$70</f>
        <v>Balanced</v>
      </c>
      <c r="Q534" s="105"/>
      <c r="R534" s="50"/>
      <c r="S534" s="105"/>
      <c r="T534" s="106"/>
      <c r="U534" s="107"/>
      <c r="V534" s="108"/>
      <c r="W534" s="105"/>
      <c r="X534" s="109"/>
      <c r="Y534" s="110"/>
      <c r="Z534" s="111"/>
      <c r="AB534" s="83"/>
    </row>
    <row r="535" spans="1:28" s="79" customFormat="1" ht="15.75" hidden="1" customHeight="1" outlineLevel="1">
      <c r="A535" s="76"/>
      <c r="B535" s="102"/>
      <c r="C535" s="78"/>
      <c r="D535" s="78"/>
      <c r="E535" s="20"/>
      <c r="F535" s="56">
        <f>TEES2!$F$59</f>
        <v>0</v>
      </c>
      <c r="G535" s="56">
        <f>TEES2!$G$59</f>
        <v>0</v>
      </c>
      <c r="H535" s="56">
        <f>TEES2!$H$59</f>
        <v>0</v>
      </c>
      <c r="I535" s="56">
        <f>TEES2!$I$59</f>
        <v>0</v>
      </c>
      <c r="J535" s="56">
        <f>TEES2!$J$59</f>
        <v>0</v>
      </c>
      <c r="K535" s="56">
        <f>TEES2!$K$59</f>
        <v>0</v>
      </c>
      <c r="L535" s="57">
        <f>TEES2!$L$59</f>
        <v>0</v>
      </c>
      <c r="N535" s="103"/>
      <c r="O535" s="57">
        <f>TEES2!$L$69</f>
        <v>107934842</v>
      </c>
      <c r="P535" s="436" t="str">
        <f>TEES2!$L$70</f>
        <v>Balanced</v>
      </c>
      <c r="Q535" s="105"/>
      <c r="R535" s="50"/>
      <c r="S535" s="105"/>
      <c r="T535" s="106"/>
      <c r="U535" s="107"/>
      <c r="V535" s="108"/>
      <c r="W535" s="105"/>
      <c r="X535" s="109"/>
      <c r="Y535" s="110"/>
      <c r="Z535" s="111"/>
      <c r="AB535" s="83"/>
    </row>
    <row r="536" spans="1:28" s="79" customFormat="1" ht="15.75" hidden="1" customHeight="1" outlineLevel="1">
      <c r="A536" s="76"/>
      <c r="B536" s="102"/>
      <c r="C536" s="78"/>
      <c r="D536" s="78"/>
      <c r="E536" s="20"/>
      <c r="F536" s="56">
        <f>TFS!$F$59</f>
        <v>0</v>
      </c>
      <c r="G536" s="56">
        <f>TFS!$G$59</f>
        <v>0</v>
      </c>
      <c r="H536" s="56">
        <f>TFS!$H$59</f>
        <v>0</v>
      </c>
      <c r="I536" s="56">
        <f>TFS!$I$59</f>
        <v>0</v>
      </c>
      <c r="J536" s="56">
        <f>TFS!$J$59</f>
        <v>0</v>
      </c>
      <c r="K536" s="56">
        <f>TFS!$K$59</f>
        <v>0</v>
      </c>
      <c r="L536" s="57">
        <f>TFS!$L$59</f>
        <v>0</v>
      </c>
      <c r="N536" s="103"/>
      <c r="O536" s="57">
        <f>TFS!$L$69</f>
        <v>152585690</v>
      </c>
      <c r="P536" s="436" t="str">
        <f>TFS!$L$70</f>
        <v>Balanced</v>
      </c>
      <c r="Q536" s="105"/>
      <c r="R536" s="50"/>
      <c r="S536" s="105"/>
      <c r="T536" s="106"/>
      <c r="U536" s="107"/>
      <c r="V536" s="108"/>
      <c r="W536" s="105"/>
      <c r="X536" s="109"/>
      <c r="Y536" s="110"/>
      <c r="Z536" s="111"/>
      <c r="AB536" s="83"/>
    </row>
    <row r="537" spans="1:28" s="79" customFormat="1" ht="15.75" hidden="1" customHeight="1" outlineLevel="1">
      <c r="A537" s="76"/>
      <c r="B537" s="102"/>
      <c r="C537" s="78"/>
      <c r="D537" s="78"/>
      <c r="E537" s="20"/>
      <c r="F537" s="56">
        <f>TTI!$F$59</f>
        <v>203448</v>
      </c>
      <c r="G537" s="56">
        <f>TTI!$G$59</f>
        <v>0</v>
      </c>
      <c r="H537" s="56">
        <f>TTI!$H$59</f>
        <v>120013</v>
      </c>
      <c r="I537" s="56">
        <f>TTI!$I$59</f>
        <v>0</v>
      </c>
      <c r="J537" s="56">
        <f>TTI!$J$59</f>
        <v>0</v>
      </c>
      <c r="K537" s="56">
        <f>TTI!$K$59</f>
        <v>12</v>
      </c>
      <c r="L537" s="57">
        <f>TTI!$L$59</f>
        <v>323473</v>
      </c>
      <c r="N537" s="103"/>
      <c r="O537" s="57">
        <f>TTI!$L$69</f>
        <v>352896587</v>
      </c>
      <c r="P537" s="436" t="str">
        <f>TTI!$L$70</f>
        <v>Balanced</v>
      </c>
      <c r="Q537" s="105"/>
      <c r="R537" s="50"/>
      <c r="S537" s="105"/>
      <c r="T537" s="106"/>
      <c r="U537" s="107"/>
      <c r="V537" s="108"/>
      <c r="W537" s="105"/>
      <c r="X537" s="109"/>
      <c r="Y537" s="110"/>
      <c r="Z537" s="111"/>
      <c r="AB537" s="83"/>
    </row>
    <row r="538" spans="1:28" s="79" customFormat="1" ht="15.75" hidden="1" customHeight="1" outlineLevel="1">
      <c r="A538" s="76"/>
      <c r="B538" s="102"/>
      <c r="C538" s="78"/>
      <c r="D538" s="78"/>
      <c r="E538" s="20"/>
      <c r="F538" s="56">
        <f>TVMDL!$F$59</f>
        <v>0</v>
      </c>
      <c r="G538" s="56">
        <f>TVMDL!$G$59</f>
        <v>0</v>
      </c>
      <c r="H538" s="56">
        <f>TVMDL!$H$59</f>
        <v>0</v>
      </c>
      <c r="I538" s="56">
        <f>TVMDL!$I$59</f>
        <v>0</v>
      </c>
      <c r="J538" s="56">
        <f>TVMDL!$J$59</f>
        <v>0</v>
      </c>
      <c r="K538" s="56">
        <f>TVMDL!$K$59</f>
        <v>0</v>
      </c>
      <c r="L538" s="57">
        <f>TVMDL!$L$59</f>
        <v>0</v>
      </c>
      <c r="N538" s="103"/>
      <c r="O538" s="57">
        <f>TVMDL!$L$69</f>
        <v>29335786</v>
      </c>
      <c r="P538" s="436" t="str">
        <f>TVMDL!$L$70</f>
        <v>Balanced</v>
      </c>
      <c r="Q538" s="105"/>
      <c r="R538" s="50"/>
      <c r="S538" s="105"/>
      <c r="T538" s="106"/>
      <c r="U538" s="107"/>
      <c r="V538" s="108"/>
      <c r="W538" s="105"/>
      <c r="X538" s="109"/>
      <c r="Y538" s="110"/>
      <c r="Z538" s="111"/>
      <c r="AB538" s="83"/>
    </row>
    <row r="539" spans="1:28" ht="15.75" customHeight="1" collapsed="1">
      <c r="A539" s="76"/>
      <c r="B539" s="43" t="s">
        <v>58</v>
      </c>
      <c r="C539" s="44"/>
      <c r="D539" s="44"/>
      <c r="E539" s="44"/>
      <c r="F539" s="86">
        <f t="shared" ref="F539:L539" si="35">SUM(F529:F538)</f>
        <v>39282521</v>
      </c>
      <c r="G539" s="86">
        <f t="shared" si="35"/>
        <v>1730502</v>
      </c>
      <c r="H539" s="86">
        <f t="shared" si="35"/>
        <v>4143612</v>
      </c>
      <c r="I539" s="86">
        <f t="shared" si="35"/>
        <v>2616951</v>
      </c>
      <c r="J539" s="86">
        <f t="shared" si="35"/>
        <v>6440404</v>
      </c>
      <c r="K539" s="86">
        <f t="shared" si="35"/>
        <v>10160551</v>
      </c>
      <c r="L539" s="86">
        <f t="shared" si="35"/>
        <v>64374541</v>
      </c>
      <c r="N539" s="97"/>
      <c r="O539" s="86">
        <f>SUM(O529:O538)</f>
        <v>5551732824</v>
      </c>
      <c r="P539" s="98"/>
      <c r="Q539" s="98"/>
      <c r="R539" s="50"/>
      <c r="S539" s="50">
        <f>L539-INT(L539)</f>
        <v>0</v>
      </c>
      <c r="T539" s="94"/>
      <c r="U539" s="95"/>
      <c r="V539" s="99"/>
      <c r="W539" s="99"/>
      <c r="X539" s="99"/>
      <c r="Y539" s="95"/>
      <c r="Z539" s="95"/>
      <c r="AB539" s="44">
        <f>SUM(AB396:AB473)</f>
        <v>9205350</v>
      </c>
    </row>
    <row r="540" spans="1:28" ht="15.75" customHeight="1">
      <c r="A540" s="76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N540" s="97"/>
      <c r="P540" s="98"/>
      <c r="Q540" s="98"/>
      <c r="R540" s="98"/>
      <c r="S540" s="105"/>
      <c r="T540" s="94"/>
      <c r="U540" s="95"/>
      <c r="V540" s="99"/>
      <c r="W540" s="99"/>
      <c r="X540" s="99"/>
      <c r="Y540" s="95"/>
      <c r="Z540" s="95"/>
    </row>
    <row r="541" spans="1:28" ht="15.75" customHeight="1">
      <c r="A541" s="76"/>
      <c r="F541" s="390">
        <f t="shared" ref="F541:K541" si="36">F362+F351+F340+F329+F318+F307+F296+F285+F274+F263+F252+F241+F230+F219+F208+F197+F186+F175+F164+F153+F142</f>
        <v>305367599</v>
      </c>
      <c r="G541" s="390">
        <f t="shared" si="36"/>
        <v>118528055</v>
      </c>
      <c r="H541" s="390">
        <f t="shared" si="36"/>
        <v>55809869</v>
      </c>
      <c r="I541" s="390">
        <f t="shared" si="36"/>
        <v>179944691</v>
      </c>
      <c r="J541" s="390">
        <f t="shared" si="36"/>
        <v>43965038</v>
      </c>
      <c r="K541" s="390">
        <f t="shared" si="36"/>
        <v>73119644</v>
      </c>
      <c r="L541" s="179">
        <f>SUM(F541:K541)</f>
        <v>776734896</v>
      </c>
      <c r="N541" s="112"/>
      <c r="O541" s="389" t="s">
        <v>514</v>
      </c>
      <c r="Q541" s="113"/>
      <c r="R541" s="113"/>
      <c r="W541" s="113"/>
      <c r="X541" s="113"/>
      <c r="Y541" s="113"/>
      <c r="Z541" s="113"/>
    </row>
    <row r="542" spans="1:28" ht="15.75" customHeight="1">
      <c r="A542" s="76"/>
      <c r="F542" s="304">
        <f t="shared" ref="F542:K542" si="37">F396+F407+F418+F429+F440+F451+F462+F473+F484+F495+F506+F517+F528</f>
        <v>39282521</v>
      </c>
      <c r="G542" s="304">
        <f t="shared" si="37"/>
        <v>1730502</v>
      </c>
      <c r="H542" s="304">
        <f t="shared" si="37"/>
        <v>4143612</v>
      </c>
      <c r="I542" s="304">
        <f t="shared" si="37"/>
        <v>2616951</v>
      </c>
      <c r="J542" s="304">
        <f t="shared" si="37"/>
        <v>6440404</v>
      </c>
      <c r="K542" s="304">
        <f t="shared" si="37"/>
        <v>10160551</v>
      </c>
      <c r="L542" s="304">
        <f>SUM(F542:K542)</f>
        <v>64374541</v>
      </c>
      <c r="N542" s="114"/>
    </row>
    <row r="543" spans="1:28" s="113" customFormat="1" ht="15.75" customHeight="1">
      <c r="A543" s="76"/>
      <c r="F543" s="391">
        <f t="shared" ref="F543:K543" si="38">SUM(F541:F542)</f>
        <v>344650120</v>
      </c>
      <c r="G543" s="391">
        <f t="shared" si="38"/>
        <v>120258557</v>
      </c>
      <c r="H543" s="391">
        <f t="shared" si="38"/>
        <v>59953481</v>
      </c>
      <c r="I543" s="391">
        <f t="shared" si="38"/>
        <v>182561642</v>
      </c>
      <c r="J543" s="391">
        <f t="shared" si="38"/>
        <v>50405442</v>
      </c>
      <c r="K543" s="391">
        <f t="shared" si="38"/>
        <v>83280195</v>
      </c>
      <c r="L543" s="392">
        <f>SUM(F543:K543)</f>
        <v>841109437</v>
      </c>
      <c r="N543" s="114"/>
      <c r="O543" s="267" t="str">
        <f>IF(L549&lt;&gt;O539,"Error","Balanced")</f>
        <v>Balanced</v>
      </c>
      <c r="P543" s="9"/>
      <c r="Q543" s="9"/>
      <c r="R543" s="9"/>
      <c r="T543" s="9"/>
      <c r="U543" s="9"/>
      <c r="V543" s="9"/>
      <c r="W543" s="9"/>
      <c r="X543" s="9"/>
      <c r="Y543" s="9"/>
      <c r="Z543" s="9"/>
    </row>
    <row r="544" spans="1:28" s="113" customFormat="1" ht="15.75" customHeight="1">
      <c r="A544" s="76"/>
      <c r="F544" s="391">
        <f>F543-F546</f>
        <v>0</v>
      </c>
      <c r="G544" s="391">
        <f t="shared" ref="G544:L544" si="39">G543-G546</f>
        <v>0</v>
      </c>
      <c r="H544" s="391">
        <f t="shared" si="39"/>
        <v>0</v>
      </c>
      <c r="I544" s="391">
        <f t="shared" si="39"/>
        <v>0</v>
      </c>
      <c r="J544" s="391">
        <f t="shared" si="39"/>
        <v>0</v>
      </c>
      <c r="K544" s="391">
        <f t="shared" si="39"/>
        <v>0</v>
      </c>
      <c r="L544" s="391">
        <f t="shared" si="39"/>
        <v>0</v>
      </c>
      <c r="N544" s="114"/>
      <c r="O544" s="9"/>
      <c r="P544" s="9"/>
      <c r="Q544" s="9"/>
      <c r="R544" s="9"/>
      <c r="T544" s="9"/>
      <c r="U544" s="9"/>
      <c r="V544" s="9"/>
      <c r="W544" s="9"/>
      <c r="X544" s="9"/>
      <c r="Y544" s="9"/>
      <c r="Z544" s="9"/>
    </row>
    <row r="545" spans="1:26" s="113" customFormat="1" ht="15.75" customHeight="1">
      <c r="A545" s="76"/>
      <c r="N545" s="114"/>
      <c r="O545" s="9"/>
      <c r="P545" s="9"/>
      <c r="Q545" s="9"/>
      <c r="R545" s="9"/>
      <c r="T545" s="9"/>
      <c r="U545" s="9"/>
      <c r="V545" s="9"/>
      <c r="W545" s="9"/>
      <c r="X545" s="9"/>
      <c r="Y545" s="9"/>
      <c r="Z545" s="9"/>
    </row>
    <row r="546" spans="1:26" s="79" customFormat="1" ht="15.75" customHeight="1">
      <c r="A546" s="76"/>
      <c r="B546" s="20"/>
      <c r="C546" s="20"/>
      <c r="D546" s="20"/>
      <c r="E546" s="20"/>
      <c r="F546" s="115">
        <f>F539+F373</f>
        <v>344650120</v>
      </c>
      <c r="G546" s="115">
        <f t="shared" ref="G546:L546" si="40">G539+G373</f>
        <v>120258557</v>
      </c>
      <c r="H546" s="115">
        <f t="shared" si="40"/>
        <v>59953481</v>
      </c>
      <c r="I546" s="115">
        <f t="shared" si="40"/>
        <v>182561642</v>
      </c>
      <c r="J546" s="115">
        <f t="shared" si="40"/>
        <v>50405442</v>
      </c>
      <c r="K546" s="115">
        <f t="shared" si="40"/>
        <v>83280195</v>
      </c>
      <c r="L546" s="115">
        <f t="shared" si="40"/>
        <v>841109437</v>
      </c>
      <c r="N546" s="20"/>
    </row>
    <row r="547" spans="1:26" s="79" customFormat="1" ht="15.75" customHeight="1">
      <c r="A547" s="76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115">
        <f>L96+L85+L74+L63+K52+K29+L18+L118+L129</f>
        <v>893961181</v>
      </c>
      <c r="N547" s="20"/>
    </row>
    <row r="548" spans="1:26" s="79" customFormat="1" ht="15.75" customHeight="1">
      <c r="A548" s="76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115">
        <f>TAMU!L68+TAR!L68+TAES!L68+TEES1!L68+TEES2!L68+TFS!L68+TTI!L68+TVMDL!L68+TAMUS!L68</f>
        <v>3816662206</v>
      </c>
      <c r="N548" s="533" t="s">
        <v>606</v>
      </c>
    </row>
    <row r="549" spans="1:26" s="79" customFormat="1" ht="15.75" customHeight="1">
      <c r="A549" s="76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115">
        <f>SUM(L546:L548)</f>
        <v>5551732824</v>
      </c>
      <c r="N549" s="20"/>
    </row>
    <row r="550" spans="1:26" ht="15.75" customHeight="1">
      <c r="L550" s="538" t="str">
        <f>IF($L$549&lt;&gt;Input!$D$67,"Error","Balanced")</f>
        <v>Balanced</v>
      </c>
      <c r="S550" s="105"/>
    </row>
    <row r="554" spans="1:26" ht="15.75" customHeight="1">
      <c r="L554" s="115"/>
    </row>
    <row r="555" spans="1:26" ht="15.75" customHeight="1">
      <c r="L555" s="179"/>
    </row>
  </sheetData>
  <dataConsolidate>
    <dataRefs count="10">
      <dataRef ref="F8:P57" sheet="TAES"/>
      <dataRef ref="F8:P57" sheet="TAMRF"/>
      <dataRef ref="F8:P57" sheet="TAMU"/>
      <dataRef ref="F8:P57" sheet="TAMUS"/>
      <dataRef ref="F8:P57" sheet="TAR"/>
      <dataRef ref="F8:P57" sheet="TEES1"/>
      <dataRef ref="F8:P57" sheet="TEES2"/>
      <dataRef ref="F8:P57" sheet="TFS"/>
      <dataRef ref="F8:P57" sheet="TTI"/>
      <dataRef ref="F8:P57" sheet="TVMDL"/>
    </dataRefs>
  </dataConsolidate>
  <mergeCells count="3">
    <mergeCell ref="B6:L6"/>
    <mergeCell ref="H40:J40"/>
    <mergeCell ref="F130:J130"/>
  </mergeCells>
  <conditionalFormatting sqref="O197:O218">
    <cfRule type="expression" dxfId="55" priority="3">
      <formula>$O$208&lt;&gt;0</formula>
    </cfRule>
  </conditionalFormatting>
  <conditionalFormatting sqref="F130:J130">
    <cfRule type="expression" dxfId="54" priority="2">
      <formula>OR($S$107&lt;&gt;0,$S$373&lt;&gt;0,$S$539&lt;&gt;0)</formula>
    </cfRule>
  </conditionalFormatting>
  <conditionalFormatting sqref="H40:J40">
    <cfRule type="expression" dxfId="53" priority="1">
      <formula>$O$40&lt;&gt;0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5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195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191864568</v>
      </c>
      <c r="L8" s="23">
        <f>Input!$I$18</f>
        <v>191864568</v>
      </c>
      <c r="N8" s="116"/>
      <c r="O8" s="117"/>
      <c r="P8" s="19"/>
      <c r="Q8" s="19"/>
      <c r="R8" s="19"/>
      <c r="S8" s="19"/>
      <c r="T8" s="19"/>
      <c r="AB8" s="24">
        <f>SUM(C8:L8)</f>
        <v>383729136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Input!$G$18</f>
        <v>4184821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4184821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196049389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196049389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18609106</v>
      </c>
      <c r="L13" s="36">
        <f>Input!$J$18</f>
        <v>18609106</v>
      </c>
      <c r="N13" s="37"/>
      <c r="O13" s="120"/>
      <c r="AB13" s="24">
        <f>SUM(C13:L13)</f>
        <v>37218212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17496228</v>
      </c>
      <c r="L14" s="36">
        <f>Input!$K$18</f>
        <v>17496228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34992456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57412521</v>
      </c>
      <c r="L15" s="36">
        <f>Input!$L$18</f>
        <v>57412521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114825042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289567244</v>
      </c>
      <c r="L17" s="46">
        <f>SUM(L8:L16)</f>
        <v>285382423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2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Input!$N$18</f>
        <v>18655629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Input!$O$18</f>
        <v>10414401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Input!$P$18</f>
        <v>460981</v>
      </c>
      <c r="G22" s="56">
        <f>Input!$Q$18</f>
        <v>745486</v>
      </c>
      <c r="H22" s="56">
        <f>Input!$R$18</f>
        <v>96113</v>
      </c>
      <c r="I22" s="56">
        <f>Input!$S$18</f>
        <v>1210366</v>
      </c>
      <c r="J22" s="56">
        <f>Input!$T$18</f>
        <v>7078</v>
      </c>
      <c r="K22" s="56">
        <f>Input!$U$18</f>
        <v>2493802</v>
      </c>
      <c r="L22" s="57">
        <f>SUM(F22:K22)</f>
        <v>5013826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10027652</v>
      </c>
    </row>
    <row r="23" spans="1:28" ht="15.75" customHeight="1">
      <c r="B23" s="63" t="s">
        <v>23</v>
      </c>
      <c r="C23" s="21"/>
      <c r="D23" s="21"/>
      <c r="F23" s="64">
        <f>Input!$V$18</f>
        <v>9293557</v>
      </c>
      <c r="G23" s="64">
        <f>Input!$W$18</f>
        <v>1128936</v>
      </c>
      <c r="H23" s="64">
        <f>Input!$X$18</f>
        <v>187410</v>
      </c>
      <c r="I23" s="64">
        <f>Input!$Y$18</f>
        <v>6987249</v>
      </c>
      <c r="J23" s="64">
        <f>Input!$Z$18</f>
        <v>395694</v>
      </c>
      <c r="K23" s="64">
        <f>Input!$AA$18</f>
        <v>1237511</v>
      </c>
      <c r="L23" s="65">
        <f t="shared" ref="L23:L42" si="1">SUM(F23:K23)</f>
        <v>19230357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38460714</v>
      </c>
    </row>
    <row r="24" spans="1:28" ht="15.75" customHeight="1">
      <c r="B24" s="55" t="s">
        <v>24</v>
      </c>
      <c r="C24" s="21"/>
      <c r="D24" s="21"/>
      <c r="F24" s="64">
        <f>Input!$AB$18</f>
        <v>3433141</v>
      </c>
      <c r="G24" s="64">
        <f>Input!$AC$18</f>
        <v>246548</v>
      </c>
      <c r="H24" s="64">
        <f>Input!$AD$18</f>
        <v>0</v>
      </c>
      <c r="I24" s="64">
        <f>Input!$AE$18</f>
        <v>1829619</v>
      </c>
      <c r="J24" s="64">
        <f>Input!$AF$18</f>
        <v>59884</v>
      </c>
      <c r="K24" s="64">
        <f>Input!$AG$18</f>
        <v>475976</v>
      </c>
      <c r="L24" s="65">
        <f t="shared" si="1"/>
        <v>6045168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12090336</v>
      </c>
    </row>
    <row r="25" spans="1:28" ht="15.75" customHeight="1">
      <c r="B25" s="55" t="s">
        <v>25</v>
      </c>
      <c r="C25" s="21"/>
      <c r="D25" s="21"/>
      <c r="F25" s="64">
        <f>Input!$AH$18</f>
        <v>2591695</v>
      </c>
      <c r="G25" s="64">
        <f>Input!$AI$18</f>
        <v>3121371</v>
      </c>
      <c r="H25" s="64">
        <f>Input!$AJ$18</f>
        <v>1569717</v>
      </c>
      <c r="I25" s="64">
        <f>Input!$AK$18</f>
        <v>15956167</v>
      </c>
      <c r="J25" s="64">
        <f>Input!$AL$18</f>
        <v>606774</v>
      </c>
      <c r="K25" s="64">
        <f>Input!$AM$18</f>
        <v>16575538</v>
      </c>
      <c r="L25" s="65">
        <f t="shared" si="1"/>
        <v>40421262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80842524</v>
      </c>
    </row>
    <row r="26" spans="1:28" ht="15.75" customHeight="1">
      <c r="B26" s="55" t="s">
        <v>26</v>
      </c>
      <c r="C26" s="21"/>
      <c r="D26" s="21"/>
      <c r="F26" s="64">
        <f>Input!$AN$18</f>
        <v>82400938</v>
      </c>
      <c r="G26" s="64">
        <f>Input!$AO$18</f>
        <v>1669297</v>
      </c>
      <c r="H26" s="64">
        <f>Input!$AP$18</f>
        <v>2027764</v>
      </c>
      <c r="I26" s="64">
        <f>Input!$AQ$18</f>
        <v>7658704</v>
      </c>
      <c r="J26" s="64">
        <f>Input!$AR$18</f>
        <v>1010012</v>
      </c>
      <c r="K26" s="64">
        <f>Input!$AS$18</f>
        <v>2950051</v>
      </c>
      <c r="L26" s="65">
        <f t="shared" si="1"/>
        <v>97716766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195433532</v>
      </c>
    </row>
    <row r="27" spans="1:28" ht="15.75" customHeight="1">
      <c r="B27" s="55" t="s">
        <v>27</v>
      </c>
      <c r="C27" s="21"/>
      <c r="D27" s="21"/>
      <c r="F27" s="64">
        <f>Input!$AT$18</f>
        <v>5357663</v>
      </c>
      <c r="G27" s="64">
        <f>Input!$AU$18</f>
        <v>431957</v>
      </c>
      <c r="H27" s="64">
        <f>Input!$AV$18</f>
        <v>2887</v>
      </c>
      <c r="I27" s="64">
        <f>Input!$AW$18</f>
        <v>1311565</v>
      </c>
      <c r="J27" s="64">
        <f>Input!$AX$18</f>
        <v>14000</v>
      </c>
      <c r="K27" s="64">
        <f>Input!$AY$18</f>
        <v>803516</v>
      </c>
      <c r="L27" s="65">
        <f t="shared" si="1"/>
        <v>7921588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15843176</v>
      </c>
    </row>
    <row r="28" spans="1:28" ht="15.75" customHeight="1">
      <c r="B28" s="55" t="s">
        <v>28</v>
      </c>
      <c r="C28" s="21"/>
      <c r="D28" s="21"/>
      <c r="F28" s="64">
        <f>Input!$AZ$18</f>
        <v>1354155</v>
      </c>
      <c r="G28" s="64">
        <f>Input!$BA$18</f>
        <v>1782609</v>
      </c>
      <c r="H28" s="64">
        <f>Input!$BB$18</f>
        <v>641631</v>
      </c>
      <c r="I28" s="64">
        <f>Input!$BC$18</f>
        <v>5752939</v>
      </c>
      <c r="J28" s="64">
        <f>Input!$BD$18</f>
        <v>1699603</v>
      </c>
      <c r="K28" s="64">
        <f>Input!$BE$18</f>
        <v>1003464</v>
      </c>
      <c r="L28" s="65">
        <f t="shared" si="1"/>
        <v>12234401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Input!$BF$18</f>
        <v>17551041</v>
      </c>
      <c r="G29" s="64">
        <f>Input!$BG$18</f>
        <v>2579643</v>
      </c>
      <c r="H29" s="64">
        <f>Input!$BH$18</f>
        <v>647224</v>
      </c>
      <c r="I29" s="64">
        <f>Input!$BI$18</f>
        <v>14042813</v>
      </c>
      <c r="J29" s="64">
        <f>Input!$BJ$18</f>
        <v>934459</v>
      </c>
      <c r="K29" s="64">
        <f>Input!$BK$18</f>
        <v>10602457</v>
      </c>
      <c r="L29" s="65">
        <f t="shared" si="1"/>
        <v>46357637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Input!$BL$18</f>
        <v>951146</v>
      </c>
      <c r="G30" s="64">
        <f>Input!$BM$18</f>
        <v>2708</v>
      </c>
      <c r="H30" s="64">
        <f>Input!$BN$18</f>
        <v>0</v>
      </c>
      <c r="I30" s="64">
        <f>Input!$BO$18</f>
        <v>1517094</v>
      </c>
      <c r="J30" s="64">
        <f>Input!$BP$18</f>
        <v>0</v>
      </c>
      <c r="K30" s="64">
        <f>Input!$BQ$18</f>
        <v>234662</v>
      </c>
      <c r="L30" s="65">
        <f t="shared" si="1"/>
        <v>2705610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Input!$BR$18</f>
        <v>5113595</v>
      </c>
      <c r="G31" s="64">
        <f>Input!$BS$18</f>
        <v>2065738</v>
      </c>
      <c r="H31" s="64">
        <f>Input!$BT$18</f>
        <v>3004125</v>
      </c>
      <c r="I31" s="64">
        <f>Input!$BU$18</f>
        <v>2131444</v>
      </c>
      <c r="J31" s="64">
        <f>Input!$BV$18</f>
        <v>57609</v>
      </c>
      <c r="K31" s="64">
        <f>Input!$BW$18</f>
        <v>4046961</v>
      </c>
      <c r="L31" s="65">
        <f t="shared" si="1"/>
        <v>16419472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Input!$BX$18</f>
        <v>0</v>
      </c>
      <c r="G32" s="64">
        <f>Input!$BY$18</f>
        <v>1264888</v>
      </c>
      <c r="H32" s="64">
        <f>Input!$BZ$18</f>
        <v>0</v>
      </c>
      <c r="I32" s="64">
        <f>Input!$CA$18</f>
        <v>2046651</v>
      </c>
      <c r="J32" s="64">
        <f>Input!$CB$18</f>
        <v>0</v>
      </c>
      <c r="K32" s="64">
        <f>Input!$CC$18</f>
        <v>174162</v>
      </c>
      <c r="L32" s="65">
        <f t="shared" si="1"/>
        <v>3485701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Input!$CD$18</f>
        <v>530949</v>
      </c>
      <c r="G33" s="64">
        <f>Input!$CE$18</f>
        <v>203137</v>
      </c>
      <c r="H33" s="64">
        <f>Input!$CF$18</f>
        <v>0</v>
      </c>
      <c r="I33" s="64">
        <f>Input!$CG$18</f>
        <v>798270</v>
      </c>
      <c r="J33" s="64">
        <f>Input!$CH$18</f>
        <v>0</v>
      </c>
      <c r="K33" s="64">
        <f>Input!$CI$18</f>
        <v>186624</v>
      </c>
      <c r="L33" s="65">
        <f t="shared" si="1"/>
        <v>1718980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Input!$CJ$18</f>
        <v>400420</v>
      </c>
      <c r="G34" s="64">
        <f>Input!$CK$18</f>
        <v>0</v>
      </c>
      <c r="H34" s="64">
        <f>Input!$CL$18</f>
        <v>0</v>
      </c>
      <c r="I34" s="64">
        <f>Input!$CM$18</f>
        <v>643086</v>
      </c>
      <c r="J34" s="64">
        <f>Input!$CN$18</f>
        <v>3807750</v>
      </c>
      <c r="K34" s="64">
        <f>Input!$CO$18</f>
        <v>477418</v>
      </c>
      <c r="L34" s="65">
        <f t="shared" si="1"/>
        <v>5328674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Input!$CP$18</f>
        <v>12781376</v>
      </c>
      <c r="G35" s="64">
        <f>Input!$CQ$18</f>
        <v>616743</v>
      </c>
      <c r="H35" s="64">
        <f>Input!$CR$18</f>
        <v>2518059</v>
      </c>
      <c r="I35" s="64">
        <f>Input!$CS$18</f>
        <v>2414167</v>
      </c>
      <c r="J35" s="64">
        <f>Input!$CT$18</f>
        <v>52689</v>
      </c>
      <c r="K35" s="64">
        <f>Input!$CU$18</f>
        <v>1264975</v>
      </c>
      <c r="L35" s="65">
        <f t="shared" si="1"/>
        <v>19648009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Input!$CV$18</f>
        <v>198351</v>
      </c>
      <c r="G36" s="64">
        <f>Input!$CW$18</f>
        <v>7090</v>
      </c>
      <c r="H36" s="64">
        <f>Input!$CX$18</f>
        <v>106038</v>
      </c>
      <c r="I36" s="64">
        <f>Input!$CY$18</f>
        <v>83412</v>
      </c>
      <c r="J36" s="64">
        <f>Input!$CZ$18</f>
        <v>0</v>
      </c>
      <c r="K36" s="64">
        <f>Input!$DA$18</f>
        <v>157599</v>
      </c>
      <c r="L36" s="65">
        <f t="shared" si="1"/>
        <v>552490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Input!$DB$18</f>
        <v>0</v>
      </c>
      <c r="G37" s="64">
        <f>Input!$DC$18</f>
        <v>0</v>
      </c>
      <c r="H37" s="64">
        <f>Input!$DD$18</f>
        <v>0</v>
      </c>
      <c r="I37" s="64">
        <f>Input!$DE$18</f>
        <v>0</v>
      </c>
      <c r="J37" s="64">
        <f>Input!$DF$18</f>
        <v>0</v>
      </c>
      <c r="K37" s="64">
        <f>Input!$DG$18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Input!$DH$18</f>
        <v>0</v>
      </c>
      <c r="G38" s="64">
        <f>Input!$DI$18</f>
        <v>0</v>
      </c>
      <c r="H38" s="64">
        <f>Input!$DJ$18</f>
        <v>0</v>
      </c>
      <c r="I38" s="64">
        <f>Input!$DK$18</f>
        <v>0</v>
      </c>
      <c r="J38" s="64">
        <f>Input!$DL$18</f>
        <v>0</v>
      </c>
      <c r="K38" s="64">
        <f>Input!$DM$18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Input!$DN$18</f>
        <v>0</v>
      </c>
      <c r="G39" s="64">
        <f>Input!$DO$18</f>
        <v>0</v>
      </c>
      <c r="H39" s="64">
        <f>Input!$DP$18</f>
        <v>0</v>
      </c>
      <c r="I39" s="64">
        <f>Input!$DQ$18</f>
        <v>0</v>
      </c>
      <c r="J39" s="64">
        <f>Input!$DR$18</f>
        <v>0</v>
      </c>
      <c r="K39" s="64">
        <f>Input!$DS$18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Input!$DT$18</f>
        <v>0</v>
      </c>
      <c r="G40" s="64">
        <f>Input!$DU$18</f>
        <v>0</v>
      </c>
      <c r="H40" s="64">
        <f>Input!$DV$18</f>
        <v>0</v>
      </c>
      <c r="I40" s="64">
        <f>Input!$DW$18</f>
        <v>0</v>
      </c>
      <c r="J40" s="64">
        <f>Input!$DX$18</f>
        <v>0</v>
      </c>
      <c r="K40" s="64">
        <f>Input!$DY$18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Input!$DZ$18</f>
        <v>0</v>
      </c>
      <c r="G41" s="64">
        <f>Input!$EA$18</f>
        <v>0</v>
      </c>
      <c r="H41" s="64">
        <f>Input!$EB$18</f>
        <v>0</v>
      </c>
      <c r="I41" s="64">
        <f>Input!$EC$18</f>
        <v>0</v>
      </c>
      <c r="J41" s="64">
        <f>Input!$ED$18</f>
        <v>0</v>
      </c>
      <c r="K41" s="64">
        <f>Input!$EE$18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Input!$EF$18</f>
        <v>1142</v>
      </c>
      <c r="G42" s="84">
        <f>Input!$EG$18</f>
        <v>9937</v>
      </c>
      <c r="H42" s="84">
        <f>Input!$EH$18</f>
        <v>95015</v>
      </c>
      <c r="I42" s="84">
        <f>Input!$EI$18</f>
        <v>233431</v>
      </c>
      <c r="J42" s="84">
        <f>Input!$EJ$18</f>
        <v>25392</v>
      </c>
      <c r="K42" s="84">
        <f>Input!$EK$18</f>
        <v>217565</v>
      </c>
      <c r="L42" s="65">
        <f t="shared" si="1"/>
        <v>582482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1164964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142420150</v>
      </c>
      <c r="G43" s="86">
        <f t="shared" si="2"/>
        <v>15876088</v>
      </c>
      <c r="H43" s="86">
        <f t="shared" si="2"/>
        <v>10895983</v>
      </c>
      <c r="I43" s="86">
        <f t="shared" si="2"/>
        <v>64616977</v>
      </c>
      <c r="J43" s="86">
        <f t="shared" si="2"/>
        <v>8670944</v>
      </c>
      <c r="K43" s="86">
        <f t="shared" si="2"/>
        <v>42902281</v>
      </c>
      <c r="L43" s="87">
        <f t="shared" si="2"/>
        <v>285382423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353862898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26772071</v>
      </c>
      <c r="I44" s="53"/>
      <c r="J44" s="247" t="s">
        <v>468</v>
      </c>
      <c r="K44" s="248">
        <f>K43+J43</f>
        <v>51573225</v>
      </c>
      <c r="L44" s="247" t="s">
        <v>470</v>
      </c>
      <c r="M44" s="249"/>
      <c r="N44" s="251">
        <f>K44+F43</f>
        <v>193993375</v>
      </c>
      <c r="O44" s="294">
        <f>ROUND((N44/P44)*100,2)</f>
        <v>47.1</v>
      </c>
      <c r="P44" s="93">
        <f>Input!$HL$18</f>
        <v>411895045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Input!$EL$18</f>
        <v>61500</v>
      </c>
      <c r="G46" s="64">
        <f>Input!$EM$18</f>
        <v>165880</v>
      </c>
      <c r="H46" s="64">
        <f>Input!$EN$18</f>
        <v>812508</v>
      </c>
      <c r="I46" s="64">
        <f>Input!$EO$18</f>
        <v>2312250</v>
      </c>
      <c r="J46" s="64">
        <f>Input!$EP$18</f>
        <v>0</v>
      </c>
      <c r="K46" s="64">
        <f>Input!$EQ$18</f>
        <v>230565</v>
      </c>
      <c r="L46" s="57">
        <f>SUM(F46:K46)</f>
        <v>3582703</v>
      </c>
      <c r="N46" s="9"/>
      <c r="O46" s="291">
        <f>ROUND(N44/O48,0)</f>
        <v>125362</v>
      </c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>
        <f>SUM(C46:L46)</f>
        <v>7165406</v>
      </c>
    </row>
    <row r="47" spans="1:28" ht="15.75" customHeight="1">
      <c r="A47" s="76"/>
      <c r="B47" s="6" t="s">
        <v>46</v>
      </c>
      <c r="C47" s="21"/>
      <c r="D47" s="21"/>
      <c r="F47" s="64">
        <f>Input!$ER$18</f>
        <v>1754659</v>
      </c>
      <c r="G47" s="64">
        <f>Input!$ES$18</f>
        <v>146435</v>
      </c>
      <c r="H47" s="64">
        <f>Input!$ET$18</f>
        <v>226357</v>
      </c>
      <c r="I47" s="64">
        <f>Input!$EU$18</f>
        <v>42446</v>
      </c>
      <c r="J47" s="64">
        <f>Input!$EV$18</f>
        <v>1030576</v>
      </c>
      <c r="K47" s="64">
        <f>Input!$EW$18</f>
        <v>548887</v>
      </c>
      <c r="L47" s="65">
        <f t="shared" ref="L47:L58" si="3">SUM(F47:K47)</f>
        <v>3749360</v>
      </c>
      <c r="N47" s="97"/>
      <c r="O47" s="281" t="s">
        <v>490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Input!$EX$18</f>
        <v>1841723</v>
      </c>
      <c r="G48" s="64">
        <f>Input!$EY$18</f>
        <v>151553</v>
      </c>
      <c r="H48" s="64">
        <f>Input!$EZ$18</f>
        <v>724096</v>
      </c>
      <c r="I48" s="64">
        <f>Input!$FA$18</f>
        <v>0</v>
      </c>
      <c r="J48" s="64">
        <f>Input!$FB$18</f>
        <v>0</v>
      </c>
      <c r="K48" s="64">
        <f>Input!$FC$18</f>
        <v>296543</v>
      </c>
      <c r="L48" s="65">
        <f t="shared" si="3"/>
        <v>3013915</v>
      </c>
      <c r="N48" s="97"/>
      <c r="O48" s="293">
        <f>VLOOKUP($B$1,LUTTFTE,16,FALSE)</f>
        <v>1547.47</v>
      </c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Input!$FD$18</f>
        <v>2129994</v>
      </c>
      <c r="G49" s="64">
        <f>Input!$FE$18</f>
        <v>1206393</v>
      </c>
      <c r="H49" s="64">
        <f>Input!$FF$18</f>
        <v>0</v>
      </c>
      <c r="I49" s="64">
        <f>Input!$FG$18</f>
        <v>160704</v>
      </c>
      <c r="J49" s="64">
        <f>Input!$FH$18</f>
        <v>172154</v>
      </c>
      <c r="K49" s="64">
        <f>Input!$FI$18</f>
        <v>1669731</v>
      </c>
      <c r="L49" s="65">
        <f t="shared" si="3"/>
        <v>5338976</v>
      </c>
      <c r="N49" s="97"/>
      <c r="O49" s="282" t="s">
        <v>491</v>
      </c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Input!$FJ$18</f>
        <v>0</v>
      </c>
      <c r="G50" s="64">
        <f>Input!$FK$18</f>
        <v>0</v>
      </c>
      <c r="H50" s="64">
        <f>Input!$FL$18</f>
        <v>0</v>
      </c>
      <c r="I50" s="64">
        <f>Input!$FM$18</f>
        <v>0</v>
      </c>
      <c r="J50" s="64">
        <f>Input!$FN$18</f>
        <v>0</v>
      </c>
      <c r="K50" s="64">
        <f>Input!$FO$18</f>
        <v>100306</v>
      </c>
      <c r="L50" s="65">
        <f t="shared" si="3"/>
        <v>100306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Input!$FP$18</f>
        <v>1890997</v>
      </c>
      <c r="G51" s="64">
        <f>Input!$FQ$18</f>
        <v>7061</v>
      </c>
      <c r="H51" s="64">
        <f>Input!$FR$18</f>
        <v>0</v>
      </c>
      <c r="I51" s="64">
        <f>Input!$FS$18</f>
        <v>34380</v>
      </c>
      <c r="J51" s="64">
        <f>Input!$FT$18</f>
        <v>398300</v>
      </c>
      <c r="K51" s="64">
        <f>Input!$FU$18</f>
        <v>542939</v>
      </c>
      <c r="L51" s="65">
        <f t="shared" si="3"/>
        <v>2873677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Input!$FV$18</f>
        <v>1527937</v>
      </c>
      <c r="G52" s="64">
        <f>Input!$FW$18</f>
        <v>0</v>
      </c>
      <c r="H52" s="64">
        <f>Input!$FX$18</f>
        <v>0</v>
      </c>
      <c r="I52" s="64">
        <f>Input!$FY$18</f>
        <v>0</v>
      </c>
      <c r="J52" s="64">
        <f>Input!$FZ$18</f>
        <v>14230</v>
      </c>
      <c r="K52" s="64">
        <f>Input!$GA$18</f>
        <v>456441</v>
      </c>
      <c r="L52" s="65">
        <f t="shared" si="3"/>
        <v>1998608</v>
      </c>
      <c r="N52" s="97"/>
      <c r="P52" s="98"/>
      <c r="Q52" s="93"/>
      <c r="R52" s="50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Input!$GB$18</f>
        <v>149673</v>
      </c>
      <c r="G53" s="64">
        <f>Input!$GC$18</f>
        <v>43092</v>
      </c>
      <c r="H53" s="64">
        <f>Input!$GD$18</f>
        <v>0</v>
      </c>
      <c r="I53" s="64">
        <f>Input!$GE$18</f>
        <v>0</v>
      </c>
      <c r="J53" s="64">
        <f>Input!$GF$18</f>
        <v>0</v>
      </c>
      <c r="K53" s="64">
        <f>Input!$GG$18</f>
        <v>124222</v>
      </c>
      <c r="L53" s="65">
        <f t="shared" si="3"/>
        <v>316987</v>
      </c>
      <c r="N53" s="97"/>
      <c r="P53" s="98"/>
      <c r="Q53" s="93"/>
      <c r="R53" s="50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Input!$GH$18</f>
        <v>0</v>
      </c>
      <c r="G54" s="64">
        <f>Input!$GI$18</f>
        <v>0</v>
      </c>
      <c r="H54" s="64">
        <f>Input!$GJ$18</f>
        <v>0</v>
      </c>
      <c r="I54" s="64">
        <f>Input!$GK$18</f>
        <v>0</v>
      </c>
      <c r="J54" s="64">
        <f>Input!$GL$18</f>
        <v>0</v>
      </c>
      <c r="K54" s="64">
        <f>Input!$GM$18</f>
        <v>5249</v>
      </c>
      <c r="L54" s="65">
        <f t="shared" si="3"/>
        <v>5249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Input!$GN$18</f>
        <v>0</v>
      </c>
      <c r="G55" s="64">
        <f>Input!$GO$18</f>
        <v>0</v>
      </c>
      <c r="H55" s="64">
        <f>Input!$GP$18</f>
        <v>0</v>
      </c>
      <c r="I55" s="64">
        <f>Input!$GQ$18</f>
        <v>0</v>
      </c>
      <c r="J55" s="64">
        <f>Input!$GR$18</f>
        <v>0</v>
      </c>
      <c r="K55" s="64">
        <f>Input!$GS$18</f>
        <v>0</v>
      </c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Input!$GT$18</f>
        <v>0</v>
      </c>
      <c r="G56" s="64">
        <f>Input!$GU$18</f>
        <v>0</v>
      </c>
      <c r="H56" s="64">
        <f>Input!$GV$18</f>
        <v>0</v>
      </c>
      <c r="I56" s="64">
        <f>Input!$GW$18</f>
        <v>0</v>
      </c>
      <c r="J56" s="64">
        <f>Input!$GX$18</f>
        <v>0</v>
      </c>
      <c r="K56" s="64">
        <f>Input!$GY$18</f>
        <v>0</v>
      </c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Input!$GZ$18</f>
        <v>0</v>
      </c>
      <c r="G57" s="64">
        <f>Input!$HA$18</f>
        <v>0</v>
      </c>
      <c r="H57" s="64">
        <f>Input!$HB$18</f>
        <v>0</v>
      </c>
      <c r="I57" s="64">
        <f>Input!$HC$18</f>
        <v>0</v>
      </c>
      <c r="J57" s="64">
        <f>Input!$HD$18</f>
        <v>0</v>
      </c>
      <c r="K57" s="64">
        <f>Input!$HE$18</f>
        <v>0</v>
      </c>
      <c r="L57" s="65">
        <f t="shared" si="3"/>
        <v>0</v>
      </c>
      <c r="N57" s="103"/>
      <c r="P57" s="104"/>
      <c r="Q57" s="105"/>
      <c r="R57" s="50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Input!$HF$18</f>
        <v>0</v>
      </c>
      <c r="G58" s="64">
        <f>Input!$HG$18</f>
        <v>0</v>
      </c>
      <c r="H58" s="64">
        <f>Input!$HH$18</f>
        <v>0</v>
      </c>
      <c r="I58" s="64">
        <f>Input!$HI$18</f>
        <v>0</v>
      </c>
      <c r="J58" s="64">
        <f>Input!$HJ$18</f>
        <v>0</v>
      </c>
      <c r="K58" s="64">
        <f>Input!$HK$18</f>
        <v>0</v>
      </c>
      <c r="L58" s="65">
        <f t="shared" si="3"/>
        <v>0</v>
      </c>
      <c r="N58" s="103"/>
      <c r="P58" s="104"/>
      <c r="Q58" s="105"/>
      <c r="R58" s="50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9356483</v>
      </c>
      <c r="G59" s="86">
        <f t="shared" ref="G59:L59" si="4">SUM(G46:G58)</f>
        <v>1720414</v>
      </c>
      <c r="H59" s="86">
        <f t="shared" si="4"/>
        <v>1762961</v>
      </c>
      <c r="I59" s="86">
        <f t="shared" si="4"/>
        <v>2549780</v>
      </c>
      <c r="J59" s="86">
        <f t="shared" si="4"/>
        <v>1615260</v>
      </c>
      <c r="K59" s="86">
        <f t="shared" si="4"/>
        <v>3974883</v>
      </c>
      <c r="L59" s="86">
        <f t="shared" si="4"/>
        <v>20979781</v>
      </c>
      <c r="N59" s="97"/>
      <c r="P59" s="98"/>
      <c r="Q59" s="98"/>
      <c r="R59" s="50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7165406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K62" s="179">
        <f>K59*9</f>
        <v>35773947</v>
      </c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151776633</v>
      </c>
      <c r="G66" s="115">
        <f t="shared" ref="G66:L66" si="5">G59+G43</f>
        <v>17596502</v>
      </c>
      <c r="H66" s="115">
        <f t="shared" si="5"/>
        <v>12658944</v>
      </c>
      <c r="I66" s="115">
        <f t="shared" si="5"/>
        <v>67166757</v>
      </c>
      <c r="J66" s="115">
        <f t="shared" si="5"/>
        <v>10286204</v>
      </c>
      <c r="K66" s="115">
        <f t="shared" si="5"/>
        <v>46877164</v>
      </c>
      <c r="L66" s="115">
        <f t="shared" si="5"/>
        <v>306362204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318637274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Input!HL18+Input!HM18+Input!HN18+SUM(Input!$HT$18:'Input'!$IC$18)</f>
        <v>2073518975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2911545</v>
      </c>
      <c r="H69" s="390">
        <f>H28+H23</f>
        <v>829041</v>
      </c>
      <c r="I69" s="20"/>
      <c r="J69" s="20"/>
      <c r="K69" s="20"/>
      <c r="L69" s="115">
        <f>SUM(L66:L68)</f>
        <v>2698518453</v>
      </c>
      <c r="N69" s="20"/>
    </row>
    <row r="70" spans="1:26" ht="15.75" customHeight="1">
      <c r="H70" s="390">
        <f>H69+G69</f>
        <v>3740586</v>
      </c>
      <c r="L70" s="3" t="str">
        <f>IF($L$69&lt;&gt;(Input!$D$18-Input!$E$18),"Error","Balanced")</f>
        <v>Balanced</v>
      </c>
    </row>
    <row r="75" spans="1:26" ht="15.75" customHeight="1">
      <c r="L75" s="179"/>
    </row>
  </sheetData>
  <mergeCells count="3">
    <mergeCell ref="B6:L6"/>
    <mergeCell ref="H10:J10"/>
    <mergeCell ref="F20:J20"/>
  </mergeCells>
  <conditionalFormatting sqref="O27:O28">
    <cfRule type="expression" dxfId="52" priority="3">
      <formula>$O$28&lt;&gt;0</formula>
    </cfRule>
  </conditionalFormatting>
  <conditionalFormatting sqref="F20:J20">
    <cfRule type="expression" dxfId="51" priority="2">
      <formula>OR($S$17&lt;&gt;0,$S$43&lt;&gt;0,$S$59&lt;&gt;0)</formula>
    </cfRule>
  </conditionalFormatting>
  <conditionalFormatting sqref="H10:J10">
    <cfRule type="expression" dxfId="5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21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85546875" style="6" customWidth="1"/>
    <col min="15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187657955</v>
      </c>
      <c r="L8" s="23">
        <f>Input!$I$30</f>
        <v>187657955</v>
      </c>
      <c r="N8" s="116"/>
      <c r="O8" s="117"/>
      <c r="P8" s="19"/>
      <c r="Q8" s="19"/>
      <c r="R8" s="19"/>
      <c r="S8" s="19"/>
      <c r="T8" s="19"/>
      <c r="AB8" s="24">
        <f>SUM(C8:L8)</f>
        <v>375315910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Input!$G$30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187657955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187657955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19365944</v>
      </c>
      <c r="L13" s="36">
        <f>Input!$J$30</f>
        <v>19365944</v>
      </c>
      <c r="N13" s="37"/>
      <c r="O13" s="120"/>
      <c r="AB13" s="24">
        <f>SUM(C13:L13)</f>
        <v>38731888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6357690</v>
      </c>
      <c r="L14" s="36">
        <f>Input!$K$30</f>
        <v>6357690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12715380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637467</v>
      </c>
      <c r="L15" s="36">
        <f>Input!$L$30</f>
        <v>637467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1274934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180473</v>
      </c>
      <c r="L16" s="36">
        <f>Input!$M$30</f>
        <v>180473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360946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214199529</v>
      </c>
      <c r="L17" s="46">
        <f>SUM(L8:L16)</f>
        <v>214199529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Input!$N$30</f>
        <v>13071043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Input!$O$30</f>
        <v>14588554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Input!$P$30</f>
        <v>37752494</v>
      </c>
      <c r="G22" s="56">
        <f>Input!$Q$30</f>
        <v>66857644</v>
      </c>
      <c r="H22" s="56">
        <f>Input!$R$30</f>
        <v>624059</v>
      </c>
      <c r="I22" s="56">
        <f>Input!$S$30</f>
        <v>49130319</v>
      </c>
      <c r="J22" s="56">
        <f>Input!$T$30</f>
        <v>9110414</v>
      </c>
      <c r="K22" s="56">
        <f>Input!$U$30</f>
        <v>3109665</v>
      </c>
      <c r="L22" s="57">
        <f>SUM(F22:K22)</f>
        <v>166584595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333169190</v>
      </c>
    </row>
    <row r="23" spans="1:28" ht="15.75" customHeight="1">
      <c r="B23" s="63" t="s">
        <v>23</v>
      </c>
      <c r="C23" s="21"/>
      <c r="D23" s="21"/>
      <c r="F23" s="64">
        <f>Input!$V$30</f>
        <v>25384856</v>
      </c>
      <c r="G23" s="64">
        <f>Input!$W$30</f>
        <v>0</v>
      </c>
      <c r="H23" s="64">
        <f>Input!$X$30</f>
        <v>1835231</v>
      </c>
      <c r="I23" s="64">
        <f>Input!$Y$30</f>
        <v>204253</v>
      </c>
      <c r="J23" s="64">
        <f>Input!$Z$30</f>
        <v>828387</v>
      </c>
      <c r="K23" s="64">
        <f>Input!$AA$30</f>
        <v>3535378</v>
      </c>
      <c r="L23" s="65">
        <f t="shared" ref="L23:L42" si="1">SUM(F23:K23)</f>
        <v>31788105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63576210</v>
      </c>
    </row>
    <row r="24" spans="1:28" ht="15.75" customHeight="1">
      <c r="B24" s="55" t="s">
        <v>24</v>
      </c>
      <c r="C24" s="21"/>
      <c r="D24" s="21"/>
      <c r="F24" s="64">
        <f>Input!$AB$30</f>
        <v>0</v>
      </c>
      <c r="G24" s="64">
        <f>Input!$AC$30</f>
        <v>0</v>
      </c>
      <c r="H24" s="64">
        <f>Input!$AD$30</f>
        <v>0</v>
      </c>
      <c r="I24" s="64">
        <f>Input!$AE$30</f>
        <v>0</v>
      </c>
      <c r="J24" s="64">
        <f>Input!$AF$30</f>
        <v>0</v>
      </c>
      <c r="K24" s="64">
        <f>Input!$AG$30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Input!$AH$30</f>
        <v>1446836</v>
      </c>
      <c r="G25" s="64">
        <f>Input!$AI$30</f>
        <v>0</v>
      </c>
      <c r="H25" s="64">
        <f>Input!$AJ$30</f>
        <v>29510</v>
      </c>
      <c r="I25" s="64">
        <f>Input!$AK$30</f>
        <v>1415</v>
      </c>
      <c r="J25" s="64">
        <f>Input!$AL$30</f>
        <v>418409</v>
      </c>
      <c r="K25" s="64">
        <f>Input!$AM$30</f>
        <v>39845</v>
      </c>
      <c r="L25" s="65">
        <f t="shared" si="1"/>
        <v>1936015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3872030</v>
      </c>
    </row>
    <row r="26" spans="1:28" ht="15.75" customHeight="1">
      <c r="B26" s="55" t="s">
        <v>26</v>
      </c>
      <c r="C26" s="21"/>
      <c r="D26" s="21"/>
      <c r="F26" s="64">
        <f>Input!$AN$30</f>
        <v>3331213</v>
      </c>
      <c r="G26" s="64">
        <f>Input!$AO$30</f>
        <v>0</v>
      </c>
      <c r="H26" s="64">
        <f>Input!$AP$30</f>
        <v>385191</v>
      </c>
      <c r="I26" s="64">
        <f>Input!$AQ$30</f>
        <v>81255</v>
      </c>
      <c r="J26" s="64">
        <f>Input!$AR$30</f>
        <v>258945</v>
      </c>
      <c r="K26" s="64">
        <f>Input!$AS$30</f>
        <v>579978</v>
      </c>
      <c r="L26" s="65">
        <f t="shared" si="1"/>
        <v>4636582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9273164</v>
      </c>
    </row>
    <row r="27" spans="1:28" ht="15.75" customHeight="1">
      <c r="B27" s="55" t="s">
        <v>27</v>
      </c>
      <c r="C27" s="21"/>
      <c r="D27" s="21"/>
      <c r="F27" s="64">
        <f>Input!$AT$30</f>
        <v>0</v>
      </c>
      <c r="G27" s="64">
        <f>Input!$AU$30</f>
        <v>0</v>
      </c>
      <c r="H27" s="64">
        <f>Input!$AV$30</f>
        <v>0</v>
      </c>
      <c r="I27" s="64">
        <f>Input!$AW$30</f>
        <v>0</v>
      </c>
      <c r="J27" s="64">
        <f>Input!$AX$30</f>
        <v>0</v>
      </c>
      <c r="K27" s="64">
        <f>Input!$AY$30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Input!$AZ$30</f>
        <v>4852454</v>
      </c>
      <c r="G28" s="64">
        <f>Input!$BA$30</f>
        <v>0</v>
      </c>
      <c r="H28" s="64">
        <f>Input!$BB$30</f>
        <v>241347</v>
      </c>
      <c r="I28" s="64">
        <f>Input!$BC$30</f>
        <v>0</v>
      </c>
      <c r="J28" s="64">
        <f>Input!$BD$30</f>
        <v>489475</v>
      </c>
      <c r="K28" s="64">
        <f>Input!$BE$30</f>
        <v>678154</v>
      </c>
      <c r="L28" s="65">
        <f t="shared" si="1"/>
        <v>6261430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Input!$BF$30</f>
        <v>0</v>
      </c>
      <c r="G29" s="64">
        <f>Input!$BG$30</f>
        <v>0</v>
      </c>
      <c r="H29" s="64">
        <f>Input!$BH$30</f>
        <v>0</v>
      </c>
      <c r="I29" s="64">
        <f>Input!$BI$30</f>
        <v>0</v>
      </c>
      <c r="J29" s="64">
        <f>Input!$BJ$30</f>
        <v>4416</v>
      </c>
      <c r="K29" s="64">
        <f>Input!$BK$30</f>
        <v>0</v>
      </c>
      <c r="L29" s="65">
        <f t="shared" si="1"/>
        <v>4416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Input!$BL$30</f>
        <v>0</v>
      </c>
      <c r="G30" s="64">
        <f>Input!$BM$30</f>
        <v>0</v>
      </c>
      <c r="H30" s="64">
        <f>Input!$BN$30</f>
        <v>0</v>
      </c>
      <c r="I30" s="64">
        <f>Input!$BO$30</f>
        <v>0</v>
      </c>
      <c r="J30" s="64">
        <f>Input!$BP$30</f>
        <v>0</v>
      </c>
      <c r="K30" s="64">
        <f>Input!$BQ$30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Input!$BR$30</f>
        <v>2097767</v>
      </c>
      <c r="G31" s="64">
        <f>Input!$BS$30</f>
        <v>0</v>
      </c>
      <c r="H31" s="64">
        <f>Input!$BT$30</f>
        <v>88882</v>
      </c>
      <c r="I31" s="64">
        <f>Input!$BU$30</f>
        <v>56059</v>
      </c>
      <c r="J31" s="64">
        <f>Input!$BV$30</f>
        <v>16459</v>
      </c>
      <c r="K31" s="64">
        <f>Input!$BW$30</f>
        <v>214727</v>
      </c>
      <c r="L31" s="65">
        <f t="shared" si="1"/>
        <v>2473894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Input!$BX$30</f>
        <v>32194</v>
      </c>
      <c r="G32" s="64">
        <f>Input!$BY$30</f>
        <v>0</v>
      </c>
      <c r="H32" s="64">
        <f>Input!$BZ$30</f>
        <v>82453</v>
      </c>
      <c r="I32" s="64">
        <f>Input!$CA$30</f>
        <v>0</v>
      </c>
      <c r="J32" s="64">
        <f>Input!$CB$30</f>
        <v>0</v>
      </c>
      <c r="K32" s="64">
        <f>Input!$CC$30</f>
        <v>0</v>
      </c>
      <c r="L32" s="65">
        <f t="shared" si="1"/>
        <v>114647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Input!$CD$30</f>
        <v>137</v>
      </c>
      <c r="G33" s="64">
        <f>Input!$CE$30</f>
        <v>0</v>
      </c>
      <c r="H33" s="64">
        <f>Input!$CF$30</f>
        <v>0</v>
      </c>
      <c r="I33" s="64">
        <f>Input!$CG$30</f>
        <v>0</v>
      </c>
      <c r="J33" s="64">
        <f>Input!$CH$30</f>
        <v>0</v>
      </c>
      <c r="K33" s="64">
        <f>Input!$CI$30</f>
        <v>0</v>
      </c>
      <c r="L33" s="65">
        <f t="shared" si="1"/>
        <v>137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Input!$CJ$30</f>
        <v>8140</v>
      </c>
      <c r="G34" s="64">
        <f>Input!$CK$30</f>
        <v>0</v>
      </c>
      <c r="H34" s="64">
        <f>Input!$CL$30</f>
        <v>0</v>
      </c>
      <c r="I34" s="64">
        <f>Input!$CM$30</f>
        <v>0</v>
      </c>
      <c r="J34" s="64">
        <f>Input!$CN$30</f>
        <v>0</v>
      </c>
      <c r="K34" s="64">
        <f>Input!$CO$30</f>
        <v>0</v>
      </c>
      <c r="L34" s="65">
        <f t="shared" si="1"/>
        <v>8140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Input!$CP$30</f>
        <v>0</v>
      </c>
      <c r="G35" s="64">
        <f>Input!$CQ$30</f>
        <v>0</v>
      </c>
      <c r="H35" s="64">
        <f>Input!$CR$30</f>
        <v>238925</v>
      </c>
      <c r="I35" s="64">
        <f>Input!$CS$30</f>
        <v>0</v>
      </c>
      <c r="J35" s="64">
        <f>Input!$CT$30</f>
        <v>0</v>
      </c>
      <c r="K35" s="64">
        <f>Input!$CU$30</f>
        <v>0</v>
      </c>
      <c r="L35" s="65">
        <f t="shared" si="1"/>
        <v>238925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Input!$CV$30</f>
        <v>0</v>
      </c>
      <c r="G36" s="64">
        <f>Input!$CW$30</f>
        <v>0</v>
      </c>
      <c r="H36" s="64">
        <f>Input!$CX$30</f>
        <v>0</v>
      </c>
      <c r="I36" s="64">
        <f>Input!$CY$30</f>
        <v>0</v>
      </c>
      <c r="J36" s="64">
        <f>Input!$CZ$30</f>
        <v>0</v>
      </c>
      <c r="K36" s="64">
        <f>Input!$DA$30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Input!$DB$30</f>
        <v>0</v>
      </c>
      <c r="G37" s="64">
        <f>Input!$DC$30</f>
        <v>0</v>
      </c>
      <c r="H37" s="64">
        <f>Input!$DD$30</f>
        <v>0</v>
      </c>
      <c r="I37" s="64">
        <f>Input!$DE$30</f>
        <v>0</v>
      </c>
      <c r="J37" s="64">
        <f>Input!$DF$30</f>
        <v>0</v>
      </c>
      <c r="K37" s="64">
        <f>Input!$DG$30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Input!$DH$30</f>
        <v>0</v>
      </c>
      <c r="G38" s="64">
        <f>Input!$DI$30</f>
        <v>0</v>
      </c>
      <c r="H38" s="64">
        <f>Input!$DJ$30</f>
        <v>0</v>
      </c>
      <c r="I38" s="64">
        <f>Input!$DK$30</f>
        <v>0</v>
      </c>
      <c r="J38" s="64">
        <f>Input!$DL$30</f>
        <v>0</v>
      </c>
      <c r="K38" s="64">
        <f>Input!$DM$30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Input!$DN$30</f>
        <v>0</v>
      </c>
      <c r="G39" s="64">
        <f>Input!$DO$30</f>
        <v>0</v>
      </c>
      <c r="H39" s="64">
        <f>Input!$DP$30</f>
        <v>0</v>
      </c>
      <c r="I39" s="64">
        <f>Input!$DQ$30</f>
        <v>0</v>
      </c>
      <c r="J39" s="64">
        <f>Input!$DR$30</f>
        <v>0</v>
      </c>
      <c r="K39" s="64">
        <f>Input!$DS$30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Input!$DT$30</f>
        <v>0</v>
      </c>
      <c r="G40" s="64">
        <f>Input!$DU$30</f>
        <v>0</v>
      </c>
      <c r="H40" s="64">
        <f>Input!$DV$30</f>
        <v>0</v>
      </c>
      <c r="I40" s="64">
        <f>Input!$DW$30</f>
        <v>0</v>
      </c>
      <c r="J40" s="64">
        <f>Input!$DX$30</f>
        <v>0</v>
      </c>
      <c r="K40" s="64">
        <f>Input!$DY$30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Input!$DZ$30</f>
        <v>0</v>
      </c>
      <c r="G41" s="64">
        <f>Input!$EA$30</f>
        <v>0</v>
      </c>
      <c r="H41" s="64">
        <f>Input!$EB$30</f>
        <v>0</v>
      </c>
      <c r="I41" s="64">
        <f>Input!$EC$30</f>
        <v>0</v>
      </c>
      <c r="J41" s="64">
        <f>Input!$ED$30</f>
        <v>0</v>
      </c>
      <c r="K41" s="64">
        <f>Input!$EE$30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Input!$EF$30</f>
        <v>140275</v>
      </c>
      <c r="G42" s="84">
        <f>Input!$EG$30</f>
        <v>0</v>
      </c>
      <c r="H42" s="84">
        <f>Input!$EH$30</f>
        <v>12368</v>
      </c>
      <c r="I42" s="84">
        <f>Input!$EI$30</f>
        <v>0</v>
      </c>
      <c r="J42" s="84">
        <f>Input!$EJ$30</f>
        <v>0</v>
      </c>
      <c r="K42" s="84">
        <f>Input!$EK$30</f>
        <v>0</v>
      </c>
      <c r="L42" s="65">
        <f t="shared" si="1"/>
        <v>152643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305286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75046366</v>
      </c>
      <c r="G43" s="86">
        <f t="shared" si="2"/>
        <v>66857644</v>
      </c>
      <c r="H43" s="86">
        <f t="shared" si="2"/>
        <v>3537966</v>
      </c>
      <c r="I43" s="86">
        <f t="shared" si="2"/>
        <v>49473301</v>
      </c>
      <c r="J43" s="86">
        <f t="shared" si="2"/>
        <v>11126505</v>
      </c>
      <c r="K43" s="86">
        <f t="shared" si="2"/>
        <v>8157747</v>
      </c>
      <c r="L43" s="87">
        <f t="shared" si="2"/>
        <v>214199529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410195880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70395610</v>
      </c>
      <c r="I44" s="53"/>
      <c r="J44" s="247" t="s">
        <v>468</v>
      </c>
      <c r="K44" s="248">
        <f>K43+J43</f>
        <v>19284252</v>
      </c>
      <c r="L44" s="247" t="s">
        <v>470</v>
      </c>
      <c r="M44" s="249"/>
      <c r="N44" s="251">
        <f>K44+F43</f>
        <v>94330618</v>
      </c>
      <c r="O44" s="294">
        <f>ROUND((N44/P44)*100,2)</f>
        <v>133.13999999999999</v>
      </c>
      <c r="P44" s="93">
        <f>Input!$HL$30</f>
        <v>70852072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Input!$EL$30</f>
        <v>0</v>
      </c>
      <c r="G46" s="64">
        <f>Input!$EM$30</f>
        <v>0</v>
      </c>
      <c r="H46" s="64">
        <f>Input!$EN$30</f>
        <v>0</v>
      </c>
      <c r="I46" s="64">
        <f>Input!$EO$30</f>
        <v>0</v>
      </c>
      <c r="J46" s="64">
        <f>Input!$EP$30</f>
        <v>0</v>
      </c>
      <c r="K46" s="64">
        <f>Input!$EQ$30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Input!$ER$30</f>
        <v>6206965</v>
      </c>
      <c r="G47" s="64">
        <f>Input!$ES$30</f>
        <v>0</v>
      </c>
      <c r="H47" s="64">
        <f>Input!$ET$30</f>
        <v>154454</v>
      </c>
      <c r="I47" s="64">
        <f>Input!$EU$30</f>
        <v>0</v>
      </c>
      <c r="J47" s="64">
        <f>Input!$EV$30</f>
        <v>712654</v>
      </c>
      <c r="K47" s="64">
        <f>Input!$EW$30</f>
        <v>214431</v>
      </c>
      <c r="L47" s="65">
        <f t="shared" ref="L47:L58" si="3">SUM(F47:K47)</f>
        <v>7288504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Input!$EX$30</f>
        <v>1642993</v>
      </c>
      <c r="G48" s="64">
        <f>Input!$EY$30</f>
        <v>0</v>
      </c>
      <c r="H48" s="64">
        <f>Input!$EZ$30</f>
        <v>178825</v>
      </c>
      <c r="I48" s="64">
        <f>Input!$FA$30</f>
        <v>0</v>
      </c>
      <c r="J48" s="64">
        <f>Input!$FB$30</f>
        <v>0</v>
      </c>
      <c r="K48" s="64">
        <f>Input!$FC$30</f>
        <v>156514</v>
      </c>
      <c r="L48" s="65">
        <f t="shared" si="3"/>
        <v>1978332</v>
      </c>
      <c r="N48" s="97"/>
      <c r="O48" s="293">
        <f>FTSE!$R$51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Input!$FD$30</f>
        <v>259110</v>
      </c>
      <c r="G49" s="64">
        <f>Input!$FE$30</f>
        <v>0</v>
      </c>
      <c r="H49" s="64">
        <f>Input!$FF$30</f>
        <v>0</v>
      </c>
      <c r="I49" s="64">
        <f>Input!$FG$30</f>
        <v>0</v>
      </c>
      <c r="J49" s="64">
        <f>Input!$FH$30</f>
        <v>1473645</v>
      </c>
      <c r="K49" s="64">
        <f>Input!$FI$30</f>
        <v>0</v>
      </c>
      <c r="L49" s="65">
        <f t="shared" si="3"/>
        <v>1732755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Input!$FJ$30</f>
        <v>0</v>
      </c>
      <c r="G50" s="64">
        <f>Input!$FK$30</f>
        <v>0</v>
      </c>
      <c r="H50" s="64">
        <f>Input!$FL$30</f>
        <v>0</v>
      </c>
      <c r="I50" s="64">
        <f>Input!$FM$30</f>
        <v>0</v>
      </c>
      <c r="J50" s="64">
        <f>Input!$FN$30</f>
        <v>0</v>
      </c>
      <c r="K50" s="64">
        <f>Input!$FO$30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Input!$FP$30</f>
        <v>350138</v>
      </c>
      <c r="G51" s="64">
        <f>Input!$FQ$30</f>
        <v>0</v>
      </c>
      <c r="H51" s="64">
        <f>Input!$FR$30</f>
        <v>0</v>
      </c>
      <c r="I51" s="64">
        <f>Input!$FS$30</f>
        <v>0</v>
      </c>
      <c r="J51" s="64">
        <f>Input!$FT$30</f>
        <v>0</v>
      </c>
      <c r="K51" s="64">
        <f>Input!$FU$30</f>
        <v>0</v>
      </c>
      <c r="L51" s="65">
        <f t="shared" si="3"/>
        <v>350138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Input!$FV$30</f>
        <v>494305</v>
      </c>
      <c r="G52" s="64">
        <f>Input!$FW$30</f>
        <v>0</v>
      </c>
      <c r="H52" s="64">
        <f>Input!$FX$30</f>
        <v>0</v>
      </c>
      <c r="I52" s="64">
        <f>Input!$FY$30</f>
        <v>0</v>
      </c>
      <c r="J52" s="64">
        <f>Input!$FZ$30</f>
        <v>0</v>
      </c>
      <c r="K52" s="64">
        <f>Input!$GA$30</f>
        <v>0</v>
      </c>
      <c r="L52" s="65">
        <f t="shared" si="3"/>
        <v>494305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Input!$GB$30</f>
        <v>3115329</v>
      </c>
      <c r="G53" s="64">
        <f>Input!$GC$30</f>
        <v>0</v>
      </c>
      <c r="H53" s="64">
        <f>Input!$GD$30</f>
        <v>213059</v>
      </c>
      <c r="I53" s="64">
        <f>Input!$GE$30</f>
        <v>67171</v>
      </c>
      <c r="J53" s="64">
        <f>Input!$GF$30</f>
        <v>422038</v>
      </c>
      <c r="K53" s="64">
        <f>Input!$GG$30</f>
        <v>66805</v>
      </c>
      <c r="L53" s="65">
        <f t="shared" si="3"/>
        <v>3884402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Input!$GH$30</f>
        <v>0</v>
      </c>
      <c r="G54" s="64">
        <f>Input!$GI$30</f>
        <v>0</v>
      </c>
      <c r="H54" s="64">
        <f>Input!$GJ$30</f>
        <v>0</v>
      </c>
      <c r="I54" s="64">
        <f>Input!$GK$30</f>
        <v>0</v>
      </c>
      <c r="J54" s="64">
        <f>Input!$GL$30</f>
        <v>60557</v>
      </c>
      <c r="K54" s="64">
        <f>Input!$GM$30</f>
        <v>0</v>
      </c>
      <c r="L54" s="65">
        <f t="shared" si="3"/>
        <v>60557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Input!$GN$30</f>
        <v>0</v>
      </c>
      <c r="G55" s="64">
        <f>Input!$GO$30</f>
        <v>0</v>
      </c>
      <c r="H55" s="64">
        <f>Input!$GP$30</f>
        <v>0</v>
      </c>
      <c r="I55" s="64">
        <f>Input!$GQ$30</f>
        <v>0</v>
      </c>
      <c r="J55" s="64">
        <f>Input!$GR$30</f>
        <v>0</v>
      </c>
      <c r="K55" s="64">
        <f>Input!$GS$30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Input!$GT$30</f>
        <v>0</v>
      </c>
      <c r="G56" s="64">
        <f>Input!$GU$30</f>
        <v>0</v>
      </c>
      <c r="H56" s="64">
        <f>Input!$GV$30</f>
        <v>0</v>
      </c>
      <c r="I56" s="64">
        <f>Input!$GW$30</f>
        <v>0</v>
      </c>
      <c r="J56" s="64">
        <f>Input!$GX$30</f>
        <v>0</v>
      </c>
      <c r="K56" s="64">
        <f>Input!$GY$30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Input!$GZ$30</f>
        <v>0</v>
      </c>
      <c r="G57" s="64">
        <f>Input!$HA$30</f>
        <v>0</v>
      </c>
      <c r="H57" s="64">
        <f>Input!$HB$30</f>
        <v>0</v>
      </c>
      <c r="I57" s="64">
        <f>Input!$HC$30</f>
        <v>0</v>
      </c>
      <c r="J57" s="64">
        <f>Input!$HD$30</f>
        <v>0</v>
      </c>
      <c r="K57" s="64">
        <f>Input!$HE$30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Input!$HF$30</f>
        <v>0</v>
      </c>
      <c r="G58" s="64">
        <f>Input!$HG$30</f>
        <v>0</v>
      </c>
      <c r="H58" s="64">
        <f>Input!$HH$30</f>
        <v>0</v>
      </c>
      <c r="I58" s="64">
        <f>Input!$HI$30</f>
        <v>0</v>
      </c>
      <c r="J58" s="64">
        <f>Input!$HJ$30</f>
        <v>0</v>
      </c>
      <c r="K58" s="64">
        <f>Input!$HK$30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12068840</v>
      </c>
      <c r="G59" s="86">
        <f t="shared" ref="G59:L59" si="4">SUM(G46:G58)</f>
        <v>0</v>
      </c>
      <c r="H59" s="86">
        <f t="shared" si="4"/>
        <v>546338</v>
      </c>
      <c r="I59" s="86">
        <f t="shared" si="4"/>
        <v>67171</v>
      </c>
      <c r="J59" s="86">
        <f t="shared" si="4"/>
        <v>2668894</v>
      </c>
      <c r="K59" s="86">
        <f t="shared" si="4"/>
        <v>437750</v>
      </c>
      <c r="L59" s="86">
        <f t="shared" si="4"/>
        <v>15788993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87115206</v>
      </c>
      <c r="G66" s="115">
        <f t="shared" ref="G66:L66" si="5">G59+G43</f>
        <v>66857644</v>
      </c>
      <c r="H66" s="115">
        <f t="shared" si="5"/>
        <v>4084304</v>
      </c>
      <c r="I66" s="115">
        <f t="shared" si="5"/>
        <v>49540472</v>
      </c>
      <c r="J66" s="115">
        <f t="shared" si="5"/>
        <v>13795399</v>
      </c>
      <c r="K66" s="115">
        <f t="shared" si="5"/>
        <v>8595497</v>
      </c>
      <c r="L66" s="115">
        <f t="shared" si="5"/>
        <v>229988522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241859126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Input!HL30+Input!HM30+Input!HN30+SUM(Input!$HT$30:'Input'!$IC$30)</f>
        <v>454548121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2076578</v>
      </c>
      <c r="I69" s="20"/>
      <c r="J69" s="20"/>
      <c r="K69" s="20"/>
      <c r="L69" s="115">
        <f>SUM(L66:L68)</f>
        <v>926395769</v>
      </c>
      <c r="N69" s="20"/>
    </row>
    <row r="70" spans="1:26" ht="15.75" customHeight="1">
      <c r="H70" s="390">
        <f>H69+G69</f>
        <v>2076578</v>
      </c>
      <c r="L70" s="3" t="str">
        <f>IF($L$69&lt;&gt;(Input!$D$30-Input!$E$30),"Error","Balanced")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9" priority="3">
      <formula>$O$28&lt;&gt;0</formula>
    </cfRule>
  </conditionalFormatting>
  <conditionalFormatting sqref="F20:J20">
    <cfRule type="expression" dxfId="48" priority="2">
      <formula>OR($S$17&lt;&gt;0,$S$43&lt;&gt;0,$S$59&lt;&gt;0)</formula>
    </cfRule>
  </conditionalFormatting>
  <conditionalFormatting sqref="H10:J10">
    <cfRule type="expression" dxfId="47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71093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354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568571</v>
      </c>
      <c r="L8" s="23">
        <f>Input!$I$31</f>
        <v>568571</v>
      </c>
      <c r="N8" s="116"/>
      <c r="O8" s="117"/>
      <c r="P8" s="19"/>
      <c r="Q8" s="19"/>
      <c r="R8" s="19"/>
      <c r="S8" s="19"/>
      <c r="T8" s="19"/>
      <c r="AB8" s="24">
        <f>SUM(C8:L8)</f>
        <v>1137142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Input!$G$31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568571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568571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9344</v>
      </c>
      <c r="L13" s="36">
        <f>Input!$J$31</f>
        <v>9344</v>
      </c>
      <c r="N13" s="37"/>
      <c r="O13" s="120"/>
      <c r="AB13" s="24">
        <f>SUM(C13:L13)</f>
        <v>18688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Input!$K$31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577915</v>
      </c>
      <c r="L17" s="46">
        <f>SUM(L8:L16)</f>
        <v>577915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Input!$N$31</f>
        <v>59004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Input!$O$31</f>
        <v>489110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Input!$P$31</f>
        <v>200462</v>
      </c>
      <c r="G22" s="56">
        <f>Input!$Q$31</f>
        <v>0</v>
      </c>
      <c r="H22" s="56">
        <f>Input!$R$31</f>
        <v>95218</v>
      </c>
      <c r="I22" s="56">
        <f>Input!$S$31</f>
        <v>0</v>
      </c>
      <c r="J22" s="56">
        <f>Input!$T$31</f>
        <v>0</v>
      </c>
      <c r="K22" s="56">
        <f>Input!$U$31</f>
        <v>45861</v>
      </c>
      <c r="L22" s="57">
        <f>SUM(F22:K22)</f>
        <v>341541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683082</v>
      </c>
    </row>
    <row r="23" spans="1:28" ht="15.75" customHeight="1">
      <c r="B23" s="63" t="s">
        <v>23</v>
      </c>
      <c r="C23" s="21"/>
      <c r="D23" s="21"/>
      <c r="F23" s="64">
        <f>Input!$V$31</f>
        <v>0</v>
      </c>
      <c r="G23" s="64">
        <f>Input!$W$31</f>
        <v>12406</v>
      </c>
      <c r="H23" s="64">
        <f>Input!$X$31</f>
        <v>0</v>
      </c>
      <c r="I23" s="64">
        <f>Input!$Y$31</f>
        <v>0</v>
      </c>
      <c r="J23" s="64">
        <f>Input!$Z$31</f>
        <v>0</v>
      </c>
      <c r="K23" s="64">
        <f>Input!$AA$31</f>
        <v>0</v>
      </c>
      <c r="L23" s="65">
        <f t="shared" ref="L23:L42" si="1">SUM(F23:K23)</f>
        <v>12406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24812</v>
      </c>
    </row>
    <row r="24" spans="1:28" ht="15.75" customHeight="1">
      <c r="B24" s="55" t="s">
        <v>24</v>
      </c>
      <c r="C24" s="21"/>
      <c r="D24" s="21"/>
      <c r="F24" s="64">
        <f>Input!$AB$31</f>
        <v>0</v>
      </c>
      <c r="G24" s="64">
        <f>Input!$AC$31</f>
        <v>0</v>
      </c>
      <c r="H24" s="64">
        <f>Input!$AD$31</f>
        <v>0</v>
      </c>
      <c r="I24" s="64">
        <f>Input!$AE$31</f>
        <v>0</v>
      </c>
      <c r="J24" s="64">
        <f>Input!$AF$31</f>
        <v>0</v>
      </c>
      <c r="K24" s="64">
        <f>Input!$AG$31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Input!$AH$31</f>
        <v>37009</v>
      </c>
      <c r="G25" s="64">
        <f>Input!$AI$31</f>
        <v>0</v>
      </c>
      <c r="H25" s="64">
        <f>Input!$AJ$31</f>
        <v>32255</v>
      </c>
      <c r="I25" s="64">
        <f>Input!$AK$31</f>
        <v>0</v>
      </c>
      <c r="J25" s="64">
        <f>Input!$AL$31</f>
        <v>0</v>
      </c>
      <c r="K25" s="64">
        <f>Input!$AM$31</f>
        <v>0</v>
      </c>
      <c r="L25" s="65">
        <f t="shared" si="1"/>
        <v>69264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138528</v>
      </c>
    </row>
    <row r="26" spans="1:28" ht="15.75" customHeight="1">
      <c r="B26" s="55" t="s">
        <v>26</v>
      </c>
      <c r="C26" s="21"/>
      <c r="D26" s="21"/>
      <c r="F26" s="64">
        <f>Input!$AN$31</f>
        <v>0</v>
      </c>
      <c r="G26" s="64">
        <f>Input!$AO$31</f>
        <v>6981</v>
      </c>
      <c r="H26" s="64">
        <f>Input!$AP$31</f>
        <v>88719</v>
      </c>
      <c r="I26" s="64">
        <f>Input!$AQ$31</f>
        <v>0</v>
      </c>
      <c r="J26" s="64">
        <f>Input!$AR$31</f>
        <v>0</v>
      </c>
      <c r="K26" s="64">
        <f>Input!$AS$31</f>
        <v>0</v>
      </c>
      <c r="L26" s="65">
        <f t="shared" si="1"/>
        <v>95700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191400</v>
      </c>
    </row>
    <row r="27" spans="1:28" ht="15.75" customHeight="1">
      <c r="B27" s="55" t="s">
        <v>27</v>
      </c>
      <c r="C27" s="21"/>
      <c r="D27" s="21"/>
      <c r="F27" s="64">
        <f>Input!$AT$31</f>
        <v>0</v>
      </c>
      <c r="G27" s="64">
        <f>Input!$AU$31</f>
        <v>0</v>
      </c>
      <c r="H27" s="64">
        <f>Input!$AV$31</f>
        <v>0</v>
      </c>
      <c r="I27" s="64">
        <f>Input!$AW$31</f>
        <v>0</v>
      </c>
      <c r="J27" s="64">
        <f>Input!$AX$31</f>
        <v>0</v>
      </c>
      <c r="K27" s="64">
        <f>Input!$AY$31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Input!$AZ$31</f>
        <v>0</v>
      </c>
      <c r="G28" s="64">
        <f>Input!$BA$31</f>
        <v>0</v>
      </c>
      <c r="H28" s="64">
        <f>Input!$BB$31</f>
        <v>0</v>
      </c>
      <c r="I28" s="64">
        <f>Input!$BC$31</f>
        <v>0</v>
      </c>
      <c r="J28" s="64">
        <f>Input!$BD$31</f>
        <v>0</v>
      </c>
      <c r="K28" s="64">
        <f>Input!$BE$31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Input!$BF$31</f>
        <v>0</v>
      </c>
      <c r="G29" s="64">
        <f>Input!$BG$31</f>
        <v>0</v>
      </c>
      <c r="H29" s="64">
        <f>Input!$BH$31</f>
        <v>0</v>
      </c>
      <c r="I29" s="64">
        <f>Input!$BI$31</f>
        <v>0</v>
      </c>
      <c r="J29" s="64">
        <f>Input!$BJ$31</f>
        <v>0</v>
      </c>
      <c r="K29" s="64">
        <f>Input!$BK$31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Input!$BL$31</f>
        <v>0</v>
      </c>
      <c r="G30" s="64">
        <f>Input!$BM$31</f>
        <v>0</v>
      </c>
      <c r="H30" s="64">
        <f>Input!$BN$31</f>
        <v>0</v>
      </c>
      <c r="I30" s="64">
        <f>Input!$BO$31</f>
        <v>0</v>
      </c>
      <c r="J30" s="64">
        <f>Input!$BP$31</f>
        <v>0</v>
      </c>
      <c r="K30" s="64">
        <f>Input!$BQ$31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Input!$BR$31</f>
        <v>59004</v>
      </c>
      <c r="G31" s="64">
        <f>Input!$BS$31</f>
        <v>0</v>
      </c>
      <c r="H31" s="64">
        <f>Input!$BT$31</f>
        <v>0</v>
      </c>
      <c r="I31" s="64">
        <f>Input!$BU$31</f>
        <v>0</v>
      </c>
      <c r="J31" s="64">
        <f>Input!$BV$31</f>
        <v>0</v>
      </c>
      <c r="K31" s="64">
        <f>Input!$BW$31</f>
        <v>0</v>
      </c>
      <c r="L31" s="65">
        <f t="shared" si="1"/>
        <v>59004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Input!$BX$31</f>
        <v>0</v>
      </c>
      <c r="G32" s="64">
        <f>Input!$BY$31</f>
        <v>0</v>
      </c>
      <c r="H32" s="64">
        <f>Input!$BZ$31</f>
        <v>0</v>
      </c>
      <c r="I32" s="64">
        <f>Input!$CA$31</f>
        <v>0</v>
      </c>
      <c r="J32" s="64">
        <f>Input!$CB$31</f>
        <v>0</v>
      </c>
      <c r="K32" s="64">
        <f>Input!$CC$31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Input!$CD$31</f>
        <v>0</v>
      </c>
      <c r="G33" s="64">
        <f>Input!$CE$31</f>
        <v>0</v>
      </c>
      <c r="H33" s="64">
        <f>Input!$CF$31</f>
        <v>0</v>
      </c>
      <c r="I33" s="64">
        <f>Input!$CG$31</f>
        <v>0</v>
      </c>
      <c r="J33" s="64">
        <f>Input!$CH$31</f>
        <v>0</v>
      </c>
      <c r="K33" s="64">
        <f>Input!$CI$31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Input!$CJ$31</f>
        <v>0</v>
      </c>
      <c r="G34" s="64">
        <f>Input!$CK$31</f>
        <v>0</v>
      </c>
      <c r="H34" s="64">
        <f>Input!$CL$31</f>
        <v>0</v>
      </c>
      <c r="I34" s="64">
        <f>Input!$CM$31</f>
        <v>0</v>
      </c>
      <c r="J34" s="64">
        <f>Input!$CN$31</f>
        <v>0</v>
      </c>
      <c r="K34" s="64">
        <f>Input!$CO$31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Input!$CP$31</f>
        <v>0</v>
      </c>
      <c r="G35" s="64">
        <f>Input!$CQ$31</f>
        <v>0</v>
      </c>
      <c r="H35" s="64">
        <f>Input!$CR$31</f>
        <v>0</v>
      </c>
      <c r="I35" s="64">
        <f>Input!$CS$31</f>
        <v>0</v>
      </c>
      <c r="J35" s="64">
        <f>Input!$CT$31</f>
        <v>0</v>
      </c>
      <c r="K35" s="64">
        <f>Input!$CU$31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Input!$CV$31</f>
        <v>0</v>
      </c>
      <c r="G36" s="64">
        <f>Input!$CW$31</f>
        <v>0</v>
      </c>
      <c r="H36" s="64">
        <f>Input!$CX$31</f>
        <v>0</v>
      </c>
      <c r="I36" s="64">
        <f>Input!$CY$31</f>
        <v>0</v>
      </c>
      <c r="J36" s="64">
        <f>Input!$CZ$31</f>
        <v>0</v>
      </c>
      <c r="K36" s="64">
        <f>Input!$DA$31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Input!$DB$31</f>
        <v>0</v>
      </c>
      <c r="G37" s="64">
        <f>Input!$DC$31</f>
        <v>0</v>
      </c>
      <c r="H37" s="64">
        <f>Input!$DD$31</f>
        <v>0</v>
      </c>
      <c r="I37" s="64">
        <f>Input!$DE$31</f>
        <v>0</v>
      </c>
      <c r="J37" s="64">
        <f>Input!$DF$31</f>
        <v>0</v>
      </c>
      <c r="K37" s="64">
        <f>Input!$DG$31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Input!$DH$31</f>
        <v>0</v>
      </c>
      <c r="G38" s="64">
        <f>Input!$DI$31</f>
        <v>0</v>
      </c>
      <c r="H38" s="64">
        <f>Input!$DJ$31</f>
        <v>0</v>
      </c>
      <c r="I38" s="64">
        <f>Input!$DK$31</f>
        <v>0</v>
      </c>
      <c r="J38" s="64">
        <f>Input!$DL$31</f>
        <v>0</v>
      </c>
      <c r="K38" s="64">
        <f>Input!$DM$31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Input!$DN$31</f>
        <v>0</v>
      </c>
      <c r="G39" s="64">
        <f>Input!$DO$31</f>
        <v>0</v>
      </c>
      <c r="H39" s="64">
        <f>Input!$DP$31</f>
        <v>0</v>
      </c>
      <c r="I39" s="64">
        <f>Input!$DQ$31</f>
        <v>0</v>
      </c>
      <c r="J39" s="64">
        <f>Input!$DR$31</f>
        <v>0</v>
      </c>
      <c r="K39" s="64">
        <f>Input!$DS$31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Input!$DT$31</f>
        <v>0</v>
      </c>
      <c r="G40" s="64">
        <f>Input!$DU$31</f>
        <v>0</v>
      </c>
      <c r="H40" s="64">
        <f>Input!$DV$31</f>
        <v>0</v>
      </c>
      <c r="I40" s="64">
        <f>Input!$DW$31</f>
        <v>0</v>
      </c>
      <c r="J40" s="64">
        <f>Input!$DX$31</f>
        <v>0</v>
      </c>
      <c r="K40" s="64">
        <f>Input!$DY$31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Input!$DZ$31</f>
        <v>0</v>
      </c>
      <c r="G41" s="64">
        <f>Input!$EA$31</f>
        <v>0</v>
      </c>
      <c r="H41" s="64">
        <f>Input!$EB$31</f>
        <v>0</v>
      </c>
      <c r="I41" s="64">
        <f>Input!$EC$31</f>
        <v>0</v>
      </c>
      <c r="J41" s="64">
        <f>Input!$ED$31</f>
        <v>0</v>
      </c>
      <c r="K41" s="64">
        <f>Input!$EE$31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Input!$EF$31</f>
        <v>0</v>
      </c>
      <c r="G42" s="84">
        <f>Input!$EG$31</f>
        <v>0</v>
      </c>
      <c r="H42" s="84">
        <f>Input!$EH$31</f>
        <v>0</v>
      </c>
      <c r="I42" s="84">
        <f>Input!$EI$31</f>
        <v>0</v>
      </c>
      <c r="J42" s="84">
        <f>Input!$EJ$31</f>
        <v>0</v>
      </c>
      <c r="K42" s="84">
        <f>Input!$EK$31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296475</v>
      </c>
      <c r="G43" s="86">
        <f t="shared" si="2"/>
        <v>19387</v>
      </c>
      <c r="H43" s="86">
        <f t="shared" si="2"/>
        <v>216192</v>
      </c>
      <c r="I43" s="86">
        <f t="shared" si="2"/>
        <v>0</v>
      </c>
      <c r="J43" s="86">
        <f t="shared" si="2"/>
        <v>0</v>
      </c>
      <c r="K43" s="86">
        <f t="shared" si="2"/>
        <v>45861</v>
      </c>
      <c r="L43" s="87">
        <f t="shared" si="2"/>
        <v>577915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1037822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235579</v>
      </c>
      <c r="I44" s="53"/>
      <c r="J44" s="247" t="s">
        <v>468</v>
      </c>
      <c r="K44" s="248">
        <f>K43+J43</f>
        <v>45861</v>
      </c>
      <c r="L44" s="247" t="s">
        <v>470</v>
      </c>
      <c r="M44" s="249"/>
      <c r="N44" s="251">
        <f>K44+F43</f>
        <v>342336</v>
      </c>
      <c r="O44" s="294">
        <f>ROUND((N44/P44)*100,2)</f>
        <v>0.49</v>
      </c>
      <c r="P44" s="93">
        <f>Input!$HL$31</f>
        <v>69951935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Input!$EL$31</f>
        <v>0</v>
      </c>
      <c r="G46" s="64">
        <f>Input!$EM$31</f>
        <v>0</v>
      </c>
      <c r="H46" s="64">
        <f>Input!$EN$31</f>
        <v>0</v>
      </c>
      <c r="I46" s="64">
        <f>Input!$EO$31</f>
        <v>0</v>
      </c>
      <c r="J46" s="64">
        <f>Input!$EP$31</f>
        <v>0</v>
      </c>
      <c r="K46" s="64">
        <f>Input!$EQ$31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Input!$ER$31</f>
        <v>0</v>
      </c>
      <c r="G47" s="64">
        <f>Input!$ES$31</f>
        <v>0</v>
      </c>
      <c r="H47" s="64">
        <f>Input!$ET$31</f>
        <v>0</v>
      </c>
      <c r="I47" s="64">
        <f>Input!$EU$31</f>
        <v>0</v>
      </c>
      <c r="J47" s="64">
        <f>Input!$EV$31</f>
        <v>0</v>
      </c>
      <c r="K47" s="64">
        <f>Input!$EW$31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Input!$EX$31</f>
        <v>0</v>
      </c>
      <c r="G48" s="64">
        <f>Input!$EY$31</f>
        <v>0</v>
      </c>
      <c r="H48" s="64">
        <f>Input!$EZ$31</f>
        <v>0</v>
      </c>
      <c r="I48" s="64">
        <f>Input!$FA$31</f>
        <v>0</v>
      </c>
      <c r="J48" s="64">
        <f>Input!$FB$31</f>
        <v>0</v>
      </c>
      <c r="K48" s="64">
        <f>Input!$FC$31</f>
        <v>0</v>
      </c>
      <c r="L48" s="65">
        <f t="shared" si="3"/>
        <v>0</v>
      </c>
      <c r="N48" s="97"/>
      <c r="O48" s="293">
        <f>FTSE!$R$70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Input!$FD$31</f>
        <v>0</v>
      </c>
      <c r="G49" s="64">
        <f>Input!$FE$31</f>
        <v>0</v>
      </c>
      <c r="H49" s="64">
        <f>Input!$FF$31</f>
        <v>0</v>
      </c>
      <c r="I49" s="64">
        <f>Input!$FG$31</f>
        <v>0</v>
      </c>
      <c r="J49" s="64">
        <f>Input!$FH$31</f>
        <v>0</v>
      </c>
      <c r="K49" s="64">
        <f>Input!$FI$31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Input!$FJ$31</f>
        <v>0</v>
      </c>
      <c r="G50" s="64">
        <f>Input!$FK$31</f>
        <v>0</v>
      </c>
      <c r="H50" s="64">
        <f>Input!$FL$31</f>
        <v>0</v>
      </c>
      <c r="I50" s="64">
        <f>Input!$FM$31</f>
        <v>0</v>
      </c>
      <c r="J50" s="64">
        <f>Input!$FN$31</f>
        <v>0</v>
      </c>
      <c r="K50" s="64">
        <f>Input!$FO$31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Input!$FP$31</f>
        <v>0</v>
      </c>
      <c r="G51" s="64">
        <f>Input!$FQ$31</f>
        <v>0</v>
      </c>
      <c r="H51" s="64">
        <f>Input!$FR$31</f>
        <v>0</v>
      </c>
      <c r="I51" s="64">
        <f>Input!$FS$31</f>
        <v>0</v>
      </c>
      <c r="J51" s="64">
        <f>Input!$FT$31</f>
        <v>0</v>
      </c>
      <c r="K51" s="64">
        <f>Input!$FU$31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Input!$FV$31</f>
        <v>0</v>
      </c>
      <c r="G52" s="64">
        <f>Input!$FW$31</f>
        <v>0</v>
      </c>
      <c r="H52" s="64">
        <f>Input!$FX$31</f>
        <v>0</v>
      </c>
      <c r="I52" s="64">
        <f>Input!$FY$31</f>
        <v>0</v>
      </c>
      <c r="J52" s="64">
        <f>Input!$FZ$31</f>
        <v>0</v>
      </c>
      <c r="K52" s="64">
        <f>Input!$GA$31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Input!$GB$31</f>
        <v>83544</v>
      </c>
      <c r="G53" s="64">
        <f>Input!$GC$31</f>
        <v>10088</v>
      </c>
      <c r="H53" s="64">
        <f>Input!$GD$31</f>
        <v>0</v>
      </c>
      <c r="I53" s="64">
        <f>Input!$GE$31</f>
        <v>0</v>
      </c>
      <c r="J53" s="64">
        <f>Input!$GF$31</f>
        <v>0</v>
      </c>
      <c r="K53" s="64">
        <f>Input!$GG$31</f>
        <v>0</v>
      </c>
      <c r="L53" s="65">
        <f t="shared" si="3"/>
        <v>93632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Input!$GH$31</f>
        <v>0</v>
      </c>
      <c r="G54" s="64">
        <f>Input!$GI$31</f>
        <v>0</v>
      </c>
      <c r="H54" s="64">
        <f>Input!$GJ$31</f>
        <v>0</v>
      </c>
      <c r="I54" s="64">
        <f>Input!$GK$31</f>
        <v>0</v>
      </c>
      <c r="J54" s="64">
        <f>Input!$GL$31</f>
        <v>0</v>
      </c>
      <c r="K54" s="64">
        <f>Input!$GM$31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Input!$GN$31</f>
        <v>0</v>
      </c>
      <c r="G55" s="64">
        <f>Input!$GO$31</f>
        <v>0</v>
      </c>
      <c r="H55" s="64">
        <f>Input!$GP$31</f>
        <v>0</v>
      </c>
      <c r="I55" s="64">
        <f>Input!$GQ$31</f>
        <v>0</v>
      </c>
      <c r="J55" s="64">
        <f>Input!$GR$31</f>
        <v>0</v>
      </c>
      <c r="K55" s="64">
        <f>Input!$GS$31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Input!$GT$31</f>
        <v>0</v>
      </c>
      <c r="G56" s="64">
        <f>Input!$GU$31</f>
        <v>0</v>
      </c>
      <c r="H56" s="64">
        <f>Input!$GV$31</f>
        <v>0</v>
      </c>
      <c r="I56" s="64">
        <f>Input!$GW$31</f>
        <v>0</v>
      </c>
      <c r="J56" s="64">
        <f>Input!$GX$31</f>
        <v>0</v>
      </c>
      <c r="K56" s="64">
        <f>Input!$GY$31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Input!$GZ$31</f>
        <v>0</v>
      </c>
      <c r="G57" s="64">
        <f>Input!$HA$31</f>
        <v>0</v>
      </c>
      <c r="H57" s="64">
        <f>Input!$HB$31</f>
        <v>0</v>
      </c>
      <c r="I57" s="64">
        <f>Input!$HC$31</f>
        <v>0</v>
      </c>
      <c r="J57" s="64">
        <f>Input!$HD$31</f>
        <v>0</v>
      </c>
      <c r="K57" s="64">
        <f>Input!$HE$31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Input!$HF$31</f>
        <v>0</v>
      </c>
      <c r="G58" s="64">
        <f>Input!$HG$31</f>
        <v>0</v>
      </c>
      <c r="H58" s="64">
        <f>Input!$HH$31</f>
        <v>0</v>
      </c>
      <c r="I58" s="64">
        <f>Input!$HI$31</f>
        <v>0</v>
      </c>
      <c r="J58" s="64">
        <f>Input!$HJ$31</f>
        <v>0</v>
      </c>
      <c r="K58" s="64">
        <f>Input!$HK$31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83544</v>
      </c>
      <c r="G59" s="86">
        <f t="shared" ref="G59:L59" si="4">SUM(G46:G58)</f>
        <v>10088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93632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380019</v>
      </c>
      <c r="G66" s="115">
        <f t="shared" ref="G66:L66" si="5">G59+G43</f>
        <v>29475</v>
      </c>
      <c r="H66" s="115">
        <f t="shared" si="5"/>
        <v>216192</v>
      </c>
      <c r="I66" s="115">
        <f t="shared" si="5"/>
        <v>0</v>
      </c>
      <c r="J66" s="115">
        <f t="shared" si="5"/>
        <v>0</v>
      </c>
      <c r="K66" s="115">
        <f t="shared" si="5"/>
        <v>45861</v>
      </c>
      <c r="L66" s="115">
        <f t="shared" si="5"/>
        <v>671547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1126029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Input!HL31+Input!HM31+Input!HN31+SUM(Input!$HT$31:'Input'!$IC$31)</f>
        <v>195260614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12406</v>
      </c>
      <c r="H69" s="390">
        <f>H28+H23</f>
        <v>0</v>
      </c>
      <c r="I69" s="20"/>
      <c r="J69" s="20"/>
      <c r="K69" s="20"/>
      <c r="L69" s="115">
        <f>SUM(L66:L68)</f>
        <v>197058190</v>
      </c>
      <c r="N69" s="20"/>
    </row>
    <row r="70" spans="1:26" ht="15.75" customHeight="1">
      <c r="H70" s="390">
        <f>H69+G69</f>
        <v>12406</v>
      </c>
      <c r="L70" s="3" t="str">
        <f>IF($L$69&lt;&gt;(Input!$D$31-Input!$E$31),"Error","Balanced")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6" priority="3">
      <formula>$O$28&lt;&gt;0</formula>
    </cfRule>
  </conditionalFormatting>
  <conditionalFormatting sqref="F20:J20">
    <cfRule type="expression" dxfId="45" priority="2">
      <formula>OR($S$17&lt;&gt;0,$S$43&lt;&gt;0,$S$59&lt;&gt;0)</formula>
    </cfRule>
  </conditionalFormatting>
  <conditionalFormatting sqref="H10:J10">
    <cfRule type="expression" dxfId="4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357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148556878</v>
      </c>
      <c r="L8" s="23">
        <f>Input!$I$32</f>
        <v>148556878</v>
      </c>
      <c r="N8" s="116"/>
      <c r="O8" s="117"/>
      <c r="P8" s="19"/>
      <c r="Q8" s="19"/>
      <c r="R8" s="19"/>
      <c r="S8" s="19"/>
      <c r="T8" s="19"/>
      <c r="AB8" s="24">
        <f>SUM(C8:L8)</f>
        <v>297113756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Input!$G$32</f>
        <v>217513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217513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148774391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148774391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22999126</v>
      </c>
      <c r="L13" s="36">
        <f>Input!$J$32</f>
        <v>22999126</v>
      </c>
      <c r="N13" s="37"/>
      <c r="O13" s="120"/>
      <c r="AB13" s="24">
        <f>SUM(C13:L13)</f>
        <v>45998252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5370964</v>
      </c>
      <c r="L14" s="36">
        <f>Input!$K$32</f>
        <v>5370964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10741928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-1479059</v>
      </c>
      <c r="L16" s="36">
        <f>Input!$M$32</f>
        <v>-1479059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-2958118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175665422</v>
      </c>
      <c r="L17" s="46">
        <f>SUM(L8:L16)</f>
        <v>175447909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Input!$N$32</f>
        <v>17341252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Input!$O$32</f>
        <v>12646958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Input!$P$32</f>
        <v>16870</v>
      </c>
      <c r="G22" s="56">
        <f>Input!$Q$32</f>
        <v>0</v>
      </c>
      <c r="H22" s="56">
        <f>Input!$R$32</f>
        <v>0</v>
      </c>
      <c r="I22" s="56">
        <f>Input!$S$32</f>
        <v>49530</v>
      </c>
      <c r="J22" s="56">
        <f>Input!$T$32</f>
        <v>190708</v>
      </c>
      <c r="K22" s="56">
        <f>Input!$U$32</f>
        <v>0</v>
      </c>
      <c r="L22" s="57">
        <f>SUM(F22:K22)</f>
        <v>257108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514216</v>
      </c>
    </row>
    <row r="23" spans="1:28" ht="15.75" customHeight="1">
      <c r="B23" s="63" t="s">
        <v>23</v>
      </c>
      <c r="C23" s="21"/>
      <c r="D23" s="21"/>
      <c r="F23" s="64">
        <f>Input!$V$32</f>
        <v>72158</v>
      </c>
      <c r="G23" s="64">
        <f>Input!$W$32</f>
        <v>159993</v>
      </c>
      <c r="H23" s="64">
        <f>Input!$X$32</f>
        <v>319630</v>
      </c>
      <c r="I23" s="64">
        <f>Input!$Y$32</f>
        <v>340524</v>
      </c>
      <c r="J23" s="64">
        <f>Input!$Z$32</f>
        <v>294025</v>
      </c>
      <c r="K23" s="64">
        <f>Input!$AA$32</f>
        <v>199</v>
      </c>
      <c r="L23" s="65">
        <f t="shared" ref="L23:L42" si="1">SUM(F23:K23)</f>
        <v>1186529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2373058</v>
      </c>
    </row>
    <row r="24" spans="1:28" ht="15.75" customHeight="1">
      <c r="B24" s="55" t="s">
        <v>24</v>
      </c>
      <c r="C24" s="21"/>
      <c r="D24" s="21"/>
      <c r="F24" s="64">
        <f>Input!$AB$32</f>
        <v>6227295</v>
      </c>
      <c r="G24" s="64">
        <f>Input!$AC$32</f>
        <v>153762</v>
      </c>
      <c r="H24" s="64">
        <f>Input!$AD$32</f>
        <v>376547</v>
      </c>
      <c r="I24" s="64">
        <f>Input!$AE$32</f>
        <v>961089</v>
      </c>
      <c r="J24" s="64">
        <f>Input!$AF$32</f>
        <v>417098</v>
      </c>
      <c r="K24" s="64">
        <f>Input!$AG$32</f>
        <v>559253</v>
      </c>
      <c r="L24" s="65">
        <f t="shared" si="1"/>
        <v>8695044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17390088</v>
      </c>
    </row>
    <row r="25" spans="1:28" ht="15.75" customHeight="1">
      <c r="B25" s="55" t="s">
        <v>25</v>
      </c>
      <c r="C25" s="21"/>
      <c r="D25" s="21"/>
      <c r="F25" s="64">
        <f>Input!$AH$32</f>
        <v>52116508</v>
      </c>
      <c r="G25" s="64">
        <f>Input!$AI$32</f>
        <v>22636530</v>
      </c>
      <c r="H25" s="64">
        <f>Input!$AJ$32</f>
        <v>2736776</v>
      </c>
      <c r="I25" s="64">
        <f>Input!$AK$32</f>
        <v>44202603</v>
      </c>
      <c r="J25" s="64">
        <f>Input!$AL$32</f>
        <v>18317635</v>
      </c>
      <c r="K25" s="64">
        <f>Input!$AM$32</f>
        <v>20442244</v>
      </c>
      <c r="L25" s="65">
        <f t="shared" si="1"/>
        <v>160452296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320904592</v>
      </c>
    </row>
    <row r="26" spans="1:28" ht="15.75" customHeight="1">
      <c r="B26" s="55" t="s">
        <v>26</v>
      </c>
      <c r="C26" s="21"/>
      <c r="D26" s="21"/>
      <c r="F26" s="64">
        <f>Input!$AN$32</f>
        <v>452516</v>
      </c>
      <c r="G26" s="64">
        <f>Input!$AO$32</f>
        <v>0</v>
      </c>
      <c r="H26" s="64">
        <f>Input!$AP$32</f>
        <v>0</v>
      </c>
      <c r="I26" s="64">
        <f>Input!$AQ$32</f>
        <v>28820</v>
      </c>
      <c r="J26" s="64">
        <f>Input!$AR$32</f>
        <v>279325</v>
      </c>
      <c r="K26" s="64">
        <f>Input!$AS$32</f>
        <v>94023</v>
      </c>
      <c r="L26" s="65">
        <f t="shared" si="1"/>
        <v>854684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1709368</v>
      </c>
    </row>
    <row r="27" spans="1:28" ht="15.75" customHeight="1">
      <c r="B27" s="55" t="s">
        <v>27</v>
      </c>
      <c r="C27" s="21"/>
      <c r="D27" s="21"/>
      <c r="F27" s="64">
        <f>Input!$AT$32</f>
        <v>179419</v>
      </c>
      <c r="G27" s="64">
        <f>Input!$AU$32</f>
        <v>20331</v>
      </c>
      <c r="H27" s="64">
        <f>Input!$AV$32</f>
        <v>0</v>
      </c>
      <c r="I27" s="64">
        <f>Input!$AW$32</f>
        <v>1500</v>
      </c>
      <c r="J27" s="64">
        <f>Input!$AX$32</f>
        <v>0</v>
      </c>
      <c r="K27" s="64">
        <f>Input!$AY$32</f>
        <v>0</v>
      </c>
      <c r="L27" s="65">
        <f t="shared" si="1"/>
        <v>201250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402500</v>
      </c>
    </row>
    <row r="28" spans="1:28" ht="15.75" customHeight="1">
      <c r="B28" s="55" t="s">
        <v>28</v>
      </c>
      <c r="C28" s="21"/>
      <c r="D28" s="21"/>
      <c r="F28" s="64">
        <f>Input!$AZ$32</f>
        <v>380417</v>
      </c>
      <c r="G28" s="64">
        <f>Input!$BA$32</f>
        <v>0</v>
      </c>
      <c r="H28" s="64">
        <f>Input!$BB$32</f>
        <v>0</v>
      </c>
      <c r="I28" s="64">
        <f>Input!$BC$32</f>
        <v>162</v>
      </c>
      <c r="J28" s="64">
        <f>Input!$BD$32</f>
        <v>0</v>
      </c>
      <c r="K28" s="64">
        <f>Input!$BE$32</f>
        <v>23</v>
      </c>
      <c r="L28" s="65">
        <f t="shared" si="1"/>
        <v>380602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Input!$BF$32</f>
        <v>965670</v>
      </c>
      <c r="G29" s="64">
        <f>Input!$BG$32</f>
        <v>0</v>
      </c>
      <c r="H29" s="64">
        <f>Input!$BH$32</f>
        <v>-1462</v>
      </c>
      <c r="I29" s="64">
        <f>Input!$BI$32</f>
        <v>251816</v>
      </c>
      <c r="J29" s="64">
        <f>Input!$BJ$32</f>
        <v>487116</v>
      </c>
      <c r="K29" s="64">
        <f>Input!$BK$32</f>
        <v>30209</v>
      </c>
      <c r="L29" s="65">
        <f t="shared" si="1"/>
        <v>1733349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Input!$BL$32</f>
        <v>0</v>
      </c>
      <c r="G30" s="64">
        <f>Input!$BM$32</f>
        <v>0</v>
      </c>
      <c r="H30" s="64">
        <f>Input!$BN$32</f>
        <v>0</v>
      </c>
      <c r="I30" s="64">
        <f>Input!$BO$32</f>
        <v>0</v>
      </c>
      <c r="J30" s="64">
        <f>Input!$BP$32</f>
        <v>0</v>
      </c>
      <c r="K30" s="64">
        <f>Input!$BQ$32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Input!$BR$32</f>
        <v>21399</v>
      </c>
      <c r="G31" s="64">
        <f>Input!$BS$32</f>
        <v>0</v>
      </c>
      <c r="H31" s="64">
        <f>Input!$BT$32</f>
        <v>0</v>
      </c>
      <c r="I31" s="64">
        <f>Input!$BU$32</f>
        <v>1056809</v>
      </c>
      <c r="J31" s="64">
        <f>Input!$BV$32</f>
        <v>0</v>
      </c>
      <c r="K31" s="64">
        <f>Input!$BW$32</f>
        <v>0</v>
      </c>
      <c r="L31" s="65">
        <f t="shared" si="1"/>
        <v>1078208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Input!$BX$32</f>
        <v>98626</v>
      </c>
      <c r="G32" s="64">
        <f>Input!$BY$32</f>
        <v>2128</v>
      </c>
      <c r="H32" s="64">
        <f>Input!$BZ$32</f>
        <v>0</v>
      </c>
      <c r="I32" s="64">
        <f>Input!$CA$32</f>
        <v>0</v>
      </c>
      <c r="J32" s="64">
        <f>Input!$CB$32</f>
        <v>164425</v>
      </c>
      <c r="K32" s="64">
        <f>Input!$CC$32</f>
        <v>305</v>
      </c>
      <c r="L32" s="65">
        <f t="shared" si="1"/>
        <v>265484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Input!$CD$32</f>
        <v>0</v>
      </c>
      <c r="G33" s="64">
        <f>Input!$CE$32</f>
        <v>0</v>
      </c>
      <c r="H33" s="64">
        <f>Input!$CF$32</f>
        <v>0</v>
      </c>
      <c r="I33" s="64">
        <f>Input!$CG$32</f>
        <v>0</v>
      </c>
      <c r="J33" s="64">
        <f>Input!$CH$32</f>
        <v>0</v>
      </c>
      <c r="K33" s="64">
        <f>Input!$CI$32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Input!$CJ$32</f>
        <v>166208</v>
      </c>
      <c r="G34" s="64">
        <f>Input!$CK$32</f>
        <v>0</v>
      </c>
      <c r="H34" s="64">
        <f>Input!$CL$32</f>
        <v>0</v>
      </c>
      <c r="I34" s="64">
        <f>Input!$CM$32</f>
        <v>0</v>
      </c>
      <c r="J34" s="64">
        <f>Input!$CN$32</f>
        <v>1500</v>
      </c>
      <c r="K34" s="64">
        <f>Input!$CO$32</f>
        <v>4762</v>
      </c>
      <c r="L34" s="65">
        <f t="shared" si="1"/>
        <v>172470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Input!$CP$32</f>
        <v>170885</v>
      </c>
      <c r="G35" s="64">
        <f>Input!$CQ$32</f>
        <v>0</v>
      </c>
      <c r="H35" s="64">
        <f>Input!$CR$32</f>
        <v>0</v>
      </c>
      <c r="I35" s="64">
        <f>Input!$CS$32</f>
        <v>0</v>
      </c>
      <c r="J35" s="64">
        <f>Input!$CT$32</f>
        <v>0</v>
      </c>
      <c r="K35" s="64">
        <f>Input!$CU$32</f>
        <v>0</v>
      </c>
      <c r="L35" s="65">
        <f t="shared" si="1"/>
        <v>170885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Input!$CV$32</f>
        <v>0</v>
      </c>
      <c r="G36" s="64">
        <f>Input!$CW$32</f>
        <v>0</v>
      </c>
      <c r="H36" s="64">
        <f>Input!$CX$32</f>
        <v>0</v>
      </c>
      <c r="I36" s="64">
        <f>Input!$CY$32</f>
        <v>0</v>
      </c>
      <c r="J36" s="64">
        <f>Input!$CZ$32</f>
        <v>0</v>
      </c>
      <c r="K36" s="64">
        <f>Input!$DA$32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Input!$DB$32</f>
        <v>0</v>
      </c>
      <c r="G37" s="64">
        <f>Input!$DC$32</f>
        <v>0</v>
      </c>
      <c r="H37" s="64">
        <f>Input!$DD$32</f>
        <v>0</v>
      </c>
      <c r="I37" s="64">
        <f>Input!$DE$32</f>
        <v>0</v>
      </c>
      <c r="J37" s="64">
        <f>Input!$DF$32</f>
        <v>0</v>
      </c>
      <c r="K37" s="64">
        <f>Input!$DG$32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Input!$DH$32</f>
        <v>0</v>
      </c>
      <c r="G38" s="64">
        <f>Input!$DI$32</f>
        <v>0</v>
      </c>
      <c r="H38" s="64">
        <f>Input!$DJ$32</f>
        <v>0</v>
      </c>
      <c r="I38" s="64">
        <f>Input!$DK$32</f>
        <v>0</v>
      </c>
      <c r="J38" s="64">
        <f>Input!$DL$32</f>
        <v>0</v>
      </c>
      <c r="K38" s="64">
        <f>Input!$DM$32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Input!$DN$32</f>
        <v>0</v>
      </c>
      <c r="G39" s="64">
        <f>Input!$DO$32</f>
        <v>0</v>
      </c>
      <c r="H39" s="64">
        <f>Input!$DP$32</f>
        <v>0</v>
      </c>
      <c r="I39" s="64">
        <f>Input!$DQ$32</f>
        <v>0</v>
      </c>
      <c r="J39" s="64">
        <f>Input!$DR$32</f>
        <v>0</v>
      </c>
      <c r="K39" s="64">
        <f>Input!$DS$32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Input!$DT$32</f>
        <v>0</v>
      </c>
      <c r="G40" s="64">
        <f>Input!$DU$32</f>
        <v>0</v>
      </c>
      <c r="H40" s="64">
        <f>Input!$DV$32</f>
        <v>0</v>
      </c>
      <c r="I40" s="64">
        <f>Input!$DW$32</f>
        <v>0</v>
      </c>
      <c r="J40" s="64">
        <f>Input!$DX$32</f>
        <v>0</v>
      </c>
      <c r="K40" s="64">
        <f>Input!$DY$32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Input!$DZ$32</f>
        <v>0</v>
      </c>
      <c r="G41" s="64">
        <f>Input!$EA$32</f>
        <v>0</v>
      </c>
      <c r="H41" s="64">
        <f>Input!$EB$32</f>
        <v>0</v>
      </c>
      <c r="I41" s="64">
        <f>Input!$EC$32</f>
        <v>0</v>
      </c>
      <c r="J41" s="64">
        <f>Input!$ED$32</f>
        <v>0</v>
      </c>
      <c r="K41" s="64">
        <f>Input!$EE$32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Input!$EF$32</f>
        <v>0</v>
      </c>
      <c r="G42" s="84">
        <f>Input!$EG$32</f>
        <v>0</v>
      </c>
      <c r="H42" s="84">
        <f>Input!$EH$32</f>
        <v>0</v>
      </c>
      <c r="I42" s="84">
        <f>Input!$EI$32</f>
        <v>0</v>
      </c>
      <c r="J42" s="84">
        <f>Input!$EJ$32</f>
        <v>0</v>
      </c>
      <c r="K42" s="84">
        <f>Input!$EK$32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60867971</v>
      </c>
      <c r="G43" s="86">
        <f t="shared" si="2"/>
        <v>22972744</v>
      </c>
      <c r="H43" s="86">
        <f t="shared" si="2"/>
        <v>3431491</v>
      </c>
      <c r="I43" s="86">
        <f t="shared" si="2"/>
        <v>46892853</v>
      </c>
      <c r="J43" s="86">
        <f t="shared" si="2"/>
        <v>20151832</v>
      </c>
      <c r="K43" s="86">
        <f t="shared" si="2"/>
        <v>21131018</v>
      </c>
      <c r="L43" s="87">
        <f t="shared" si="2"/>
        <v>175447909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343293822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26404235</v>
      </c>
      <c r="I44" s="53"/>
      <c r="J44" s="247" t="s">
        <v>468</v>
      </c>
      <c r="K44" s="248">
        <f>K43+J43</f>
        <v>41282850</v>
      </c>
      <c r="L44" s="247" t="s">
        <v>470</v>
      </c>
      <c r="M44" s="249"/>
      <c r="N44" s="251">
        <f>K44+F43</f>
        <v>102150821</v>
      </c>
      <c r="O44" s="294">
        <f>ROUND((N44/P44)*100,2)</f>
        <v>362.65</v>
      </c>
      <c r="P44" s="93">
        <f>Input!$HL$32</f>
        <v>28167906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Input!$EL$32</f>
        <v>938008</v>
      </c>
      <c r="G46" s="64">
        <f>Input!$EM$32</f>
        <v>0</v>
      </c>
      <c r="H46" s="64">
        <f>Input!$EN$32</f>
        <v>81964</v>
      </c>
      <c r="I46" s="64">
        <f>Input!$EO$32</f>
        <v>0</v>
      </c>
      <c r="J46" s="64">
        <f>Input!$EP$32</f>
        <v>0</v>
      </c>
      <c r="K46" s="64">
        <f>Input!$EQ$32</f>
        <v>0</v>
      </c>
      <c r="L46" s="57">
        <f>SUM(F46:K46)</f>
        <v>1019972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2039944</v>
      </c>
    </row>
    <row r="47" spans="1:28" ht="15.75" customHeight="1">
      <c r="A47" s="76"/>
      <c r="B47" s="6" t="s">
        <v>46</v>
      </c>
      <c r="C47" s="21"/>
      <c r="D47" s="21"/>
      <c r="F47" s="64">
        <f>Input!$ER$32</f>
        <v>5632154</v>
      </c>
      <c r="G47" s="64">
        <f>Input!$ES$32</f>
        <v>0</v>
      </c>
      <c r="H47" s="64">
        <f>Input!$ET$32</f>
        <v>370261</v>
      </c>
      <c r="I47" s="64">
        <f>Input!$EU$32</f>
        <v>0</v>
      </c>
      <c r="J47" s="64">
        <f>Input!$EV$32</f>
        <v>175</v>
      </c>
      <c r="K47" s="64">
        <f>Input!$EW$32</f>
        <v>533401</v>
      </c>
      <c r="L47" s="65">
        <f t="shared" ref="L47:L58" si="3">SUM(F47:K47)</f>
        <v>6535991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Input!$EX$32</f>
        <v>14013</v>
      </c>
      <c r="G48" s="64">
        <f>Input!$EY$32</f>
        <v>0</v>
      </c>
      <c r="H48" s="64">
        <f>Input!$EZ$32</f>
        <v>459826</v>
      </c>
      <c r="I48" s="64">
        <f>Input!$FA$32</f>
        <v>0</v>
      </c>
      <c r="J48" s="64">
        <f>Input!$FB$32</f>
        <v>0</v>
      </c>
      <c r="K48" s="64">
        <f>Input!$FC$32</f>
        <v>0</v>
      </c>
      <c r="L48" s="65">
        <f t="shared" si="3"/>
        <v>473839</v>
      </c>
      <c r="N48" s="97"/>
      <c r="O48" s="293">
        <f>FTSE!$R$71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Input!$FD$32</f>
        <v>1900207</v>
      </c>
      <c r="G49" s="64">
        <f>Input!$FE$32</f>
        <v>0</v>
      </c>
      <c r="H49" s="64">
        <f>Input!$FF$32</f>
        <v>391346</v>
      </c>
      <c r="I49" s="64">
        <f>Input!$FG$32</f>
        <v>0</v>
      </c>
      <c r="J49" s="64">
        <f>Input!$FH$32</f>
        <v>1656725</v>
      </c>
      <c r="K49" s="64">
        <f>Input!$FI$32</f>
        <v>3476267</v>
      </c>
      <c r="L49" s="65">
        <f t="shared" si="3"/>
        <v>7424545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Input!$FJ$32</f>
        <v>849432</v>
      </c>
      <c r="G50" s="64">
        <f>Input!$FK$32</f>
        <v>0</v>
      </c>
      <c r="H50" s="64">
        <f>Input!$FL$32</f>
        <v>0</v>
      </c>
      <c r="I50" s="64">
        <f>Input!$FM$32</f>
        <v>0</v>
      </c>
      <c r="J50" s="64">
        <f>Input!$FN$32</f>
        <v>127153</v>
      </c>
      <c r="K50" s="64">
        <f>Input!$FO$32</f>
        <v>84274</v>
      </c>
      <c r="L50" s="65">
        <f t="shared" si="3"/>
        <v>1060859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Input!$FP$32</f>
        <v>5778636</v>
      </c>
      <c r="G51" s="64">
        <f>Input!$FQ$32</f>
        <v>0</v>
      </c>
      <c r="H51" s="64">
        <f>Input!$FR$32</f>
        <v>25924</v>
      </c>
      <c r="I51" s="64">
        <f>Input!$FS$32</f>
        <v>0</v>
      </c>
      <c r="J51" s="64">
        <f>Input!$FT$32</f>
        <v>314335</v>
      </c>
      <c r="K51" s="64">
        <f>Input!$FU$32</f>
        <v>1314541</v>
      </c>
      <c r="L51" s="65">
        <f t="shared" si="3"/>
        <v>7433436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Input!$FV$32</f>
        <v>2101509</v>
      </c>
      <c r="G52" s="64">
        <f>Input!$FW$32</f>
        <v>0</v>
      </c>
      <c r="H52" s="64">
        <f>Input!$FX$32</f>
        <v>384979</v>
      </c>
      <c r="I52" s="64">
        <f>Input!$FY$32</f>
        <v>0</v>
      </c>
      <c r="J52" s="64">
        <f>Input!$FZ$32</f>
        <v>57862</v>
      </c>
      <c r="K52" s="64">
        <f>Input!$GA$32</f>
        <v>339423</v>
      </c>
      <c r="L52" s="65">
        <f t="shared" si="3"/>
        <v>2883773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Input!$GB$32</f>
        <v>0</v>
      </c>
      <c r="G53" s="64">
        <f>Input!$GC$32</f>
        <v>0</v>
      </c>
      <c r="H53" s="64">
        <f>Input!$GD$32</f>
        <v>0</v>
      </c>
      <c r="I53" s="64">
        <f>Input!$GE$32</f>
        <v>0</v>
      </c>
      <c r="J53" s="64">
        <f>Input!$GF$32</f>
        <v>0</v>
      </c>
      <c r="K53" s="64">
        <f>Input!$GG$32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Input!$GH$32</f>
        <v>356247</v>
      </c>
      <c r="G54" s="64">
        <f>Input!$GI$32</f>
        <v>0</v>
      </c>
      <c r="H54" s="64">
        <f>Input!$GJ$32</f>
        <v>0</v>
      </c>
      <c r="I54" s="64">
        <f>Input!$GK$32</f>
        <v>0</v>
      </c>
      <c r="J54" s="64">
        <f>Input!$GL$32</f>
        <v>0</v>
      </c>
      <c r="K54" s="64">
        <f>Input!$GM$32</f>
        <v>0</v>
      </c>
      <c r="L54" s="65">
        <f t="shared" si="3"/>
        <v>356247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Input!$GN$32</f>
        <v>0</v>
      </c>
      <c r="G55" s="64">
        <f>Input!$GO$32</f>
        <v>0</v>
      </c>
      <c r="H55" s="64">
        <f>Input!$GP$32</f>
        <v>0</v>
      </c>
      <c r="I55" s="64">
        <f>Input!$GQ$32</f>
        <v>0</v>
      </c>
      <c r="J55" s="64">
        <f>Input!$GR$32</f>
        <v>0</v>
      </c>
      <c r="K55" s="64">
        <f>Input!$GS$32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Input!$GT$32</f>
        <v>0</v>
      </c>
      <c r="G56" s="64">
        <f>Input!$GU$32</f>
        <v>0</v>
      </c>
      <c r="H56" s="64">
        <f>Input!$GV$32</f>
        <v>0</v>
      </c>
      <c r="I56" s="64">
        <f>Input!$GW$32</f>
        <v>0</v>
      </c>
      <c r="J56" s="64">
        <f>Input!$GX$32</f>
        <v>0</v>
      </c>
      <c r="K56" s="64">
        <f>Input!$GY$32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Input!$GZ$32</f>
        <v>0</v>
      </c>
      <c r="G57" s="64">
        <f>Input!$HA$32</f>
        <v>0</v>
      </c>
      <c r="H57" s="64">
        <f>Input!$HB$32</f>
        <v>0</v>
      </c>
      <c r="I57" s="64">
        <f>Input!$HC$32</f>
        <v>0</v>
      </c>
      <c r="J57" s="64">
        <f>Input!$HD$32</f>
        <v>0</v>
      </c>
      <c r="K57" s="64">
        <f>Input!$HE$32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Input!$HF$32</f>
        <v>0</v>
      </c>
      <c r="G58" s="64">
        <f>Input!$HG$32</f>
        <v>0</v>
      </c>
      <c r="H58" s="64">
        <f>Input!$HH$32</f>
        <v>0</v>
      </c>
      <c r="I58" s="64">
        <f>Input!$HI$32</f>
        <v>0</v>
      </c>
      <c r="J58" s="64">
        <f>Input!$HJ$32</f>
        <v>0</v>
      </c>
      <c r="K58" s="64">
        <f>Input!$HK$32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17570206</v>
      </c>
      <c r="G59" s="86">
        <f t="shared" ref="G59:L59" si="4">SUM(G46:G58)</f>
        <v>0</v>
      </c>
      <c r="H59" s="86">
        <f t="shared" si="4"/>
        <v>1714300</v>
      </c>
      <c r="I59" s="86">
        <f t="shared" si="4"/>
        <v>0</v>
      </c>
      <c r="J59" s="86">
        <f t="shared" si="4"/>
        <v>2156250</v>
      </c>
      <c r="K59" s="86">
        <f t="shared" si="4"/>
        <v>5747906</v>
      </c>
      <c r="L59" s="86">
        <f t="shared" si="4"/>
        <v>27188662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2039944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78438177</v>
      </c>
      <c r="G66" s="115">
        <f t="shared" ref="G66:L66" si="5">G59+G43</f>
        <v>22972744</v>
      </c>
      <c r="H66" s="115">
        <f t="shared" si="5"/>
        <v>5145791</v>
      </c>
      <c r="I66" s="115">
        <f t="shared" si="5"/>
        <v>46892853</v>
      </c>
      <c r="J66" s="115">
        <f t="shared" si="5"/>
        <v>22308082</v>
      </c>
      <c r="K66" s="115">
        <f t="shared" si="5"/>
        <v>26878924</v>
      </c>
      <c r="L66" s="115">
        <f t="shared" si="5"/>
        <v>202636571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205653632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Input!HL32+Input!HM32+Input!HN32+SUM(Input!$HT$32:'Input'!$IC$32)</f>
        <v>329882582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159993</v>
      </c>
      <c r="H69" s="390">
        <f>H28+H23</f>
        <v>319630</v>
      </c>
      <c r="I69" s="20"/>
      <c r="J69" s="20"/>
      <c r="K69" s="20"/>
      <c r="L69" s="115">
        <f>SUM(L66:L68)</f>
        <v>738172785</v>
      </c>
      <c r="N69" s="20"/>
    </row>
    <row r="70" spans="1:26" ht="15.75" customHeight="1">
      <c r="H70" s="390">
        <f>H69+G69</f>
        <v>479623</v>
      </c>
      <c r="L70" s="3" t="str">
        <f>IF($L$69&lt;&gt;(Input!$D$32-Input!$E$32),"Error","Balanced")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3" priority="3">
      <formula>$O$28&lt;&gt;0</formula>
    </cfRule>
  </conditionalFormatting>
  <conditionalFormatting sqref="F20:J20">
    <cfRule type="expression" dxfId="42" priority="2">
      <formula>OR($S$17&lt;&gt;0,$S$43&lt;&gt;0,$S$59&lt;&gt;0)</formula>
    </cfRule>
  </conditionalFormatting>
  <conditionalFormatting sqref="H10:J10">
    <cfRule type="expression" dxfId="41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9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360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Input!$I$33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Input!$K$33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Input!$N$33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Input!$O$33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Input!$P$33</f>
        <v>0</v>
      </c>
      <c r="G22" s="56">
        <f>Input!$Q$33</f>
        <v>0</v>
      </c>
      <c r="H22" s="56">
        <f>Input!$R$33</f>
        <v>0</v>
      </c>
      <c r="I22" s="56">
        <f>Input!$S$33</f>
        <v>0</v>
      </c>
      <c r="J22" s="56">
        <f>Input!$T$33</f>
        <v>0</v>
      </c>
      <c r="K22" s="56">
        <f>Input!$U$33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Input!$V$33</f>
        <v>0</v>
      </c>
      <c r="G23" s="64">
        <f>Input!$W$33</f>
        <v>0</v>
      </c>
      <c r="H23" s="64">
        <f>Input!$X$33</f>
        <v>0</v>
      </c>
      <c r="I23" s="64">
        <f>Input!$Y$33</f>
        <v>0</v>
      </c>
      <c r="J23" s="64">
        <f>Input!$Z$33</f>
        <v>0</v>
      </c>
      <c r="K23" s="64">
        <f>Input!$AA$33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Input!$AB$33</f>
        <v>0</v>
      </c>
      <c r="G24" s="64">
        <f>Input!$AC$33</f>
        <v>0</v>
      </c>
      <c r="H24" s="64">
        <f>Input!$AD$33</f>
        <v>0</v>
      </c>
      <c r="I24" s="64">
        <f>Input!$AE$33</f>
        <v>0</v>
      </c>
      <c r="J24" s="64">
        <f>Input!$AF$33</f>
        <v>0</v>
      </c>
      <c r="K24" s="64">
        <f>Input!$AG$33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Input!$AH$33</f>
        <v>0</v>
      </c>
      <c r="G25" s="64">
        <f>Input!$AI$33</f>
        <v>0</v>
      </c>
      <c r="H25" s="64">
        <f>Input!$AJ$33</f>
        <v>0</v>
      </c>
      <c r="I25" s="64">
        <f>Input!$AK$33</f>
        <v>0</v>
      </c>
      <c r="J25" s="64">
        <f>Input!$AL$33</f>
        <v>0</v>
      </c>
      <c r="K25" s="64">
        <f>Input!$AM$33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Input!$AN$33</f>
        <v>0</v>
      </c>
      <c r="G26" s="64">
        <f>Input!$AO$33</f>
        <v>0</v>
      </c>
      <c r="H26" s="64">
        <f>Input!$AP$33</f>
        <v>0</v>
      </c>
      <c r="I26" s="64">
        <f>Input!$AQ$33</f>
        <v>0</v>
      </c>
      <c r="J26" s="64">
        <f>Input!$AR$33</f>
        <v>0</v>
      </c>
      <c r="K26" s="64">
        <f>Input!$AS$33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Input!$AT$33</f>
        <v>0</v>
      </c>
      <c r="G27" s="64">
        <f>Input!$AU$33</f>
        <v>0</v>
      </c>
      <c r="H27" s="64">
        <f>Input!$AV$33</f>
        <v>0</v>
      </c>
      <c r="I27" s="64">
        <f>Input!$AW$33</f>
        <v>0</v>
      </c>
      <c r="J27" s="64">
        <f>Input!$AX$33</f>
        <v>0</v>
      </c>
      <c r="K27" s="64">
        <f>Input!$AY$33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Input!$AZ$33</f>
        <v>0</v>
      </c>
      <c r="G28" s="64">
        <f>Input!$BA$33</f>
        <v>0</v>
      </c>
      <c r="H28" s="64">
        <f>Input!$BB$33</f>
        <v>0</v>
      </c>
      <c r="I28" s="64">
        <f>Input!$BC$33</f>
        <v>0</v>
      </c>
      <c r="J28" s="64">
        <f>Input!$BD$33</f>
        <v>0</v>
      </c>
      <c r="K28" s="64">
        <f>Input!$BE$33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Input!$BF$33</f>
        <v>0</v>
      </c>
      <c r="G29" s="64">
        <f>Input!$BG$33</f>
        <v>0</v>
      </c>
      <c r="H29" s="64">
        <f>Input!$BH$33</f>
        <v>0</v>
      </c>
      <c r="I29" s="64">
        <f>Input!$BI$33</f>
        <v>0</v>
      </c>
      <c r="J29" s="64">
        <f>Input!$BJ$33</f>
        <v>0</v>
      </c>
      <c r="K29" s="64">
        <f>Input!$BK$33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Input!$BL$33</f>
        <v>0</v>
      </c>
      <c r="G30" s="64">
        <f>Input!$BM$33</f>
        <v>0</v>
      </c>
      <c r="H30" s="64">
        <f>Input!$BN$33</f>
        <v>0</v>
      </c>
      <c r="I30" s="64">
        <f>Input!$BO$33</f>
        <v>0</v>
      </c>
      <c r="J30" s="64">
        <f>Input!$BP$33</f>
        <v>0</v>
      </c>
      <c r="K30" s="64">
        <f>Input!$BQ$33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Input!$BR$33</f>
        <v>0</v>
      </c>
      <c r="G31" s="64">
        <f>Input!$BS$33</f>
        <v>0</v>
      </c>
      <c r="H31" s="64">
        <f>Input!$BT$33</f>
        <v>0</v>
      </c>
      <c r="I31" s="64">
        <f>Input!$BU$33</f>
        <v>0</v>
      </c>
      <c r="J31" s="64">
        <f>Input!$BV$33</f>
        <v>0</v>
      </c>
      <c r="K31" s="64">
        <f>Input!$BW$33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Input!$BX$33</f>
        <v>0</v>
      </c>
      <c r="G32" s="64">
        <f>Input!$BY$33</f>
        <v>0</v>
      </c>
      <c r="H32" s="64">
        <f>Input!$BZ$33</f>
        <v>0</v>
      </c>
      <c r="I32" s="64">
        <f>Input!$CA$33</f>
        <v>0</v>
      </c>
      <c r="J32" s="64">
        <f>Input!$CB$33</f>
        <v>0</v>
      </c>
      <c r="K32" s="64">
        <f>Input!$CC$33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Input!$CD$33</f>
        <v>0</v>
      </c>
      <c r="G33" s="64">
        <f>Input!$CE$33</f>
        <v>0</v>
      </c>
      <c r="H33" s="64">
        <f>Input!$CF$33</f>
        <v>0</v>
      </c>
      <c r="I33" s="64">
        <f>Input!$CG$33</f>
        <v>0</v>
      </c>
      <c r="J33" s="64">
        <f>Input!$CH$33</f>
        <v>0</v>
      </c>
      <c r="K33" s="64">
        <f>Input!$CI$33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Input!$CJ$33</f>
        <v>0</v>
      </c>
      <c r="G34" s="64">
        <f>Input!$CK$33</f>
        <v>0</v>
      </c>
      <c r="H34" s="64">
        <f>Input!$CL$33</f>
        <v>0</v>
      </c>
      <c r="I34" s="64">
        <f>Input!$CM$33</f>
        <v>0</v>
      </c>
      <c r="J34" s="64">
        <f>Input!$CN$33</f>
        <v>0</v>
      </c>
      <c r="K34" s="64">
        <f>Input!$CO$33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Input!$CP$33</f>
        <v>0</v>
      </c>
      <c r="G35" s="64">
        <f>Input!$CQ$33</f>
        <v>0</v>
      </c>
      <c r="H35" s="64">
        <f>Input!$CR$33</f>
        <v>0</v>
      </c>
      <c r="I35" s="64">
        <f>Input!$CS$33</f>
        <v>0</v>
      </c>
      <c r="J35" s="64">
        <f>Input!$CT$33</f>
        <v>0</v>
      </c>
      <c r="K35" s="64">
        <f>Input!$CU$33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Input!$CV$33</f>
        <v>0</v>
      </c>
      <c r="G36" s="64">
        <f>Input!$CW$33</f>
        <v>0</v>
      </c>
      <c r="H36" s="64">
        <f>Input!$CX$33</f>
        <v>0</v>
      </c>
      <c r="I36" s="64">
        <f>Input!$CY$33</f>
        <v>0</v>
      </c>
      <c r="J36" s="64">
        <f>Input!$CZ$33</f>
        <v>0</v>
      </c>
      <c r="K36" s="64">
        <f>Input!$DA$33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Input!$DB$33</f>
        <v>0</v>
      </c>
      <c r="G37" s="64">
        <f>Input!$DC$33</f>
        <v>0</v>
      </c>
      <c r="H37" s="64">
        <f>Input!$DD$33</f>
        <v>0</v>
      </c>
      <c r="I37" s="64">
        <f>Input!$DE$33</f>
        <v>0</v>
      </c>
      <c r="J37" s="64">
        <f>Input!$DF$33</f>
        <v>0</v>
      </c>
      <c r="K37" s="64">
        <f>Input!$DG$33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Input!$DH$33</f>
        <v>0</v>
      </c>
      <c r="G38" s="64">
        <f>Input!$DI$33</f>
        <v>0</v>
      </c>
      <c r="H38" s="64">
        <f>Input!$DJ$33</f>
        <v>0</v>
      </c>
      <c r="I38" s="64">
        <f>Input!$DK$33</f>
        <v>0</v>
      </c>
      <c r="J38" s="64">
        <f>Input!$DL$33</f>
        <v>0</v>
      </c>
      <c r="K38" s="64">
        <f>Input!$DM$33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Input!$DN$33</f>
        <v>0</v>
      </c>
      <c r="G39" s="64">
        <f>Input!$DO$33</f>
        <v>0</v>
      </c>
      <c r="H39" s="64">
        <f>Input!$DP$33</f>
        <v>0</v>
      </c>
      <c r="I39" s="64">
        <f>Input!$DQ$33</f>
        <v>0</v>
      </c>
      <c r="J39" s="64">
        <f>Input!$DR$33</f>
        <v>0</v>
      </c>
      <c r="K39" s="64">
        <f>Input!$DS$33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Input!$DT$33</f>
        <v>0</v>
      </c>
      <c r="G40" s="64">
        <f>Input!$DU$33</f>
        <v>0</v>
      </c>
      <c r="H40" s="64">
        <f>Input!$DV$33</f>
        <v>0</v>
      </c>
      <c r="I40" s="64">
        <f>Input!$DW$33</f>
        <v>0</v>
      </c>
      <c r="J40" s="64">
        <f>Input!$DX$33</f>
        <v>0</v>
      </c>
      <c r="K40" s="64">
        <f>Input!$DY$33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Input!$DZ$33</f>
        <v>0</v>
      </c>
      <c r="G41" s="64">
        <f>Input!$EA$33</f>
        <v>0</v>
      </c>
      <c r="H41" s="64">
        <f>Input!$EB$33</f>
        <v>0</v>
      </c>
      <c r="I41" s="64">
        <f>Input!$EC$33</f>
        <v>0</v>
      </c>
      <c r="J41" s="64">
        <f>Input!$ED$33</f>
        <v>0</v>
      </c>
      <c r="K41" s="64">
        <f>Input!$EE$33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Input!$EF$33</f>
        <v>0</v>
      </c>
      <c r="G42" s="84">
        <f>Input!$EG$33</f>
        <v>0</v>
      </c>
      <c r="H42" s="84">
        <f>Input!$EH$33</f>
        <v>0</v>
      </c>
      <c r="I42" s="84">
        <f>Input!$EI$33</f>
        <v>0</v>
      </c>
      <c r="J42" s="84">
        <f>Input!$EJ$33</f>
        <v>0</v>
      </c>
      <c r="K42" s="84">
        <f>Input!$EK$33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K44+F43</f>
        <v>0</v>
      </c>
      <c r="O44" s="294">
        <f>ROUND((N44/P44)*100,2)</f>
        <v>0</v>
      </c>
      <c r="P44" s="93">
        <f>Input!$HL$33</f>
        <v>13571753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Input!$EL$33</f>
        <v>0</v>
      </c>
      <c r="G46" s="64">
        <f>Input!$EM$33</f>
        <v>0</v>
      </c>
      <c r="H46" s="64">
        <f>Input!$EN$33</f>
        <v>0</v>
      </c>
      <c r="I46" s="64">
        <f>Input!$EO$33</f>
        <v>0</v>
      </c>
      <c r="J46" s="64">
        <f>Input!$EP$33</f>
        <v>0</v>
      </c>
      <c r="K46" s="64">
        <f>Input!$EQ$33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Input!$ER$33</f>
        <v>0</v>
      </c>
      <c r="G47" s="64">
        <f>Input!$ES$33</f>
        <v>0</v>
      </c>
      <c r="H47" s="64">
        <f>Input!$ET$33</f>
        <v>0</v>
      </c>
      <c r="I47" s="64">
        <f>Input!$EU$33</f>
        <v>0</v>
      </c>
      <c r="J47" s="64">
        <f>Input!$EV$33</f>
        <v>0</v>
      </c>
      <c r="K47" s="64">
        <f>Input!$EW$33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Input!$EX$33</f>
        <v>0</v>
      </c>
      <c r="G48" s="64">
        <f>Input!$EY$33</f>
        <v>0</v>
      </c>
      <c r="H48" s="64">
        <f>Input!$EZ$33</f>
        <v>0</v>
      </c>
      <c r="I48" s="64">
        <f>Input!$FA$33</f>
        <v>0</v>
      </c>
      <c r="J48" s="64">
        <f>Input!$FB$33</f>
        <v>0</v>
      </c>
      <c r="K48" s="64">
        <f>Input!$FC$33</f>
        <v>0</v>
      </c>
      <c r="L48" s="65">
        <f t="shared" si="3"/>
        <v>0</v>
      </c>
      <c r="N48" s="97"/>
      <c r="O48" s="293">
        <f>FTSE!$R$72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Input!$FD$33</f>
        <v>0</v>
      </c>
      <c r="G49" s="64">
        <f>Input!$FE$33</f>
        <v>0</v>
      </c>
      <c r="H49" s="64">
        <f>Input!$FF$33</f>
        <v>0</v>
      </c>
      <c r="I49" s="64">
        <f>Input!$FG$33</f>
        <v>0</v>
      </c>
      <c r="J49" s="64">
        <f>Input!$FH$33</f>
        <v>0</v>
      </c>
      <c r="K49" s="64">
        <f>Input!$FI$33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Input!$FJ$33</f>
        <v>0</v>
      </c>
      <c r="G50" s="64">
        <f>Input!$FK$33</f>
        <v>0</v>
      </c>
      <c r="H50" s="64">
        <f>Input!$FL$33</f>
        <v>0</v>
      </c>
      <c r="I50" s="64">
        <f>Input!$FM$33</f>
        <v>0</v>
      </c>
      <c r="J50" s="64">
        <f>Input!$FN$33</f>
        <v>0</v>
      </c>
      <c r="K50" s="64">
        <f>Input!$FO$33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Input!$FP$33</f>
        <v>0</v>
      </c>
      <c r="G51" s="64">
        <f>Input!$FQ$33</f>
        <v>0</v>
      </c>
      <c r="H51" s="64">
        <f>Input!$FR$33</f>
        <v>0</v>
      </c>
      <c r="I51" s="64">
        <f>Input!$FS$33</f>
        <v>0</v>
      </c>
      <c r="J51" s="64">
        <f>Input!$FT$33</f>
        <v>0</v>
      </c>
      <c r="K51" s="64">
        <f>Input!$FU$33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Input!$FV$33</f>
        <v>0</v>
      </c>
      <c r="G52" s="64">
        <f>Input!$FW$33</f>
        <v>0</v>
      </c>
      <c r="H52" s="64">
        <f>Input!$FX$33</f>
        <v>0</v>
      </c>
      <c r="I52" s="64">
        <f>Input!$FY$33</f>
        <v>0</v>
      </c>
      <c r="J52" s="64">
        <f>Input!$FZ$33</f>
        <v>0</v>
      </c>
      <c r="K52" s="64">
        <f>Input!$GA$33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Input!$GB$33</f>
        <v>0</v>
      </c>
      <c r="G53" s="64">
        <f>Input!$GC$33</f>
        <v>0</v>
      </c>
      <c r="H53" s="64">
        <f>Input!$GD$33</f>
        <v>0</v>
      </c>
      <c r="I53" s="64">
        <f>Input!$GE$33</f>
        <v>0</v>
      </c>
      <c r="J53" s="64">
        <f>Input!$GF$33</f>
        <v>0</v>
      </c>
      <c r="K53" s="64">
        <f>Input!$GG$33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Input!$GH$33</f>
        <v>0</v>
      </c>
      <c r="G54" s="64">
        <f>Input!$GI$33</f>
        <v>0</v>
      </c>
      <c r="H54" s="64">
        <f>Input!$GJ$33</f>
        <v>0</v>
      </c>
      <c r="I54" s="64">
        <f>Input!$GK$33</f>
        <v>0</v>
      </c>
      <c r="J54" s="64">
        <f>Input!$GL$33</f>
        <v>0</v>
      </c>
      <c r="K54" s="64">
        <f>Input!$GM$33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Input!$GN$33</f>
        <v>0</v>
      </c>
      <c r="G55" s="64">
        <f>Input!$GO$33</f>
        <v>0</v>
      </c>
      <c r="H55" s="64">
        <f>Input!$GP$33</f>
        <v>0</v>
      </c>
      <c r="I55" s="64">
        <f>Input!$GQ$33</f>
        <v>0</v>
      </c>
      <c r="J55" s="64">
        <f>Input!$GR$33</f>
        <v>0</v>
      </c>
      <c r="K55" s="64">
        <f>Input!$GS$33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Input!$GT$33</f>
        <v>0</v>
      </c>
      <c r="G56" s="64">
        <f>Input!$GU$33</f>
        <v>0</v>
      </c>
      <c r="H56" s="64">
        <f>Input!$GV$33</f>
        <v>0</v>
      </c>
      <c r="I56" s="64">
        <f>Input!$GW$33</f>
        <v>0</v>
      </c>
      <c r="J56" s="64">
        <f>Input!$GX$33</f>
        <v>0</v>
      </c>
      <c r="K56" s="64">
        <f>Input!$GY$33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Input!$GZ$33</f>
        <v>0</v>
      </c>
      <c r="G57" s="64">
        <f>Input!$HA$33</f>
        <v>0</v>
      </c>
      <c r="H57" s="64">
        <f>Input!$HB$33</f>
        <v>0</v>
      </c>
      <c r="I57" s="64">
        <f>Input!$HC$33</f>
        <v>0</v>
      </c>
      <c r="J57" s="64">
        <f>Input!$HD$33</f>
        <v>0</v>
      </c>
      <c r="K57" s="64">
        <f>Input!$HE$33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Input!$HF$33</f>
        <v>0</v>
      </c>
      <c r="G58" s="64">
        <f>Input!$HG$33</f>
        <v>0</v>
      </c>
      <c r="H58" s="64">
        <f>Input!$HH$33</f>
        <v>0</v>
      </c>
      <c r="I58" s="64">
        <f>Input!$HI$33</f>
        <v>0</v>
      </c>
      <c r="J58" s="64">
        <f>Input!$HJ$33</f>
        <v>0</v>
      </c>
      <c r="K58" s="64">
        <f>Input!$HK$33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Input!HL33+Input!HM33+Input!HN33+SUM(Input!$HT$33:'Input'!$IC$33)</f>
        <v>107934842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107934842</v>
      </c>
      <c r="N69" s="20"/>
    </row>
    <row r="70" spans="1:26" ht="15.75" customHeight="1">
      <c r="H70" s="390">
        <f>H69+G69</f>
        <v>0</v>
      </c>
      <c r="L70" s="3" t="str">
        <f>IF($L$69&lt;&gt;(Input!$D$33-Input!$E$33),"Error","Balanced")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0" priority="3">
      <formula>$O$28&lt;&gt;0</formula>
    </cfRule>
  </conditionalFormatting>
  <conditionalFormatting sqref="F20:J20">
    <cfRule type="expression" dxfId="39" priority="2">
      <formula>OR($S$17&lt;&gt;0,$S$43&lt;&gt;0,$S$59&lt;&gt;0)</formula>
    </cfRule>
  </conditionalFormatting>
  <conditionalFormatting sqref="H10:J10">
    <cfRule type="expression" dxfId="38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363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2221874</v>
      </c>
      <c r="L8" s="23">
        <f>Input!$I$34</f>
        <v>2221874</v>
      </c>
      <c r="N8" s="116"/>
      <c r="O8" s="117"/>
      <c r="P8" s="19"/>
      <c r="Q8" s="19"/>
      <c r="R8" s="19"/>
      <c r="S8" s="19"/>
      <c r="T8" s="19"/>
      <c r="AB8" s="24">
        <f>SUM(C8:L8)</f>
        <v>4443748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Input!$G$34</f>
        <v>-4862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-4862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2217012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2217012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2720</v>
      </c>
      <c r="L13" s="36">
        <f>Input!$J$34</f>
        <v>2720</v>
      </c>
      <c r="N13" s="37"/>
      <c r="O13" s="120"/>
      <c r="AB13" s="24">
        <f>SUM(C13:L13)</f>
        <v>5440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10750</v>
      </c>
      <c r="L14" s="36">
        <f>Input!$K$34</f>
        <v>10750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21500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2230482</v>
      </c>
      <c r="L17" s="46">
        <f>SUM(L8:L16)</f>
        <v>2235344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Input!$N$34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Input!$O$34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Input!$P$34</f>
        <v>1420347</v>
      </c>
      <c r="G22" s="56">
        <f>Input!$Q$34</f>
        <v>601630</v>
      </c>
      <c r="H22" s="56">
        <f>Input!$R$34</f>
        <v>0</v>
      </c>
      <c r="I22" s="56">
        <f>Input!$S$34</f>
        <v>10750</v>
      </c>
      <c r="J22" s="56">
        <f>Input!$T$34</f>
        <v>573</v>
      </c>
      <c r="K22" s="56">
        <f>Input!$U$34</f>
        <v>202044</v>
      </c>
      <c r="L22" s="57">
        <f>SUM(F22:K22)</f>
        <v>2235344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4470688</v>
      </c>
    </row>
    <row r="23" spans="1:28" ht="15.75" customHeight="1">
      <c r="B23" s="63" t="s">
        <v>23</v>
      </c>
      <c r="C23" s="21"/>
      <c r="D23" s="21"/>
      <c r="F23" s="64">
        <f>Input!$V$34</f>
        <v>0</v>
      </c>
      <c r="G23" s="64">
        <f>Input!$W$34</f>
        <v>0</v>
      </c>
      <c r="H23" s="64">
        <f>Input!$X$34</f>
        <v>0</v>
      </c>
      <c r="I23" s="64">
        <f>Input!$Y$34</f>
        <v>0</v>
      </c>
      <c r="J23" s="64">
        <f>Input!$Z$34</f>
        <v>0</v>
      </c>
      <c r="K23" s="64">
        <f>Input!$AA$34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Input!$AB$34</f>
        <v>0</v>
      </c>
      <c r="G24" s="64">
        <f>Input!$AC$34</f>
        <v>0</v>
      </c>
      <c r="H24" s="64">
        <f>Input!$AD$34</f>
        <v>0</v>
      </c>
      <c r="I24" s="64">
        <f>Input!$AE$34</f>
        <v>0</v>
      </c>
      <c r="J24" s="64">
        <f>Input!$AF$34</f>
        <v>0</v>
      </c>
      <c r="K24" s="64">
        <f>Input!$AG$34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Input!$AH$34</f>
        <v>0</v>
      </c>
      <c r="G25" s="64">
        <f>Input!$AI$34</f>
        <v>0</v>
      </c>
      <c r="H25" s="64">
        <f>Input!$AJ$34</f>
        <v>0</v>
      </c>
      <c r="I25" s="64">
        <f>Input!$AK$34</f>
        <v>0</v>
      </c>
      <c r="J25" s="64">
        <f>Input!$AL$34</f>
        <v>0</v>
      </c>
      <c r="K25" s="64">
        <f>Input!$AM$34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Input!$AN$34</f>
        <v>0</v>
      </c>
      <c r="G26" s="64">
        <f>Input!$AO$34</f>
        <v>0</v>
      </c>
      <c r="H26" s="64">
        <f>Input!$AP$34</f>
        <v>0</v>
      </c>
      <c r="I26" s="64">
        <f>Input!$AQ$34</f>
        <v>0</v>
      </c>
      <c r="J26" s="64">
        <f>Input!$AR$34</f>
        <v>0</v>
      </c>
      <c r="K26" s="64">
        <f>Input!$AS$34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Input!$AT$34</f>
        <v>0</v>
      </c>
      <c r="G27" s="64">
        <f>Input!$AU$34</f>
        <v>0</v>
      </c>
      <c r="H27" s="64">
        <f>Input!$AV$34</f>
        <v>0</v>
      </c>
      <c r="I27" s="64">
        <f>Input!$AW$34</f>
        <v>0</v>
      </c>
      <c r="J27" s="64">
        <f>Input!$AX$34</f>
        <v>0</v>
      </c>
      <c r="K27" s="64">
        <f>Input!$AY$34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Input!$AZ$34</f>
        <v>0</v>
      </c>
      <c r="G28" s="64">
        <f>Input!$BA$34</f>
        <v>0</v>
      </c>
      <c r="H28" s="64">
        <f>Input!$BB$34</f>
        <v>0</v>
      </c>
      <c r="I28" s="64">
        <f>Input!$BC$34</f>
        <v>0</v>
      </c>
      <c r="J28" s="64">
        <f>Input!$BD$34</f>
        <v>0</v>
      </c>
      <c r="K28" s="64">
        <f>Input!$BE$34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Input!$BF$34</f>
        <v>0</v>
      </c>
      <c r="G29" s="64">
        <f>Input!$BG$34</f>
        <v>0</v>
      </c>
      <c r="H29" s="64">
        <f>Input!$BH$34</f>
        <v>0</v>
      </c>
      <c r="I29" s="64">
        <f>Input!$BI$34</f>
        <v>0</v>
      </c>
      <c r="J29" s="64">
        <f>Input!$BJ$34</f>
        <v>0</v>
      </c>
      <c r="K29" s="64">
        <f>Input!$BK$34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Input!$BL$34</f>
        <v>0</v>
      </c>
      <c r="G30" s="64">
        <f>Input!$BM$34</f>
        <v>0</v>
      </c>
      <c r="H30" s="64">
        <f>Input!$BN$34</f>
        <v>0</v>
      </c>
      <c r="I30" s="64">
        <f>Input!$BO$34</f>
        <v>0</v>
      </c>
      <c r="J30" s="64">
        <f>Input!$BP$34</f>
        <v>0</v>
      </c>
      <c r="K30" s="64">
        <f>Input!$BQ$34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Input!$BR$34</f>
        <v>0</v>
      </c>
      <c r="G31" s="64">
        <f>Input!$BS$34</f>
        <v>0</v>
      </c>
      <c r="H31" s="64">
        <f>Input!$BT$34</f>
        <v>0</v>
      </c>
      <c r="I31" s="64">
        <f>Input!$BU$34</f>
        <v>0</v>
      </c>
      <c r="J31" s="64">
        <f>Input!$BV$34</f>
        <v>0</v>
      </c>
      <c r="K31" s="64">
        <f>Input!$BW$34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Input!$BX$34</f>
        <v>0</v>
      </c>
      <c r="G32" s="64">
        <f>Input!$BY$34</f>
        <v>0</v>
      </c>
      <c r="H32" s="64">
        <f>Input!$BZ$34</f>
        <v>0</v>
      </c>
      <c r="I32" s="64">
        <f>Input!$CA$34</f>
        <v>0</v>
      </c>
      <c r="J32" s="64">
        <f>Input!$CB$34</f>
        <v>0</v>
      </c>
      <c r="K32" s="64">
        <f>Input!$CC$34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Input!$CD$34</f>
        <v>0</v>
      </c>
      <c r="G33" s="64">
        <f>Input!$CE$34</f>
        <v>0</v>
      </c>
      <c r="H33" s="64">
        <f>Input!$CF$34</f>
        <v>0</v>
      </c>
      <c r="I33" s="64">
        <f>Input!$CG$34</f>
        <v>0</v>
      </c>
      <c r="J33" s="64">
        <f>Input!$CH$34</f>
        <v>0</v>
      </c>
      <c r="K33" s="64">
        <f>Input!$CI$34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Input!$CJ$34</f>
        <v>0</v>
      </c>
      <c r="G34" s="64">
        <f>Input!$CK$34</f>
        <v>0</v>
      </c>
      <c r="H34" s="64">
        <f>Input!$CL$34</f>
        <v>0</v>
      </c>
      <c r="I34" s="64">
        <f>Input!$CM$34</f>
        <v>0</v>
      </c>
      <c r="J34" s="64">
        <f>Input!$CN$34</f>
        <v>0</v>
      </c>
      <c r="K34" s="64">
        <f>Input!$CO$34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Input!$CP$34</f>
        <v>0</v>
      </c>
      <c r="G35" s="64">
        <f>Input!$CQ$34</f>
        <v>0</v>
      </c>
      <c r="H35" s="64">
        <f>Input!$CR$34</f>
        <v>0</v>
      </c>
      <c r="I35" s="64">
        <f>Input!$CS$34</f>
        <v>0</v>
      </c>
      <c r="J35" s="64">
        <f>Input!$CT$34</f>
        <v>0</v>
      </c>
      <c r="K35" s="64">
        <f>Input!$CU$34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Input!$CV$34</f>
        <v>0</v>
      </c>
      <c r="G36" s="64">
        <f>Input!$CW$34</f>
        <v>0</v>
      </c>
      <c r="H36" s="64">
        <f>Input!$CX$34</f>
        <v>0</v>
      </c>
      <c r="I36" s="64">
        <f>Input!$CY$34</f>
        <v>0</v>
      </c>
      <c r="J36" s="64">
        <f>Input!$CZ$34</f>
        <v>0</v>
      </c>
      <c r="K36" s="64">
        <f>Input!$DA$34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Input!$DB$34</f>
        <v>0</v>
      </c>
      <c r="G37" s="64">
        <f>Input!$DC$34</f>
        <v>0</v>
      </c>
      <c r="H37" s="64">
        <f>Input!$DD$34</f>
        <v>0</v>
      </c>
      <c r="I37" s="64">
        <f>Input!$DE$34</f>
        <v>0</v>
      </c>
      <c r="J37" s="64">
        <f>Input!$DF$34</f>
        <v>0</v>
      </c>
      <c r="K37" s="64">
        <f>Input!$DG$34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Input!$DH$34</f>
        <v>0</v>
      </c>
      <c r="G38" s="64">
        <f>Input!$DI$34</f>
        <v>0</v>
      </c>
      <c r="H38" s="64">
        <f>Input!$DJ$34</f>
        <v>0</v>
      </c>
      <c r="I38" s="64">
        <f>Input!$DK$34</f>
        <v>0</v>
      </c>
      <c r="J38" s="64">
        <f>Input!$DL$34</f>
        <v>0</v>
      </c>
      <c r="K38" s="64">
        <f>Input!$DM$34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Input!$DN$34</f>
        <v>0</v>
      </c>
      <c r="G39" s="64">
        <f>Input!$DO$34</f>
        <v>0</v>
      </c>
      <c r="H39" s="64">
        <f>Input!$DP$34</f>
        <v>0</v>
      </c>
      <c r="I39" s="64">
        <f>Input!$DQ$34</f>
        <v>0</v>
      </c>
      <c r="J39" s="64">
        <f>Input!$DR$34</f>
        <v>0</v>
      </c>
      <c r="K39" s="64">
        <f>Input!$DS$34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Input!$DT$34</f>
        <v>0</v>
      </c>
      <c r="G40" s="64">
        <f>Input!$DU$34</f>
        <v>0</v>
      </c>
      <c r="H40" s="64">
        <f>Input!$DV$34</f>
        <v>0</v>
      </c>
      <c r="I40" s="64">
        <f>Input!$DW$34</f>
        <v>0</v>
      </c>
      <c r="J40" s="64">
        <f>Input!$DX$34</f>
        <v>0</v>
      </c>
      <c r="K40" s="64">
        <f>Input!$DY$34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Input!$DZ$34</f>
        <v>0</v>
      </c>
      <c r="G41" s="64">
        <f>Input!$EA$34</f>
        <v>0</v>
      </c>
      <c r="H41" s="64">
        <f>Input!$EB$34</f>
        <v>0</v>
      </c>
      <c r="I41" s="64">
        <f>Input!$EC$34</f>
        <v>0</v>
      </c>
      <c r="J41" s="64">
        <f>Input!$ED$34</f>
        <v>0</v>
      </c>
      <c r="K41" s="64">
        <f>Input!$EE$34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Input!$EF$34</f>
        <v>0</v>
      </c>
      <c r="G42" s="84">
        <f>Input!$EG$34</f>
        <v>0</v>
      </c>
      <c r="H42" s="84">
        <f>Input!$EH$34</f>
        <v>0</v>
      </c>
      <c r="I42" s="84">
        <f>Input!$EI$34</f>
        <v>0</v>
      </c>
      <c r="J42" s="84">
        <f>Input!$EJ$34</f>
        <v>0</v>
      </c>
      <c r="K42" s="84">
        <f>Input!$EK$34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1420347</v>
      </c>
      <c r="G43" s="86">
        <f t="shared" si="2"/>
        <v>601630</v>
      </c>
      <c r="H43" s="86">
        <f t="shared" si="2"/>
        <v>0</v>
      </c>
      <c r="I43" s="86">
        <f t="shared" si="2"/>
        <v>10750</v>
      </c>
      <c r="J43" s="86">
        <f t="shared" si="2"/>
        <v>573</v>
      </c>
      <c r="K43" s="86">
        <f t="shared" si="2"/>
        <v>202044</v>
      </c>
      <c r="L43" s="87">
        <f t="shared" si="2"/>
        <v>2235344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4470688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601630</v>
      </c>
      <c r="I44" s="53"/>
      <c r="J44" s="247" t="s">
        <v>468</v>
      </c>
      <c r="K44" s="248">
        <f>K43+J43</f>
        <v>202617</v>
      </c>
      <c r="L44" s="247" t="s">
        <v>470</v>
      </c>
      <c r="M44" s="249"/>
      <c r="N44" s="251">
        <f>K44+F43</f>
        <v>1622964</v>
      </c>
      <c r="O44" s="294">
        <f>ROUND((N44/P44)*100,2)</f>
        <v>12.22</v>
      </c>
      <c r="P44" s="93">
        <f>Input!$HL$34</f>
        <v>13278565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Input!$EL$34</f>
        <v>0</v>
      </c>
      <c r="G46" s="64">
        <f>Input!$EM$34</f>
        <v>0</v>
      </c>
      <c r="H46" s="64">
        <f>Input!$EN$34</f>
        <v>0</v>
      </c>
      <c r="I46" s="64">
        <f>Input!$EO$34</f>
        <v>0</v>
      </c>
      <c r="J46" s="64">
        <f>Input!$EP$34</f>
        <v>0</v>
      </c>
      <c r="K46" s="64">
        <f>Input!$EQ$34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Input!$ER$34</f>
        <v>0</v>
      </c>
      <c r="G47" s="64">
        <f>Input!$ES$34</f>
        <v>0</v>
      </c>
      <c r="H47" s="64">
        <f>Input!$ET$34</f>
        <v>0</v>
      </c>
      <c r="I47" s="64">
        <f>Input!$EU$34</f>
        <v>0</v>
      </c>
      <c r="J47" s="64">
        <f>Input!$EV$34</f>
        <v>0</v>
      </c>
      <c r="K47" s="64">
        <f>Input!$EW$34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Input!$EX$34</f>
        <v>0</v>
      </c>
      <c r="G48" s="64">
        <f>Input!$EY$34</f>
        <v>0</v>
      </c>
      <c r="H48" s="64">
        <f>Input!$EZ$34</f>
        <v>0</v>
      </c>
      <c r="I48" s="64">
        <f>Input!$FA$34</f>
        <v>0</v>
      </c>
      <c r="J48" s="64">
        <f>Input!$FB$34</f>
        <v>0</v>
      </c>
      <c r="K48" s="64">
        <f>Input!$FC$34</f>
        <v>0</v>
      </c>
      <c r="L48" s="65">
        <f t="shared" si="3"/>
        <v>0</v>
      </c>
      <c r="N48" s="97"/>
      <c r="O48" s="293">
        <f>FTSE!$R$73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Input!$FD$34</f>
        <v>0</v>
      </c>
      <c r="G49" s="64">
        <f>Input!$FE$34</f>
        <v>0</v>
      </c>
      <c r="H49" s="64">
        <f>Input!$FF$34</f>
        <v>0</v>
      </c>
      <c r="I49" s="64">
        <f>Input!$FG$34</f>
        <v>0</v>
      </c>
      <c r="J49" s="64">
        <f>Input!$FH$34</f>
        <v>0</v>
      </c>
      <c r="K49" s="64">
        <f>Input!$FI$34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Input!$FJ$34</f>
        <v>0</v>
      </c>
      <c r="G50" s="64">
        <f>Input!$FK$34</f>
        <v>0</v>
      </c>
      <c r="H50" s="64">
        <f>Input!$FL$34</f>
        <v>0</v>
      </c>
      <c r="I50" s="64">
        <f>Input!$FM$34</f>
        <v>0</v>
      </c>
      <c r="J50" s="64">
        <f>Input!$FN$34</f>
        <v>0</v>
      </c>
      <c r="K50" s="64">
        <f>Input!$FO$34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Input!$FP$34</f>
        <v>0</v>
      </c>
      <c r="G51" s="64">
        <f>Input!$FQ$34</f>
        <v>0</v>
      </c>
      <c r="H51" s="64">
        <f>Input!$FR$34</f>
        <v>0</v>
      </c>
      <c r="I51" s="64">
        <f>Input!$FS$34</f>
        <v>0</v>
      </c>
      <c r="J51" s="64">
        <f>Input!$FT$34</f>
        <v>0</v>
      </c>
      <c r="K51" s="64">
        <f>Input!$FU$34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Input!$FV$34</f>
        <v>0</v>
      </c>
      <c r="G52" s="64">
        <f>Input!$FW$34</f>
        <v>0</v>
      </c>
      <c r="H52" s="64">
        <f>Input!$FX$34</f>
        <v>0</v>
      </c>
      <c r="I52" s="64">
        <f>Input!$FY$34</f>
        <v>0</v>
      </c>
      <c r="J52" s="64">
        <f>Input!$FZ$34</f>
        <v>0</v>
      </c>
      <c r="K52" s="64">
        <f>Input!$GA$34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Input!$GB$34</f>
        <v>0</v>
      </c>
      <c r="G53" s="64">
        <f>Input!$GC$34</f>
        <v>0</v>
      </c>
      <c r="H53" s="64">
        <f>Input!$GD$34</f>
        <v>0</v>
      </c>
      <c r="I53" s="64">
        <f>Input!$GE$34</f>
        <v>0</v>
      </c>
      <c r="J53" s="64">
        <f>Input!$GF$34</f>
        <v>0</v>
      </c>
      <c r="K53" s="64">
        <f>Input!$GG$34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Input!$GH$34</f>
        <v>0</v>
      </c>
      <c r="G54" s="64">
        <f>Input!$GI$34</f>
        <v>0</v>
      </c>
      <c r="H54" s="64">
        <f>Input!$GJ$34</f>
        <v>0</v>
      </c>
      <c r="I54" s="64">
        <f>Input!$GK$34</f>
        <v>0</v>
      </c>
      <c r="J54" s="64">
        <f>Input!$GL$34</f>
        <v>0</v>
      </c>
      <c r="K54" s="64">
        <f>Input!$GM$34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Input!$GN$34</f>
        <v>0</v>
      </c>
      <c r="G55" s="64">
        <f>Input!$GO$34</f>
        <v>0</v>
      </c>
      <c r="H55" s="64">
        <f>Input!$GP$34</f>
        <v>0</v>
      </c>
      <c r="I55" s="64">
        <f>Input!$GQ$34</f>
        <v>0</v>
      </c>
      <c r="J55" s="64">
        <f>Input!$GR$34</f>
        <v>0</v>
      </c>
      <c r="K55" s="64">
        <f>Input!$GS$34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Input!$GT$34</f>
        <v>0</v>
      </c>
      <c r="G56" s="64">
        <f>Input!$GU$34</f>
        <v>0</v>
      </c>
      <c r="H56" s="64">
        <f>Input!$GV$34</f>
        <v>0</v>
      </c>
      <c r="I56" s="64">
        <f>Input!$GW$34</f>
        <v>0</v>
      </c>
      <c r="J56" s="64">
        <f>Input!$GX$34</f>
        <v>0</v>
      </c>
      <c r="K56" s="64">
        <f>Input!$GY$34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Input!$GZ$34</f>
        <v>0</v>
      </c>
      <c r="G57" s="64">
        <f>Input!$HA$34</f>
        <v>0</v>
      </c>
      <c r="H57" s="64">
        <f>Input!$HB$34</f>
        <v>0</v>
      </c>
      <c r="I57" s="64">
        <f>Input!$HC$34</f>
        <v>0</v>
      </c>
      <c r="J57" s="64">
        <f>Input!$HD$34</f>
        <v>0</v>
      </c>
      <c r="K57" s="64">
        <f>Input!$HE$34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Input!$HF$34</f>
        <v>0</v>
      </c>
      <c r="G58" s="64">
        <f>Input!$HG$34</f>
        <v>0</v>
      </c>
      <c r="H58" s="64">
        <f>Input!$HH$34</f>
        <v>0</v>
      </c>
      <c r="I58" s="64">
        <f>Input!$HI$34</f>
        <v>0</v>
      </c>
      <c r="J58" s="64">
        <f>Input!$HJ$34</f>
        <v>0</v>
      </c>
      <c r="K58" s="64">
        <f>Input!$HK$34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1420347</v>
      </c>
      <c r="G66" s="115">
        <f t="shared" ref="G66:L66" si="5">G59+G43</f>
        <v>601630</v>
      </c>
      <c r="H66" s="115">
        <f t="shared" si="5"/>
        <v>0</v>
      </c>
      <c r="I66" s="115">
        <f t="shared" si="5"/>
        <v>10750</v>
      </c>
      <c r="J66" s="115">
        <f t="shared" si="5"/>
        <v>573</v>
      </c>
      <c r="K66" s="115">
        <f t="shared" si="5"/>
        <v>202044</v>
      </c>
      <c r="L66" s="115">
        <f t="shared" si="5"/>
        <v>2235344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2230482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Input!HL34+Input!HM34+Input!HN34+SUM(Input!$HT$34:'Input'!$IC$34)</f>
        <v>148119864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152585690</v>
      </c>
      <c r="N69" s="20"/>
    </row>
    <row r="70" spans="1:26" ht="15.75" customHeight="1">
      <c r="H70" s="390">
        <f>H69+G69</f>
        <v>0</v>
      </c>
      <c r="L70" s="3" t="str">
        <f>IF($L$69&lt;&gt;(Input!$D$34-Input!$E$34),"Error","Balanced")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7" priority="3">
      <formula>$O$28&lt;&gt;0</formula>
    </cfRule>
  </conditionalFormatting>
  <conditionalFormatting sqref="F20:J20">
    <cfRule type="expression" dxfId="36" priority="2">
      <formula>OR($S$17&lt;&gt;0,$S$43&lt;&gt;0,$S$59&lt;&gt;0)</formula>
    </cfRule>
  </conditionalFormatting>
  <conditionalFormatting sqref="H10:J10">
    <cfRule type="expression" dxfId="35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366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73099316</v>
      </c>
      <c r="L8" s="23">
        <f>Input!$I$35</f>
        <v>73099316</v>
      </c>
      <c r="N8" s="116"/>
      <c r="O8" s="117"/>
      <c r="P8" s="19"/>
      <c r="Q8" s="19"/>
      <c r="R8" s="19"/>
      <c r="S8" s="19"/>
      <c r="T8" s="19"/>
      <c r="AB8" s="24">
        <f>SUM(C8:L8)</f>
        <v>146198632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73099316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73099316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Input!$H$35</f>
        <v>383243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12726074</v>
      </c>
      <c r="L13" s="36">
        <f>Input!$J$35</f>
        <v>12726074</v>
      </c>
      <c r="N13" s="37"/>
      <c r="O13" s="120"/>
      <c r="AB13" s="24">
        <f>SUM(C13:L13)</f>
        <v>25452148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949460</v>
      </c>
      <c r="L14" s="36">
        <f>Input!$K$35</f>
        <v>949460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1898920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147065</v>
      </c>
      <c r="L15" s="36">
        <f>Input!$L$35</f>
        <v>147065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294130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87305158</v>
      </c>
      <c r="L17" s="46">
        <f>SUM(L8:L16)</f>
        <v>86921915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Input!$N$35</f>
        <v>12729080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Input!$O$35</f>
        <v>4918915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Input!$P$35</f>
        <v>0</v>
      </c>
      <c r="G22" s="56">
        <f>Input!$Q$35</f>
        <v>0</v>
      </c>
      <c r="H22" s="56">
        <f>Input!$R$35</f>
        <v>0</v>
      </c>
      <c r="I22" s="56">
        <f>Input!$S$35</f>
        <v>0</v>
      </c>
      <c r="J22" s="56">
        <f>Input!$T$35</f>
        <v>0</v>
      </c>
      <c r="K22" s="56">
        <f>Input!$U$35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Input!$V$35</f>
        <v>0</v>
      </c>
      <c r="G23" s="64">
        <f>Input!$W$35</f>
        <v>0</v>
      </c>
      <c r="H23" s="64">
        <f>Input!$X$35</f>
        <v>0</v>
      </c>
      <c r="I23" s="64">
        <f>Input!$Y$35</f>
        <v>0</v>
      </c>
      <c r="J23" s="64">
        <f>Input!$Z$35</f>
        <v>0</v>
      </c>
      <c r="K23" s="64">
        <f>Input!$AA$35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Input!$AB$35</f>
        <v>6349</v>
      </c>
      <c r="G24" s="64">
        <f>Input!$AC$35</f>
        <v>0</v>
      </c>
      <c r="H24" s="64">
        <f>Input!$AD$35</f>
        <v>0</v>
      </c>
      <c r="I24" s="64">
        <f>Input!$AE$35</f>
        <v>0</v>
      </c>
      <c r="J24" s="64">
        <f>Input!$AF$35</f>
        <v>0</v>
      </c>
      <c r="K24" s="64">
        <f>Input!$AG$35</f>
        <v>0</v>
      </c>
      <c r="L24" s="65">
        <f t="shared" si="1"/>
        <v>6349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12698</v>
      </c>
    </row>
    <row r="25" spans="1:28" ht="15.75" customHeight="1">
      <c r="B25" s="55" t="s">
        <v>25</v>
      </c>
      <c r="C25" s="21"/>
      <c r="D25" s="21"/>
      <c r="F25" s="64">
        <f>Input!$AH$35</f>
        <v>13139805</v>
      </c>
      <c r="G25" s="64">
        <f>Input!$AI$35</f>
        <v>9352541</v>
      </c>
      <c r="H25" s="64">
        <f>Input!$AJ$35</f>
        <v>34027433</v>
      </c>
      <c r="I25" s="64">
        <f>Input!$AK$35</f>
        <v>17599732</v>
      </c>
      <c r="J25" s="64">
        <f>Input!$AL$35</f>
        <v>3761298</v>
      </c>
      <c r="K25" s="64">
        <f>Input!$AM$35</f>
        <v>401820</v>
      </c>
      <c r="L25" s="65">
        <f t="shared" si="1"/>
        <v>78282629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156565258</v>
      </c>
    </row>
    <row r="26" spans="1:28" ht="15.75" customHeight="1">
      <c r="B26" s="55" t="s">
        <v>26</v>
      </c>
      <c r="C26" s="21"/>
      <c r="D26" s="21"/>
      <c r="F26" s="64">
        <f>Input!$AN$35</f>
        <v>1367404</v>
      </c>
      <c r="G26" s="64">
        <f>Input!$AO$35</f>
        <v>0</v>
      </c>
      <c r="H26" s="64">
        <f>Input!$AP$35</f>
        <v>535363</v>
      </c>
      <c r="I26" s="64">
        <f>Input!$AQ$35</f>
        <v>0</v>
      </c>
      <c r="J26" s="64">
        <f>Input!$AR$35</f>
        <v>0</v>
      </c>
      <c r="K26" s="64">
        <f>Input!$AS$35</f>
        <v>44700</v>
      </c>
      <c r="L26" s="65">
        <f t="shared" si="1"/>
        <v>1947467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3894934</v>
      </c>
    </row>
    <row r="27" spans="1:28" ht="15.75" customHeight="1">
      <c r="B27" s="55" t="s">
        <v>27</v>
      </c>
      <c r="C27" s="21"/>
      <c r="D27" s="21"/>
      <c r="F27" s="64">
        <f>Input!$AT$35</f>
        <v>0</v>
      </c>
      <c r="G27" s="64">
        <f>Input!$AU$35</f>
        <v>0</v>
      </c>
      <c r="H27" s="64">
        <f>Input!$AV$35</f>
        <v>0</v>
      </c>
      <c r="I27" s="64">
        <f>Input!$AW$35</f>
        <v>0</v>
      </c>
      <c r="J27" s="64">
        <f>Input!$AX$35</f>
        <v>0</v>
      </c>
      <c r="K27" s="64">
        <f>Input!$AY$35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Input!$AZ$35</f>
        <v>122685</v>
      </c>
      <c r="G28" s="64">
        <f>Input!$BA$35</f>
        <v>0</v>
      </c>
      <c r="H28" s="64">
        <f>Input!$BB$35</f>
        <v>0</v>
      </c>
      <c r="I28" s="64">
        <f>Input!$BC$35</f>
        <v>0</v>
      </c>
      <c r="J28" s="64">
        <f>Input!$BD$35</f>
        <v>0</v>
      </c>
      <c r="K28" s="64">
        <f>Input!$BE$35</f>
        <v>0</v>
      </c>
      <c r="L28" s="65">
        <f t="shared" si="1"/>
        <v>122685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Input!$BF$35</f>
        <v>215963</v>
      </c>
      <c r="G29" s="64">
        <f>Input!$BG$35</f>
        <v>0</v>
      </c>
      <c r="H29" s="64">
        <f>Input!$BH$35</f>
        <v>7270</v>
      </c>
      <c r="I29" s="64">
        <f>Input!$BI$35</f>
        <v>59117</v>
      </c>
      <c r="J29" s="64">
        <f>Input!$BJ$35</f>
        <v>0</v>
      </c>
      <c r="K29" s="64">
        <f>Input!$BK$35</f>
        <v>0</v>
      </c>
      <c r="L29" s="65">
        <f t="shared" si="1"/>
        <v>282350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Input!$BL$35</f>
        <v>0</v>
      </c>
      <c r="G30" s="64">
        <f>Input!$BM$35</f>
        <v>0</v>
      </c>
      <c r="H30" s="64">
        <f>Input!$BN$35</f>
        <v>0</v>
      </c>
      <c r="I30" s="64">
        <f>Input!$BO$35</f>
        <v>0</v>
      </c>
      <c r="J30" s="64">
        <f>Input!$BP$35</f>
        <v>0</v>
      </c>
      <c r="K30" s="64">
        <f>Input!$BQ$35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Input!$BR$35</f>
        <v>992759</v>
      </c>
      <c r="G31" s="64">
        <f>Input!$BS$35</f>
        <v>135235</v>
      </c>
      <c r="H31" s="64">
        <f>Input!$BT$35</f>
        <v>1312985</v>
      </c>
      <c r="I31" s="64">
        <f>Input!$BU$35</f>
        <v>0</v>
      </c>
      <c r="J31" s="64">
        <f>Input!$BV$35</f>
        <v>143800</v>
      </c>
      <c r="K31" s="64">
        <f>Input!$BW$35</f>
        <v>6603</v>
      </c>
      <c r="L31" s="65">
        <f t="shared" si="1"/>
        <v>2591382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Input!$BX$35</f>
        <v>277339</v>
      </c>
      <c r="G32" s="64">
        <f>Input!$BY$35</f>
        <v>0</v>
      </c>
      <c r="H32" s="64">
        <f>Input!$BZ$35</f>
        <v>201588</v>
      </c>
      <c r="I32" s="64">
        <f>Input!$CA$35</f>
        <v>0</v>
      </c>
      <c r="J32" s="64">
        <f>Input!$CB$35</f>
        <v>109646</v>
      </c>
      <c r="K32" s="64">
        <f>Input!$CC$35</f>
        <v>127570</v>
      </c>
      <c r="L32" s="65">
        <f t="shared" si="1"/>
        <v>716143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Input!$CD$35</f>
        <v>0</v>
      </c>
      <c r="G33" s="64">
        <f>Input!$CE$35</f>
        <v>0</v>
      </c>
      <c r="H33" s="64">
        <f>Input!$CF$35</f>
        <v>0</v>
      </c>
      <c r="I33" s="64">
        <f>Input!$CG$35</f>
        <v>0</v>
      </c>
      <c r="J33" s="64">
        <f>Input!$CH$35</f>
        <v>0</v>
      </c>
      <c r="K33" s="64">
        <f>Input!$CI$35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Input!$CJ$35</f>
        <v>0</v>
      </c>
      <c r="G34" s="64">
        <f>Input!$CK$35</f>
        <v>0</v>
      </c>
      <c r="H34" s="64">
        <f>Input!$CL$35</f>
        <v>528271</v>
      </c>
      <c r="I34" s="64">
        <f>Input!$CM$35</f>
        <v>0</v>
      </c>
      <c r="J34" s="64">
        <f>Input!$CN$35</f>
        <v>0</v>
      </c>
      <c r="K34" s="64">
        <f>Input!$CO$35</f>
        <v>0</v>
      </c>
      <c r="L34" s="65">
        <f t="shared" si="1"/>
        <v>528271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Input!$CP$35</f>
        <v>122591</v>
      </c>
      <c r="G35" s="64">
        <f>Input!$CQ$35</f>
        <v>0</v>
      </c>
      <c r="H35" s="64">
        <f>Input!$CR$35</f>
        <v>0</v>
      </c>
      <c r="I35" s="64">
        <f>Input!$CS$35</f>
        <v>0</v>
      </c>
      <c r="J35" s="64">
        <f>Input!$CT$35</f>
        <v>440</v>
      </c>
      <c r="K35" s="64">
        <f>Input!$CU$35</f>
        <v>0</v>
      </c>
      <c r="L35" s="65">
        <f t="shared" si="1"/>
        <v>123031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Input!$CV$35</f>
        <v>44911</v>
      </c>
      <c r="G36" s="64">
        <f>Input!$CW$35</f>
        <v>0</v>
      </c>
      <c r="H36" s="64">
        <f>Input!$CX$35</f>
        <v>24674</v>
      </c>
      <c r="I36" s="64">
        <f>Input!$CY$35</f>
        <v>0</v>
      </c>
      <c r="J36" s="64">
        <f>Input!$CZ$35</f>
        <v>0</v>
      </c>
      <c r="K36" s="64">
        <f>Input!$DA$35</f>
        <v>0</v>
      </c>
      <c r="L36" s="65">
        <f t="shared" si="1"/>
        <v>69585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Input!$DB$35</f>
        <v>0</v>
      </c>
      <c r="G37" s="64">
        <f>Input!$DC$35</f>
        <v>0</v>
      </c>
      <c r="H37" s="64">
        <f>Input!$DD$35</f>
        <v>0</v>
      </c>
      <c r="I37" s="64">
        <f>Input!$DE$35</f>
        <v>0</v>
      </c>
      <c r="J37" s="64">
        <f>Input!$DF$35</f>
        <v>0</v>
      </c>
      <c r="K37" s="64">
        <f>Input!$DG$35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Input!$DH$35</f>
        <v>0</v>
      </c>
      <c r="G38" s="64">
        <f>Input!$DI$35</f>
        <v>0</v>
      </c>
      <c r="H38" s="64">
        <f>Input!$DJ$35</f>
        <v>0</v>
      </c>
      <c r="I38" s="64">
        <f>Input!$DK$35</f>
        <v>0</v>
      </c>
      <c r="J38" s="64">
        <f>Input!$DL$35</f>
        <v>0</v>
      </c>
      <c r="K38" s="64">
        <f>Input!$DM$35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Input!$DN$35</f>
        <v>0</v>
      </c>
      <c r="G39" s="64">
        <f>Input!$DO$35</f>
        <v>0</v>
      </c>
      <c r="H39" s="64">
        <f>Input!$DP$35</f>
        <v>0</v>
      </c>
      <c r="I39" s="64">
        <f>Input!$DQ$35</f>
        <v>0</v>
      </c>
      <c r="J39" s="64">
        <f>Input!$DR$35</f>
        <v>0</v>
      </c>
      <c r="K39" s="64">
        <f>Input!$DS$35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Input!$DT$35</f>
        <v>0</v>
      </c>
      <c r="G40" s="64">
        <f>Input!$DU$35</f>
        <v>0</v>
      </c>
      <c r="H40" s="64">
        <f>Input!$DV$35</f>
        <v>0</v>
      </c>
      <c r="I40" s="64">
        <f>Input!$DW$35</f>
        <v>0</v>
      </c>
      <c r="J40" s="64">
        <f>Input!$DX$35</f>
        <v>0</v>
      </c>
      <c r="K40" s="64">
        <f>Input!$DY$35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Input!$DZ$35</f>
        <v>0</v>
      </c>
      <c r="G41" s="64">
        <f>Input!$EA$35</f>
        <v>0</v>
      </c>
      <c r="H41" s="64">
        <f>Input!$EB$35</f>
        <v>0</v>
      </c>
      <c r="I41" s="64">
        <f>Input!$EC$35</f>
        <v>0</v>
      </c>
      <c r="J41" s="64">
        <f>Input!$ED$35</f>
        <v>0</v>
      </c>
      <c r="K41" s="64">
        <f>Input!$EE$35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Input!$EF$35</f>
        <v>1161370</v>
      </c>
      <c r="G42" s="84">
        <f>Input!$EG$35</f>
        <v>0</v>
      </c>
      <c r="H42" s="84">
        <f>Input!$EH$35</f>
        <v>1090653</v>
      </c>
      <c r="I42" s="84">
        <f>Input!$EI$35</f>
        <v>0</v>
      </c>
      <c r="J42" s="84">
        <f>Input!$EJ$35</f>
        <v>0</v>
      </c>
      <c r="K42" s="84">
        <f>Input!$EK$35</f>
        <v>0</v>
      </c>
      <c r="L42" s="65">
        <f t="shared" si="1"/>
        <v>2252023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4504046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17451176</v>
      </c>
      <c r="G43" s="86">
        <f t="shared" si="2"/>
        <v>9487776</v>
      </c>
      <c r="H43" s="86">
        <f t="shared" si="2"/>
        <v>37728237</v>
      </c>
      <c r="I43" s="86">
        <f t="shared" si="2"/>
        <v>17658849</v>
      </c>
      <c r="J43" s="86">
        <f t="shared" si="2"/>
        <v>4015184</v>
      </c>
      <c r="K43" s="86">
        <f t="shared" si="2"/>
        <v>580693</v>
      </c>
      <c r="L43" s="87">
        <f t="shared" si="2"/>
        <v>86921915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164976936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47216013</v>
      </c>
      <c r="I44" s="53"/>
      <c r="J44" s="247" t="s">
        <v>468</v>
      </c>
      <c r="K44" s="248">
        <f>K43+J43</f>
        <v>4595877</v>
      </c>
      <c r="L44" s="247" t="s">
        <v>470</v>
      </c>
      <c r="M44" s="249"/>
      <c r="N44" s="251">
        <f>K44+F43</f>
        <v>22047053</v>
      </c>
      <c r="O44" s="294">
        <f>ROUND((N44/P44)*100,2)</f>
        <v>191.74</v>
      </c>
      <c r="P44" s="93">
        <f>Input!$HL$35</f>
        <v>11498663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Input!$EL$35</f>
        <v>0</v>
      </c>
      <c r="G46" s="64">
        <f>Input!$EM$35</f>
        <v>0</v>
      </c>
      <c r="H46" s="64">
        <f>Input!$EN$35</f>
        <v>0</v>
      </c>
      <c r="I46" s="64">
        <f>Input!$EO$35</f>
        <v>0</v>
      </c>
      <c r="J46" s="64">
        <f>Input!$EP$35</f>
        <v>0</v>
      </c>
      <c r="K46" s="64">
        <f>Input!$EQ$35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Input!$ER$35</f>
        <v>0</v>
      </c>
      <c r="G47" s="64">
        <f>Input!$ES$35</f>
        <v>0</v>
      </c>
      <c r="H47" s="64">
        <f>Input!$ET$35</f>
        <v>0</v>
      </c>
      <c r="I47" s="64">
        <f>Input!$EU$35</f>
        <v>0</v>
      </c>
      <c r="J47" s="64">
        <f>Input!$EV$35</f>
        <v>0</v>
      </c>
      <c r="K47" s="64">
        <f>Input!$EW$35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Input!$EX$35</f>
        <v>0</v>
      </c>
      <c r="G48" s="64">
        <f>Input!$EY$35</f>
        <v>0</v>
      </c>
      <c r="H48" s="64">
        <f>Input!$EZ$35</f>
        <v>0</v>
      </c>
      <c r="I48" s="64">
        <f>Input!$FA$35</f>
        <v>0</v>
      </c>
      <c r="J48" s="64">
        <f>Input!$FB$35</f>
        <v>0</v>
      </c>
      <c r="K48" s="64">
        <f>Input!$FC$35</f>
        <v>0</v>
      </c>
      <c r="L48" s="65">
        <f t="shared" si="3"/>
        <v>0</v>
      </c>
      <c r="N48" s="97"/>
      <c r="O48" s="293">
        <f>FTSE!$R$74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Input!$FD$35</f>
        <v>0</v>
      </c>
      <c r="G49" s="64">
        <f>Input!$FE$35</f>
        <v>0</v>
      </c>
      <c r="H49" s="64">
        <f>Input!$FF$35</f>
        <v>0</v>
      </c>
      <c r="I49" s="64">
        <f>Input!$FG$35</f>
        <v>0</v>
      </c>
      <c r="J49" s="64">
        <f>Input!$FH$35</f>
        <v>0</v>
      </c>
      <c r="K49" s="64">
        <f>Input!$FI$35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Input!$FJ$35</f>
        <v>0</v>
      </c>
      <c r="G50" s="64">
        <f>Input!$FK$35</f>
        <v>0</v>
      </c>
      <c r="H50" s="64">
        <f>Input!$FL$35</f>
        <v>0</v>
      </c>
      <c r="I50" s="64">
        <f>Input!$FM$35</f>
        <v>0</v>
      </c>
      <c r="J50" s="64">
        <f>Input!$FN$35</f>
        <v>0</v>
      </c>
      <c r="K50" s="64">
        <f>Input!$FO$35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Input!$FP$35</f>
        <v>203448</v>
      </c>
      <c r="G51" s="64">
        <f>Input!$FQ$35</f>
        <v>0</v>
      </c>
      <c r="H51" s="64">
        <f>Input!$FR$35</f>
        <v>120013</v>
      </c>
      <c r="I51" s="64">
        <f>Input!$FS$35</f>
        <v>0</v>
      </c>
      <c r="J51" s="64">
        <f>Input!$FT$35</f>
        <v>0</v>
      </c>
      <c r="K51" s="64">
        <f>Input!$FU$35</f>
        <v>12</v>
      </c>
      <c r="L51" s="65">
        <f t="shared" si="3"/>
        <v>323473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Input!$FV$35</f>
        <v>0</v>
      </c>
      <c r="G52" s="64">
        <f>Input!$FW$35</f>
        <v>0</v>
      </c>
      <c r="H52" s="64">
        <f>Input!$FX$35</f>
        <v>0</v>
      </c>
      <c r="I52" s="64">
        <f>Input!$FY$35</f>
        <v>0</v>
      </c>
      <c r="J52" s="64">
        <f>Input!$FZ$35</f>
        <v>0</v>
      </c>
      <c r="K52" s="64">
        <f>Input!$GA$35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Input!$GB$35</f>
        <v>0</v>
      </c>
      <c r="G53" s="64">
        <f>Input!$GC$35</f>
        <v>0</v>
      </c>
      <c r="H53" s="64">
        <f>Input!$GD$35</f>
        <v>0</v>
      </c>
      <c r="I53" s="64">
        <f>Input!$GE$35</f>
        <v>0</v>
      </c>
      <c r="J53" s="64">
        <f>Input!$GF$35</f>
        <v>0</v>
      </c>
      <c r="K53" s="64">
        <f>Input!$GG$35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Input!$GH$35</f>
        <v>0</v>
      </c>
      <c r="G54" s="64">
        <f>Input!$GI$35</f>
        <v>0</v>
      </c>
      <c r="H54" s="64">
        <f>Input!$GJ$35</f>
        <v>0</v>
      </c>
      <c r="I54" s="64">
        <f>Input!$GK$35</f>
        <v>0</v>
      </c>
      <c r="J54" s="64">
        <f>Input!$GL$35</f>
        <v>0</v>
      </c>
      <c r="K54" s="64">
        <f>Input!$GM$35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Input!$GN$35</f>
        <v>0</v>
      </c>
      <c r="G55" s="64">
        <f>Input!$GO$35</f>
        <v>0</v>
      </c>
      <c r="H55" s="64">
        <f>Input!$GP$35</f>
        <v>0</v>
      </c>
      <c r="I55" s="64">
        <f>Input!$GQ$35</f>
        <v>0</v>
      </c>
      <c r="J55" s="64">
        <f>Input!$GR$35</f>
        <v>0</v>
      </c>
      <c r="K55" s="64">
        <f>Input!$GS$35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Input!$GT$35</f>
        <v>0</v>
      </c>
      <c r="G56" s="64">
        <f>Input!$GU$35</f>
        <v>0</v>
      </c>
      <c r="H56" s="64">
        <f>Input!$GV$35</f>
        <v>0</v>
      </c>
      <c r="I56" s="64">
        <f>Input!$GW$35</f>
        <v>0</v>
      </c>
      <c r="J56" s="64">
        <f>Input!$GX$35</f>
        <v>0</v>
      </c>
      <c r="K56" s="64">
        <f>Input!$GY$35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Input!$GZ$35</f>
        <v>0</v>
      </c>
      <c r="G57" s="64">
        <f>Input!$HA$35</f>
        <v>0</v>
      </c>
      <c r="H57" s="64">
        <f>Input!$HB$35</f>
        <v>0</v>
      </c>
      <c r="I57" s="64">
        <f>Input!$HC$35</f>
        <v>0</v>
      </c>
      <c r="J57" s="64">
        <f>Input!$HD$35</f>
        <v>0</v>
      </c>
      <c r="K57" s="64">
        <f>Input!$HE$35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Input!$HF$35</f>
        <v>0</v>
      </c>
      <c r="G58" s="64">
        <f>Input!$HG$35</f>
        <v>0</v>
      </c>
      <c r="H58" s="64">
        <f>Input!$HH$35</f>
        <v>0</v>
      </c>
      <c r="I58" s="64">
        <f>Input!$HI$35</f>
        <v>0</v>
      </c>
      <c r="J58" s="64">
        <f>Input!$HJ$35</f>
        <v>0</v>
      </c>
      <c r="K58" s="64">
        <f>Input!$HK$35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203448</v>
      </c>
      <c r="G59" s="86">
        <f t="shared" ref="G59:L59" si="4">SUM(G46:G58)</f>
        <v>0</v>
      </c>
      <c r="H59" s="86">
        <f t="shared" si="4"/>
        <v>120013</v>
      </c>
      <c r="I59" s="86">
        <f t="shared" si="4"/>
        <v>0</v>
      </c>
      <c r="J59" s="86">
        <f t="shared" si="4"/>
        <v>0</v>
      </c>
      <c r="K59" s="86">
        <f t="shared" si="4"/>
        <v>12</v>
      </c>
      <c r="L59" s="86">
        <f t="shared" si="4"/>
        <v>323473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17654624</v>
      </c>
      <c r="G66" s="115">
        <f t="shared" ref="G66:L66" si="5">G59+G43</f>
        <v>9487776</v>
      </c>
      <c r="H66" s="115">
        <f t="shared" si="5"/>
        <v>37848250</v>
      </c>
      <c r="I66" s="115">
        <f t="shared" si="5"/>
        <v>17658849</v>
      </c>
      <c r="J66" s="115">
        <f t="shared" si="5"/>
        <v>4015184</v>
      </c>
      <c r="K66" s="115">
        <f t="shared" si="5"/>
        <v>580705</v>
      </c>
      <c r="L66" s="115">
        <f t="shared" si="5"/>
        <v>87245388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104953153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Input!HL35+Input!HM35+Input!HN35+SUM(Input!$HT$35:'Input'!$IC$35)</f>
        <v>160698046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352896587</v>
      </c>
      <c r="N69" s="20"/>
    </row>
    <row r="70" spans="1:26" ht="15.75" customHeight="1">
      <c r="H70" s="390">
        <f>H69+G69</f>
        <v>0</v>
      </c>
      <c r="L70" s="3" t="str">
        <f>IF($L$69&lt;&gt;(Input!$D$35-Input!$E$35),"Error","Balanced")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4" priority="3">
      <formula>$O$28&lt;&gt;0</formula>
    </cfRule>
  </conditionalFormatting>
  <conditionalFormatting sqref="F20:J20">
    <cfRule type="expression" dxfId="33" priority="2">
      <formula>OR($S$17&lt;&gt;0,$S$43&lt;&gt;0,$S$59&lt;&gt;0)</formula>
    </cfRule>
  </conditionalFormatting>
  <conditionalFormatting sqref="H10:J10">
    <cfRule type="expression" dxfId="32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"/>
  <sheetViews>
    <sheetView showGridLines="0" workbookViewId="0">
      <pane xSplit="2" ySplit="4" topLeftCell="C5" activePane="bottomRight" state="frozen"/>
      <selection activeCell="B30" sqref="B30"/>
      <selection pane="topRight" activeCell="B30" sqref="B30"/>
      <selection pane="bottomLeft" activeCell="B30" sqref="B30"/>
      <selection pane="bottomRight" activeCell="I1" sqref="I1"/>
    </sheetView>
  </sheetViews>
  <sheetFormatPr defaultRowHeight="12.75"/>
  <cols>
    <col min="2" max="2" width="58.140625" customWidth="1"/>
    <col min="3" max="3" width="12.5703125" customWidth="1"/>
    <col min="4" max="4" width="14.28515625" customWidth="1"/>
    <col min="5" max="5" width="16.7109375" customWidth="1"/>
    <col min="6" max="6" width="12.42578125" customWidth="1"/>
    <col min="7" max="7" width="12.7109375" customWidth="1"/>
    <col min="8" max="8" width="11.85546875" customWidth="1"/>
    <col min="9" max="9" width="15.85546875" customWidth="1"/>
  </cols>
  <sheetData>
    <row r="1" spans="2:9" ht="13.5" thickBot="1">
      <c r="D1" t="s">
        <v>1685</v>
      </c>
      <c r="I1" s="369" t="s">
        <v>441</v>
      </c>
    </row>
    <row r="2" spans="2:9">
      <c r="B2" s="526" t="s">
        <v>45</v>
      </c>
    </row>
    <row r="3" spans="2:9">
      <c r="B3" s="1061" t="str">
        <f>Input!$B$6</f>
        <v>FY 2018 Research Expenditure Survey</v>
      </c>
      <c r="C3" s="1062"/>
      <c r="D3" s="1062"/>
      <c r="E3" s="1062"/>
      <c r="F3" s="1062"/>
      <c r="G3" s="1062"/>
      <c r="H3" s="1062"/>
      <c r="I3" s="1062"/>
    </row>
    <row r="4" spans="2:9" ht="38.25">
      <c r="B4" s="14" t="s">
        <v>44</v>
      </c>
      <c r="C4" s="324" t="s">
        <v>15</v>
      </c>
      <c r="D4" s="324" t="s">
        <v>16</v>
      </c>
      <c r="E4" s="324" t="s">
        <v>17</v>
      </c>
      <c r="F4" s="324" t="s">
        <v>18</v>
      </c>
      <c r="G4" s="324" t="s">
        <v>19</v>
      </c>
      <c r="H4" s="324" t="s">
        <v>20</v>
      </c>
      <c r="I4" s="324" t="s">
        <v>21</v>
      </c>
    </row>
    <row r="5" spans="2:9">
      <c r="B5" s="619" t="str">
        <f>ARL!$B$1</f>
        <v>The University of Texas at Arlington</v>
      </c>
      <c r="C5" s="177">
        <f>ARL!$F$46</f>
        <v>6297943</v>
      </c>
      <c r="D5" s="177">
        <f>ARL!$G$46</f>
        <v>541246</v>
      </c>
      <c r="E5" s="177">
        <f>ARL!$H$46</f>
        <v>30781</v>
      </c>
      <c r="F5" s="177">
        <f>ARL!$I$46</f>
        <v>2005598</v>
      </c>
      <c r="G5" s="177">
        <f>ARL!$J$46</f>
        <v>751346</v>
      </c>
      <c r="H5" s="177">
        <f>ARL!$K$46</f>
        <v>417645</v>
      </c>
      <c r="I5" s="177">
        <f>ARL!$L$46</f>
        <v>10044559</v>
      </c>
    </row>
    <row r="6" spans="2:9">
      <c r="B6" s="619" t="str">
        <f>ASU!$B$1</f>
        <v>Angelo State University</v>
      </c>
      <c r="C6" s="97">
        <f>ASU!$F$46</f>
        <v>0</v>
      </c>
      <c r="D6" s="97">
        <f>ASU!$G$46</f>
        <v>0</v>
      </c>
      <c r="E6" s="97">
        <f>ASU!$H$46</f>
        <v>0</v>
      </c>
      <c r="F6" s="97">
        <f>ASU!$I$46</f>
        <v>0</v>
      </c>
      <c r="G6" s="97">
        <f>ASU!$J$46</f>
        <v>0</v>
      </c>
      <c r="H6" s="97">
        <f>ASU!$K$46</f>
        <v>0</v>
      </c>
      <c r="I6" s="97">
        <f>ASU!$L$46</f>
        <v>0</v>
      </c>
    </row>
    <row r="7" spans="2:9">
      <c r="B7" s="619" t="str">
        <f>'AUS1'!$B$1</f>
        <v>The University of Texas at Austin - Academic &amp; Health (A+H)</v>
      </c>
      <c r="C7" s="97">
        <f>'AUS1'!$F$46</f>
        <v>10245762</v>
      </c>
      <c r="D7" s="97">
        <f>'AUS1'!$G$46</f>
        <v>0</v>
      </c>
      <c r="E7" s="97">
        <f>'AUS1'!$H$46</f>
        <v>113528</v>
      </c>
      <c r="F7" s="97">
        <f>'AUS1'!$I$46</f>
        <v>589639</v>
      </c>
      <c r="G7" s="97">
        <f>'AUS1'!$J$46</f>
        <v>77025</v>
      </c>
      <c r="H7" s="97">
        <f>'AUS1'!$K$46</f>
        <v>172165</v>
      </c>
      <c r="I7" s="97">
        <f>'AUS1'!$L$46</f>
        <v>11198119</v>
      </c>
    </row>
    <row r="8" spans="2:9">
      <c r="B8" s="619" t="str">
        <f>'RGV1'!$B$1</f>
        <v>The University of Texas RGV - Academic &amp; Health (A+H)</v>
      </c>
      <c r="C8" s="97">
        <f>'RGV1'!$F$46</f>
        <v>1267525</v>
      </c>
      <c r="D8" s="97">
        <f>'RGV1'!$G$46</f>
        <v>1074342</v>
      </c>
      <c r="E8" s="97">
        <f>'RGV1'!$H$46</f>
        <v>0</v>
      </c>
      <c r="F8" s="97">
        <f>'RGV1'!$I$46</f>
        <v>0</v>
      </c>
      <c r="G8" s="97">
        <f>'RGV1'!$J$46</f>
        <v>0</v>
      </c>
      <c r="H8" s="97">
        <f>'RGV1'!$K$46</f>
        <v>51254</v>
      </c>
      <c r="I8" s="97">
        <f>'RGV1'!$L$46</f>
        <v>2393121</v>
      </c>
    </row>
    <row r="9" spans="2:9">
      <c r="B9" s="619" t="str">
        <f>DAL!$B$1</f>
        <v>The University of Texas at Dallas</v>
      </c>
      <c r="C9" s="97">
        <f>DAL!$F$46</f>
        <v>2820600</v>
      </c>
      <c r="D9" s="97">
        <f>DAL!$G$46</f>
        <v>4232</v>
      </c>
      <c r="E9" s="97">
        <f>DAL!$H$46</f>
        <v>0</v>
      </c>
      <c r="F9" s="97">
        <f>DAL!$I$46</f>
        <v>653505</v>
      </c>
      <c r="G9" s="97">
        <f>DAL!$J$46</f>
        <v>0</v>
      </c>
      <c r="H9" s="97">
        <f>DAL!$K$46</f>
        <v>1839</v>
      </c>
      <c r="I9" s="97">
        <f>DAL!$L$46</f>
        <v>3480176</v>
      </c>
    </row>
    <row r="10" spans="2:9">
      <c r="B10" s="619" t="str">
        <f>'E-P'!$B$1</f>
        <v>The University of Texas at El Paso</v>
      </c>
      <c r="C10" s="97">
        <f>'E-P'!$F$46</f>
        <v>2195994</v>
      </c>
      <c r="D10" s="97">
        <f>'E-P'!$G$46</f>
        <v>164658</v>
      </c>
      <c r="E10" s="97">
        <f>'E-P'!$H$46</f>
        <v>0</v>
      </c>
      <c r="F10" s="97">
        <f>'E-P'!$I$46</f>
        <v>231608</v>
      </c>
      <c r="G10" s="97">
        <f>'E-P'!$J$46</f>
        <v>0</v>
      </c>
      <c r="H10" s="97">
        <f>'E-P'!$K$46</f>
        <v>557464</v>
      </c>
      <c r="I10" s="97">
        <f>'E-P'!$L$46</f>
        <v>3149724</v>
      </c>
    </row>
    <row r="11" spans="2:9">
      <c r="B11" s="619" t="str">
        <f>LU!$B$1</f>
        <v xml:space="preserve">Lamar University </v>
      </c>
      <c r="C11" s="97">
        <f>LU!$F$46</f>
        <v>0</v>
      </c>
      <c r="D11" s="97">
        <f>LU!$G$46</f>
        <v>0</v>
      </c>
      <c r="E11" s="97">
        <f>LU!$H$46</f>
        <v>0</v>
      </c>
      <c r="F11" s="97">
        <f>LU!$I$46</f>
        <v>0</v>
      </c>
      <c r="G11" s="97">
        <f>LU!$J$46</f>
        <v>0</v>
      </c>
      <c r="H11" s="97">
        <f>LU!$K$46</f>
        <v>0</v>
      </c>
      <c r="I11" s="97">
        <f>LU!$L$46</f>
        <v>0</v>
      </c>
    </row>
    <row r="12" spans="2:9">
      <c r="B12" s="619" t="str">
        <f>MidWST!$B$1</f>
        <v>Midwestern State University</v>
      </c>
      <c r="C12" s="97">
        <f>MidWST!$F$46</f>
        <v>0</v>
      </c>
      <c r="D12" s="97">
        <f>MidWST!$G$46</f>
        <v>0</v>
      </c>
      <c r="E12" s="97">
        <f>MidWST!$H$46</f>
        <v>0</v>
      </c>
      <c r="F12" s="97">
        <f>MidWST!$I$46</f>
        <v>0</v>
      </c>
      <c r="G12" s="97">
        <f>MidWST!$J$46</f>
        <v>0</v>
      </c>
      <c r="H12" s="97">
        <f>MidWST!$K$46</f>
        <v>0</v>
      </c>
      <c r="I12" s="97">
        <f>MidWST!$L$46</f>
        <v>0</v>
      </c>
    </row>
    <row r="13" spans="2:9">
      <c r="B13" s="619" t="str">
        <f>'P-B'!$B$1</f>
        <v>The University of Texas of the Permian Basin</v>
      </c>
      <c r="C13" s="97">
        <f>'P-B'!$F$46</f>
        <v>0</v>
      </c>
      <c r="D13" s="97">
        <f>'P-B'!$G$46</f>
        <v>0</v>
      </c>
      <c r="E13" s="97">
        <f>'P-B'!$H$46</f>
        <v>0</v>
      </c>
      <c r="F13" s="97">
        <f>'P-B'!$I$46</f>
        <v>0</v>
      </c>
      <c r="G13" s="97">
        <f>'P-B'!$J$46</f>
        <v>0</v>
      </c>
      <c r="H13" s="97">
        <f>'P-B'!$K$46</f>
        <v>0</v>
      </c>
      <c r="I13" s="97">
        <f>'P-B'!$L$46</f>
        <v>0</v>
      </c>
    </row>
    <row r="14" spans="2:9">
      <c r="B14" s="619" t="str">
        <f>PVAMU!$B$1</f>
        <v>Prairie View A &amp; M University</v>
      </c>
      <c r="C14" s="97">
        <f>PVAMU!$F$46</f>
        <v>0</v>
      </c>
      <c r="D14" s="97">
        <f>PVAMU!$G$46</f>
        <v>0</v>
      </c>
      <c r="E14" s="97">
        <f>PVAMU!$H$46</f>
        <v>0</v>
      </c>
      <c r="F14" s="97">
        <f>PVAMU!$I$46</f>
        <v>0</v>
      </c>
      <c r="G14" s="97">
        <f>PVAMU!$J$46</f>
        <v>0</v>
      </c>
      <c r="H14" s="97">
        <f>PVAMU!$K$46</f>
        <v>0</v>
      </c>
      <c r="I14" s="97">
        <f>PVAMU!$L$46</f>
        <v>0</v>
      </c>
    </row>
    <row r="15" spans="2:9">
      <c r="B15" s="619" t="str">
        <f>'S-A'!$B$1</f>
        <v>The University of Texas at San Antonio</v>
      </c>
      <c r="C15" s="97">
        <f>'S-A'!$F$46</f>
        <v>267724</v>
      </c>
      <c r="D15" s="97">
        <f>'S-A'!$G$46</f>
        <v>0</v>
      </c>
      <c r="E15" s="97">
        <f>'S-A'!$H$46</f>
        <v>0</v>
      </c>
      <c r="F15" s="97">
        <f>'S-A'!$I$46</f>
        <v>0</v>
      </c>
      <c r="G15" s="97">
        <f>'S-A'!$J$46</f>
        <v>0</v>
      </c>
      <c r="H15" s="97">
        <f>'S-A'!$K$46</f>
        <v>0</v>
      </c>
      <c r="I15" s="97">
        <f>'S-A'!$L$46</f>
        <v>267724</v>
      </c>
    </row>
    <row r="16" spans="2:9">
      <c r="B16" s="619" t="str">
        <f>SFA!$B$1</f>
        <v>Stephen F. Austin State University</v>
      </c>
      <c r="C16" s="97">
        <f>SFA!$F$46</f>
        <v>0</v>
      </c>
      <c r="D16" s="97">
        <f>SFA!$G$46</f>
        <v>0</v>
      </c>
      <c r="E16" s="97">
        <f>SFA!$H$46</f>
        <v>0</v>
      </c>
      <c r="F16" s="97">
        <f>SFA!$I$46</f>
        <v>0</v>
      </c>
      <c r="G16" s="97">
        <f>SFA!$J$46</f>
        <v>0</v>
      </c>
      <c r="H16" s="97">
        <f>SFA!$K$46</f>
        <v>0</v>
      </c>
      <c r="I16" s="97">
        <f>SFA!$L$46</f>
        <v>0</v>
      </c>
    </row>
    <row r="17" spans="2:9">
      <c r="B17" s="619" t="str">
        <f>SHSU!$B$1</f>
        <v>Sam Houston State University</v>
      </c>
      <c r="C17" s="97">
        <f>SHSU!$F$46</f>
        <v>0</v>
      </c>
      <c r="D17" s="97">
        <f>SHSU!$G$46</f>
        <v>0</v>
      </c>
      <c r="E17" s="97">
        <f>SHSU!$H$46</f>
        <v>0</v>
      </c>
      <c r="F17" s="97">
        <f>SHSU!$I$46</f>
        <v>0</v>
      </c>
      <c r="G17" s="97">
        <f>SHSU!$J$46</f>
        <v>0</v>
      </c>
      <c r="H17" s="97">
        <f>SHSU!$K$46</f>
        <v>0</v>
      </c>
      <c r="I17" s="97">
        <f>SHSU!$L$46</f>
        <v>0</v>
      </c>
    </row>
    <row r="18" spans="2:9">
      <c r="B18" s="619" t="str">
        <f>SRSU!$B$1</f>
        <v>Sul Ross State University</v>
      </c>
      <c r="C18" s="97">
        <f>SRSU!$F$46</f>
        <v>0</v>
      </c>
      <c r="D18" s="97">
        <f>SRSU!$G$46</f>
        <v>0</v>
      </c>
      <c r="E18" s="97">
        <f>SRSU!$H$46</f>
        <v>0</v>
      </c>
      <c r="F18" s="97">
        <f>SRSU!$I$46</f>
        <v>0</v>
      </c>
      <c r="G18" s="97">
        <f>SRSU!$J$46</f>
        <v>0</v>
      </c>
      <c r="H18" s="97">
        <f>SRSU!$K$46</f>
        <v>0</v>
      </c>
      <c r="I18" s="97">
        <f>SRSU!$L$46</f>
        <v>0</v>
      </c>
    </row>
    <row r="19" spans="2:9">
      <c r="B19" s="619" t="str">
        <f>TAMIU!$B$1</f>
        <v>Texas A&amp;M International University</v>
      </c>
      <c r="C19" s="97">
        <f>TAMIU!$F$46</f>
        <v>0</v>
      </c>
      <c r="D19" s="97">
        <f>TAMIU!$G$46</f>
        <v>0</v>
      </c>
      <c r="E19" s="97">
        <f>TAMIU!$H$46</f>
        <v>0</v>
      </c>
      <c r="F19" s="97">
        <f>TAMIU!$I$46</f>
        <v>0</v>
      </c>
      <c r="G19" s="97">
        <f>TAMIU!$J$46</f>
        <v>0</v>
      </c>
      <c r="H19" s="97">
        <f>TAMIU!$K$46</f>
        <v>0</v>
      </c>
      <c r="I19" s="97">
        <f>TAMIU!$L$46</f>
        <v>0</v>
      </c>
    </row>
    <row r="20" spans="2:9">
      <c r="B20" s="619" t="str">
        <f>TAMUC!$B$1</f>
        <v>Texas A&amp;M University - Commerce</v>
      </c>
      <c r="C20" s="97">
        <f>TAMUC!$F$46</f>
        <v>0</v>
      </c>
      <c r="D20" s="97">
        <f>TAMUC!$G$46</f>
        <v>0</v>
      </c>
      <c r="E20" s="97">
        <f>TAMUC!$H$46</f>
        <v>0</v>
      </c>
      <c r="F20" s="97">
        <f>TAMUC!$I$46</f>
        <v>0</v>
      </c>
      <c r="G20" s="97">
        <f>TAMUC!$J$46</f>
        <v>0</v>
      </c>
      <c r="H20" s="97">
        <f>TAMUC!$K$46</f>
        <v>0</v>
      </c>
      <c r="I20" s="97">
        <f>TAMUC!$L$46</f>
        <v>0</v>
      </c>
    </row>
    <row r="21" spans="2:9">
      <c r="B21" s="619" t="str">
        <f>TAMUCC!$B$1</f>
        <v>Texas A&amp;M University - Corpus Christi</v>
      </c>
      <c r="C21" s="97">
        <f>TAMUCC!$F$46</f>
        <v>91917</v>
      </c>
      <c r="D21" s="97">
        <f>TAMUCC!$G$46</f>
        <v>0</v>
      </c>
      <c r="E21" s="97">
        <f>TAMUCC!$H$46</f>
        <v>0</v>
      </c>
      <c r="F21" s="97">
        <f>TAMUCC!$I$46</f>
        <v>101677</v>
      </c>
      <c r="G21" s="97">
        <f>TAMUCC!$J$46</f>
        <v>0</v>
      </c>
      <c r="H21" s="97">
        <f>TAMUCC!$K$46</f>
        <v>0</v>
      </c>
      <c r="I21" s="97">
        <f>TAMUCC!$L$46</f>
        <v>193594</v>
      </c>
    </row>
    <row r="22" spans="2:9">
      <c r="B22" s="619" t="str">
        <f>TAMUComb!$B$1</f>
        <v>Texas A&amp;M University w/ System &amp; Agencies</v>
      </c>
      <c r="C22" s="97">
        <f>TAMUComb!$F$46</f>
        <v>999508</v>
      </c>
      <c r="D22" s="97">
        <f>TAMUComb!$G$46</f>
        <v>165880</v>
      </c>
      <c r="E22" s="97">
        <f>TAMUComb!$H$46</f>
        <v>894472</v>
      </c>
      <c r="F22" s="97">
        <f>TAMUComb!$I$46</f>
        <v>2312250</v>
      </c>
      <c r="G22" s="97">
        <f>TAMUComb!$J$46</f>
        <v>0</v>
      </c>
      <c r="H22" s="97">
        <f>TAMUComb!$K$46</f>
        <v>230565</v>
      </c>
      <c r="I22" s="97">
        <f>TAMUComb!$L$46</f>
        <v>4602675</v>
      </c>
    </row>
    <row r="23" spans="2:9">
      <c r="B23" s="619" t="str">
        <f>TAMUCT!$B$1</f>
        <v>Texas A&amp;M University - Central Texas</v>
      </c>
      <c r="C23" s="97">
        <f>TAMUCT!$F$46</f>
        <v>0</v>
      </c>
      <c r="D23" s="97">
        <f>TAMUCT!$G$46</f>
        <v>0</v>
      </c>
      <c r="E23" s="97">
        <f>TAMUCT!$H$46</f>
        <v>0</v>
      </c>
      <c r="F23" s="97">
        <f>TAMUCT!$I$46</f>
        <v>0</v>
      </c>
      <c r="G23" s="97">
        <f>TAMUCT!$J$46</f>
        <v>0</v>
      </c>
      <c r="H23" s="97">
        <f>TAMUCT!$K$46</f>
        <v>0</v>
      </c>
      <c r="I23" s="97">
        <f>TAMUCT!$L$46</f>
        <v>0</v>
      </c>
    </row>
    <row r="24" spans="2:9">
      <c r="B24" s="619" t="str">
        <f>TAMUG!$B$1</f>
        <v>Texas A&amp;M University at Galveston</v>
      </c>
      <c r="C24" s="97">
        <f>TAMUG!$F$46</f>
        <v>0</v>
      </c>
      <c r="D24" s="97">
        <f>TAMUG!$G$46</f>
        <v>0</v>
      </c>
      <c r="E24" s="97">
        <f>TAMUG!$H$46</f>
        <v>0</v>
      </c>
      <c r="F24" s="97">
        <f>TAMUG!$I$46</f>
        <v>0</v>
      </c>
      <c r="G24" s="97">
        <f>TAMUG!$J$46</f>
        <v>0</v>
      </c>
      <c r="H24" s="97">
        <f>TAMUG!$K$46</f>
        <v>0</v>
      </c>
      <c r="I24" s="97">
        <f>TAMUG!$L$46</f>
        <v>0</v>
      </c>
    </row>
    <row r="25" spans="2:9">
      <c r="B25" s="619" t="str">
        <f>TAMUK!$B$1</f>
        <v>Texas A&amp;M University - Kingsville</v>
      </c>
      <c r="C25" s="97">
        <f>TAMUK!$F$46</f>
        <v>0</v>
      </c>
      <c r="D25" s="97">
        <f>TAMUK!$G$46</f>
        <v>0</v>
      </c>
      <c r="E25" s="97">
        <f>TAMUK!$H$46</f>
        <v>0</v>
      </c>
      <c r="F25" s="97">
        <f>TAMUK!$I$46</f>
        <v>0</v>
      </c>
      <c r="G25" s="97">
        <f>TAMUK!$J$46</f>
        <v>0</v>
      </c>
      <c r="H25" s="97">
        <f>TAMUK!$K$46</f>
        <v>0</v>
      </c>
      <c r="I25" s="97">
        <f>TAMUK!$L$46</f>
        <v>0</v>
      </c>
    </row>
    <row r="26" spans="2:9">
      <c r="B26" s="619" t="str">
        <f>TAMUSA!$B$1</f>
        <v>Texas A&amp;M University - San Antonio</v>
      </c>
      <c r="C26" s="97">
        <f>TAMUSA!$F$46</f>
        <v>0</v>
      </c>
      <c r="D26" s="97">
        <f>TAMUSA!$G$46</f>
        <v>0</v>
      </c>
      <c r="E26" s="97">
        <f>TAMUSA!$H$46</f>
        <v>0</v>
      </c>
      <c r="F26" s="97">
        <f>TAMUSA!$I$46</f>
        <v>0</v>
      </c>
      <c r="G26" s="97">
        <f>TAMUSA!$J$46</f>
        <v>0</v>
      </c>
      <c r="H26" s="97">
        <f>TAMUSA!$K$46</f>
        <v>0</v>
      </c>
      <c r="I26" s="97">
        <f>TAMUSA!$L$46</f>
        <v>0</v>
      </c>
    </row>
    <row r="27" spans="2:9">
      <c r="B27" s="619" t="str">
        <f>TAMUT!$B$1</f>
        <v>Texas A&amp;M University - Texarkana</v>
      </c>
      <c r="C27" s="97">
        <f>TAMUT!$F$46</f>
        <v>0</v>
      </c>
      <c r="D27" s="97">
        <f>TAMUT!$G$46</f>
        <v>0</v>
      </c>
      <c r="E27" s="97">
        <f>TAMUT!$H$46</f>
        <v>0</v>
      </c>
      <c r="F27" s="97">
        <f>TAMUT!$I$46</f>
        <v>0</v>
      </c>
      <c r="G27" s="97">
        <f>TAMUT!$J$46</f>
        <v>0</v>
      </c>
      <c r="H27" s="97">
        <f>TAMUT!$K$46</f>
        <v>0</v>
      </c>
      <c r="I27" s="97">
        <f>TAMUT!$L$46</f>
        <v>0</v>
      </c>
    </row>
    <row r="28" spans="2:9">
      <c r="B28" s="619" t="str">
        <f>TARLST!$B$1</f>
        <v>Tarleton State University</v>
      </c>
      <c r="C28" s="97">
        <f>TARLST!$F$46</f>
        <v>0</v>
      </c>
      <c r="D28" s="97">
        <f>TARLST!$G$46</f>
        <v>0</v>
      </c>
      <c r="E28" s="97">
        <f>TARLST!$H$46</f>
        <v>0</v>
      </c>
      <c r="F28" s="97">
        <f>TARLST!$I$46</f>
        <v>0</v>
      </c>
      <c r="G28" s="97">
        <f>TARLST!$J$46</f>
        <v>0</v>
      </c>
      <c r="H28" s="97">
        <f>TARLST!$K$46</f>
        <v>0</v>
      </c>
      <c r="I28" s="97">
        <f>TARLST!$L$46</f>
        <v>0</v>
      </c>
    </row>
    <row r="29" spans="2:9">
      <c r="B29" s="619" t="str">
        <f>TSU!$B$1</f>
        <v>Texas Southern University</v>
      </c>
      <c r="C29" s="97">
        <f>TSU!$F$46</f>
        <v>0</v>
      </c>
      <c r="D29" s="97">
        <f>TSU!$G$46</f>
        <v>0</v>
      </c>
      <c r="E29" s="97">
        <f>TSU!$H$46</f>
        <v>0</v>
      </c>
      <c r="F29" s="97">
        <f>TSU!$I$46</f>
        <v>0</v>
      </c>
      <c r="G29" s="97">
        <f>TSU!$J$46</f>
        <v>0</v>
      </c>
      <c r="H29" s="97">
        <f>TSU!$K$46</f>
        <v>0</v>
      </c>
      <c r="I29" s="97">
        <f>TSU!$L$46</f>
        <v>0</v>
      </c>
    </row>
    <row r="30" spans="2:9">
      <c r="B30" s="619" t="str">
        <f>TTU!$B$1</f>
        <v>Texas Tech University</v>
      </c>
      <c r="C30" s="97">
        <f>TTU!$F$46</f>
        <v>542457</v>
      </c>
      <c r="D30" s="97">
        <f>TTU!$G$46</f>
        <v>0</v>
      </c>
      <c r="E30" s="97">
        <f>TTU!$H$46</f>
        <v>0</v>
      </c>
      <c r="F30" s="97">
        <f>TTU!$I$46</f>
        <v>0</v>
      </c>
      <c r="G30" s="97">
        <f>TTU!$J$46</f>
        <v>0</v>
      </c>
      <c r="H30" s="97">
        <f>TTU!$K$46</f>
        <v>0</v>
      </c>
      <c r="I30" s="97">
        <f>TTU!$L$46</f>
        <v>542457</v>
      </c>
    </row>
    <row r="31" spans="2:9">
      <c r="B31" s="619" t="str">
        <f>TWU!$B$1</f>
        <v>Texas Woman's University</v>
      </c>
      <c r="C31" s="97">
        <f>TWU!$F$46</f>
        <v>0</v>
      </c>
      <c r="D31" s="97">
        <f>TWU!$G$46</f>
        <v>0</v>
      </c>
      <c r="E31" s="97">
        <f>TWU!$H$46</f>
        <v>0</v>
      </c>
      <c r="F31" s="97">
        <f>TWU!$I$46</f>
        <v>0</v>
      </c>
      <c r="G31" s="97">
        <f>TWU!$J$46</f>
        <v>0</v>
      </c>
      <c r="H31" s="97">
        <f>TWU!$K$46</f>
        <v>0</v>
      </c>
      <c r="I31" s="97">
        <f>TWU!$L$46</f>
        <v>0</v>
      </c>
    </row>
    <row r="32" spans="2:9">
      <c r="B32" s="619" t="str">
        <f>TXST!$B$1</f>
        <v>Texas State University</v>
      </c>
      <c r="C32" s="97">
        <f>TXST!$F$46</f>
        <v>0</v>
      </c>
      <c r="D32" s="97">
        <f>TXST!$G$46</f>
        <v>0</v>
      </c>
      <c r="E32" s="97">
        <f>TXST!$H$46</f>
        <v>0</v>
      </c>
      <c r="F32" s="97">
        <f>TXST!$I$46</f>
        <v>0</v>
      </c>
      <c r="G32" s="97">
        <f>TXST!$J$46</f>
        <v>0</v>
      </c>
      <c r="H32" s="97">
        <f>TXST!$K$46</f>
        <v>0</v>
      </c>
      <c r="I32" s="97">
        <f>TXST!$L$46</f>
        <v>0</v>
      </c>
    </row>
    <row r="33" spans="2:9">
      <c r="B33" s="619" t="str">
        <f>TYL!$B$1</f>
        <v>The University of Texas at Tyler</v>
      </c>
      <c r="C33" s="97">
        <f>TYL!$F$46</f>
        <v>0</v>
      </c>
      <c r="D33" s="97">
        <f>TYL!$G$46</f>
        <v>0</v>
      </c>
      <c r="E33" s="97">
        <f>TYL!$H$46</f>
        <v>0</v>
      </c>
      <c r="F33" s="97">
        <f>TYL!$I$46</f>
        <v>0</v>
      </c>
      <c r="G33" s="97">
        <f>TYL!$J$46</f>
        <v>0</v>
      </c>
      <c r="H33" s="97">
        <f>TYL!$K$46</f>
        <v>0</v>
      </c>
      <c r="I33" s="97">
        <f>TYL!$L$46</f>
        <v>0</v>
      </c>
    </row>
    <row r="34" spans="2:9">
      <c r="B34" s="619" t="str">
        <f>UH!$B$1</f>
        <v>University of Houston</v>
      </c>
      <c r="C34" s="97">
        <f>UH!$F$46</f>
        <v>2960860</v>
      </c>
      <c r="D34" s="97">
        <f>UH!$G$46</f>
        <v>0</v>
      </c>
      <c r="E34" s="97">
        <f>UH!$H$46</f>
        <v>0</v>
      </c>
      <c r="F34" s="97">
        <f>UH!$I$46</f>
        <v>0</v>
      </c>
      <c r="G34" s="97">
        <f>UH!$J$46</f>
        <v>13245</v>
      </c>
      <c r="H34" s="97">
        <f>UH!$K$46</f>
        <v>0</v>
      </c>
      <c r="I34" s="97">
        <f>UH!$L$46</f>
        <v>2974105</v>
      </c>
    </row>
    <row r="35" spans="2:9">
      <c r="B35" s="619" t="str">
        <f>UHCL!$B$1</f>
        <v>University of Houston - Clear Lake</v>
      </c>
      <c r="C35" s="97">
        <f>UHCL!$F$46</f>
        <v>0</v>
      </c>
      <c r="D35" s="97">
        <f>UHCL!$G$46</f>
        <v>0</v>
      </c>
      <c r="E35" s="97">
        <f>UHCL!$H$46</f>
        <v>0</v>
      </c>
      <c r="F35" s="97">
        <f>UHCL!$I$46</f>
        <v>0</v>
      </c>
      <c r="G35" s="97">
        <f>UHCL!$J$46</f>
        <v>0</v>
      </c>
      <c r="H35" s="97">
        <f>UHCL!$K$46</f>
        <v>0</v>
      </c>
      <c r="I35" s="97">
        <f>UHCL!$L$46</f>
        <v>0</v>
      </c>
    </row>
    <row r="36" spans="2:9">
      <c r="B36" s="619" t="str">
        <f>UHD!$B$1</f>
        <v>University of Houston - Downtown</v>
      </c>
      <c r="C36" s="97">
        <f>UHD!$F$46</f>
        <v>0</v>
      </c>
      <c r="D36" s="97">
        <f>UHD!$G$46</f>
        <v>0</v>
      </c>
      <c r="E36" s="97">
        <f>UHD!$H$46</f>
        <v>0</v>
      </c>
      <c r="F36" s="97">
        <f>UHD!$I$46</f>
        <v>0</v>
      </c>
      <c r="G36" s="97">
        <f>UHD!$J$46</f>
        <v>0</v>
      </c>
      <c r="H36" s="97">
        <f>UHD!$K$46</f>
        <v>0</v>
      </c>
      <c r="I36" s="97">
        <f>UHD!$L$46</f>
        <v>0</v>
      </c>
    </row>
    <row r="37" spans="2:9">
      <c r="B37" s="619" t="str">
        <f>UHV!$B$1</f>
        <v>University of Houston - Victoria</v>
      </c>
      <c r="C37" s="97">
        <f>UHV!$F$46</f>
        <v>0</v>
      </c>
      <c r="D37" s="97">
        <f>UHV!$G$46</f>
        <v>0</v>
      </c>
      <c r="E37" s="97">
        <f>UHV!$H$46</f>
        <v>0</v>
      </c>
      <c r="F37" s="97">
        <f>UHV!$I$46</f>
        <v>0</v>
      </c>
      <c r="G37" s="97">
        <f>UHV!$J$46</f>
        <v>0</v>
      </c>
      <c r="H37" s="97">
        <f>UHV!$K$46</f>
        <v>0</v>
      </c>
      <c r="I37" s="97">
        <f>UHV!$L$46</f>
        <v>0</v>
      </c>
    </row>
    <row r="38" spans="2:9">
      <c r="B38" s="619" t="str">
        <f>UNT!$B$1</f>
        <v>University of North Texas</v>
      </c>
      <c r="C38" s="97">
        <f>UNT!$F$46</f>
        <v>0</v>
      </c>
      <c r="D38" s="97">
        <f>UNT!$G$46</f>
        <v>0</v>
      </c>
      <c r="E38" s="97">
        <f>UNT!$H$46</f>
        <v>0</v>
      </c>
      <c r="F38" s="97">
        <f>UNT!$I$46</f>
        <v>0</v>
      </c>
      <c r="G38" s="97">
        <f>UNT!$J$46</f>
        <v>0</v>
      </c>
      <c r="H38" s="97">
        <f>UNT!$K$46</f>
        <v>0</v>
      </c>
      <c r="I38" s="97">
        <f>UNT!$L$46</f>
        <v>0</v>
      </c>
    </row>
    <row r="39" spans="2:9">
      <c r="B39" s="619" t="str">
        <f>UNTD!$B$1</f>
        <v>University of North Texas at Dallas</v>
      </c>
      <c r="C39" s="97">
        <f>UNTD!$F$46</f>
        <v>0</v>
      </c>
      <c r="D39" s="97">
        <f>UNTD!$G$46</f>
        <v>0</v>
      </c>
      <c r="E39" s="97">
        <f>UNTD!$H$46</f>
        <v>0</v>
      </c>
      <c r="F39" s="97">
        <f>UNTD!$I$46</f>
        <v>0</v>
      </c>
      <c r="G39" s="97">
        <f>UNTD!$J$46</f>
        <v>0</v>
      </c>
      <c r="H39" s="97">
        <f>UNTD!$K$46</f>
        <v>0</v>
      </c>
      <c r="I39" s="97">
        <f>UNTD!$L$46</f>
        <v>0</v>
      </c>
    </row>
    <row r="40" spans="2:9">
      <c r="B40" s="619" t="str">
        <f>WTAMU!$B$1</f>
        <v>West Texas A&amp;M University</v>
      </c>
      <c r="C40" s="97">
        <f>WTAMU!$F$46</f>
        <v>0</v>
      </c>
      <c r="D40" s="97">
        <f>WTAMU!$G$46</f>
        <v>0</v>
      </c>
      <c r="E40" s="97">
        <f>WTAMU!$H$46</f>
        <v>0</v>
      </c>
      <c r="F40" s="97">
        <f>WTAMU!$I$46</f>
        <v>0</v>
      </c>
      <c r="G40" s="97">
        <f>WTAMU!$J$46</f>
        <v>0</v>
      </c>
      <c r="H40" s="97">
        <f>WTAMU!$K$46</f>
        <v>0</v>
      </c>
      <c r="I40" s="97">
        <f>WTAMU!$L$46</f>
        <v>0</v>
      </c>
    </row>
    <row r="41" spans="2:9">
      <c r="C41" s="482"/>
      <c r="D41" s="482"/>
      <c r="E41" s="482"/>
      <c r="F41" s="482"/>
      <c r="G41" s="482"/>
      <c r="H41" s="482"/>
      <c r="I41" s="482"/>
    </row>
    <row r="42" spans="2:9" ht="13.5" thickBot="1">
      <c r="B42" s="621" t="s">
        <v>586</v>
      </c>
      <c r="C42" s="620">
        <f t="shared" ref="C42:I42" si="0">SUM(C5:C41)</f>
        <v>27690290</v>
      </c>
      <c r="D42" s="620">
        <f t="shared" si="0"/>
        <v>1950358</v>
      </c>
      <c r="E42" s="620">
        <f t="shared" si="0"/>
        <v>1038781</v>
      </c>
      <c r="F42" s="620">
        <f t="shared" si="0"/>
        <v>5894277</v>
      </c>
      <c r="G42" s="620">
        <f t="shared" si="0"/>
        <v>841616</v>
      </c>
      <c r="H42" s="620">
        <f t="shared" si="0"/>
        <v>1430932</v>
      </c>
      <c r="I42" s="620">
        <f t="shared" si="0"/>
        <v>38846254</v>
      </c>
    </row>
    <row r="43" spans="2:9" ht="13.5" thickTop="1"/>
    <row r="47" spans="2:9">
      <c r="B47" s="619" t="str">
        <f>AUS!$B$1</f>
        <v>The University of Texas at Austin -  All Disciplines (A+H+M)</v>
      </c>
      <c r="C47" s="97">
        <f>AUS!$F$46</f>
        <v>10245762</v>
      </c>
      <c r="D47" s="97">
        <f>AUS!$G$46</f>
        <v>0</v>
      </c>
      <c r="E47" s="97">
        <f>AUS!$H$46</f>
        <v>113528</v>
      </c>
      <c r="F47" s="97">
        <f>AUS!$I$46</f>
        <v>589639</v>
      </c>
      <c r="G47" s="97">
        <f>AUS!$J$46</f>
        <v>77025</v>
      </c>
      <c r="H47" s="97">
        <f>AUS!$K$46</f>
        <v>172165</v>
      </c>
      <c r="I47" s="97">
        <f>AUS!$L$46</f>
        <v>11198119</v>
      </c>
    </row>
    <row r="48" spans="2:9" s="339" customFormat="1">
      <c r="B48" s="619" t="str">
        <f>RGV!$B$1</f>
        <v>The University of Texas RGV - All Disciplines (A+H+M)</v>
      </c>
      <c r="C48" s="97">
        <f>RGV!$F$46</f>
        <v>1267525</v>
      </c>
      <c r="D48" s="97">
        <f>RGV!$G$46</f>
        <v>1074342</v>
      </c>
      <c r="E48" s="97">
        <f>RGV!$H$46</f>
        <v>0</v>
      </c>
      <c r="F48" s="97">
        <f>RGV!$I$46</f>
        <v>0</v>
      </c>
      <c r="G48" s="97">
        <f>RGV!$J$46</f>
        <v>0</v>
      </c>
      <c r="H48" s="97">
        <f>RGV!$K$46</f>
        <v>51254</v>
      </c>
      <c r="I48" s="97">
        <f>RGV!$L$46</f>
        <v>2393121</v>
      </c>
    </row>
    <row r="53" spans="2:2">
      <c r="B53" t="s">
        <v>1686</v>
      </c>
    </row>
  </sheetData>
  <mergeCells count="1">
    <mergeCell ref="B3:I3"/>
  </mergeCells>
  <hyperlinks>
    <hyperlink ref="I1" location="Index!A1" display="Return to Index"/>
  </hyperlink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1.5703125" style="9" customWidth="1"/>
    <col min="16" max="16" width="23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369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316758</v>
      </c>
      <c r="L8" s="23">
        <f>Input!$I$36</f>
        <v>316758</v>
      </c>
      <c r="N8" s="116"/>
      <c r="O8" s="117"/>
      <c r="P8" s="19"/>
      <c r="Q8" s="19"/>
      <c r="R8" s="19"/>
      <c r="S8" s="19"/>
      <c r="T8" s="19"/>
      <c r="AB8" s="24">
        <f>SUM(C8:L8)</f>
        <v>633516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316758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316758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34804</v>
      </c>
      <c r="L13" s="36">
        <f>Input!$J$36</f>
        <v>34804</v>
      </c>
      <c r="N13" s="37"/>
      <c r="O13" s="120"/>
      <c r="AB13" s="24">
        <f>SUM(C13:L13)</f>
        <v>69608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43459</v>
      </c>
      <c r="L14" s="36">
        <f>Input!$K$36</f>
        <v>43459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86918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395021</v>
      </c>
      <c r="L17" s="46">
        <f>SUM(L8:L16)</f>
        <v>395021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Input!$N$36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Input!$O$36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Input!$P$36</f>
        <v>382849</v>
      </c>
      <c r="G22" s="56">
        <f>Input!$Q$36</f>
        <v>0</v>
      </c>
      <c r="H22" s="56">
        <f>Input!$R$36</f>
        <v>0</v>
      </c>
      <c r="I22" s="56">
        <f>Input!$S$36</f>
        <v>12172</v>
      </c>
      <c r="J22" s="56">
        <f>Input!$T$36</f>
        <v>0</v>
      </c>
      <c r="K22" s="56">
        <f>Input!$U$36</f>
        <v>0</v>
      </c>
      <c r="L22" s="57">
        <f>SUM(F22:K22)</f>
        <v>395021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790042</v>
      </c>
    </row>
    <row r="23" spans="1:28" ht="15.75" customHeight="1">
      <c r="B23" s="63" t="s">
        <v>23</v>
      </c>
      <c r="C23" s="21"/>
      <c r="D23" s="21"/>
      <c r="F23" s="64">
        <f>Input!$V$36</f>
        <v>0</v>
      </c>
      <c r="G23" s="64">
        <f>Input!$W$36</f>
        <v>0</v>
      </c>
      <c r="H23" s="64">
        <f>Input!$X$36</f>
        <v>0</v>
      </c>
      <c r="I23" s="64">
        <f>Input!$Y$36</f>
        <v>0</v>
      </c>
      <c r="J23" s="64">
        <f>Input!$Z$36</f>
        <v>0</v>
      </c>
      <c r="K23" s="64">
        <f>Input!$AA$36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Input!$AB$36</f>
        <v>0</v>
      </c>
      <c r="G24" s="64">
        <f>Input!$AC$36</f>
        <v>0</v>
      </c>
      <c r="H24" s="64">
        <f>Input!$AD$36</f>
        <v>0</v>
      </c>
      <c r="I24" s="64">
        <f>Input!$AE$36</f>
        <v>0</v>
      </c>
      <c r="J24" s="64">
        <f>Input!$AF$36</f>
        <v>0</v>
      </c>
      <c r="K24" s="64">
        <f>Input!$AG$36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Input!$AH$36</f>
        <v>0</v>
      </c>
      <c r="G25" s="64">
        <f>Input!$AI$36</f>
        <v>0</v>
      </c>
      <c r="H25" s="64">
        <f>Input!$AJ$36</f>
        <v>0</v>
      </c>
      <c r="I25" s="64">
        <f>Input!$AK$36</f>
        <v>0</v>
      </c>
      <c r="J25" s="64">
        <f>Input!$AL$36</f>
        <v>0</v>
      </c>
      <c r="K25" s="64">
        <f>Input!$AM$36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Input!$AN$36</f>
        <v>0</v>
      </c>
      <c r="G26" s="64">
        <f>Input!$AO$36</f>
        <v>0</v>
      </c>
      <c r="H26" s="64">
        <f>Input!$AP$36</f>
        <v>0</v>
      </c>
      <c r="I26" s="64">
        <f>Input!$AQ$36</f>
        <v>0</v>
      </c>
      <c r="J26" s="64">
        <f>Input!$AR$36</f>
        <v>0</v>
      </c>
      <c r="K26" s="64">
        <f>Input!$AS$36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Input!$AT$36</f>
        <v>0</v>
      </c>
      <c r="G27" s="64">
        <f>Input!$AU$36</f>
        <v>0</v>
      </c>
      <c r="H27" s="64">
        <f>Input!$AV$36</f>
        <v>0</v>
      </c>
      <c r="I27" s="64">
        <f>Input!$AW$36</f>
        <v>0</v>
      </c>
      <c r="J27" s="64">
        <f>Input!$AX$36</f>
        <v>0</v>
      </c>
      <c r="K27" s="64">
        <f>Input!$AY$36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Input!$AZ$36</f>
        <v>0</v>
      </c>
      <c r="G28" s="64">
        <f>Input!$BA$36</f>
        <v>0</v>
      </c>
      <c r="H28" s="64">
        <f>Input!$BB$36</f>
        <v>0</v>
      </c>
      <c r="I28" s="64">
        <f>Input!$BC$36</f>
        <v>0</v>
      </c>
      <c r="J28" s="64">
        <f>Input!$BD$36</f>
        <v>0</v>
      </c>
      <c r="K28" s="64">
        <f>Input!$BE$36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Input!$BF$36</f>
        <v>0</v>
      </c>
      <c r="G29" s="64">
        <f>Input!$BG$36</f>
        <v>0</v>
      </c>
      <c r="H29" s="64">
        <f>Input!$BH$36</f>
        <v>0</v>
      </c>
      <c r="I29" s="64">
        <f>Input!$BI$36</f>
        <v>0</v>
      </c>
      <c r="J29" s="64">
        <f>Input!$BJ$36</f>
        <v>0</v>
      </c>
      <c r="K29" s="64">
        <f>Input!$BK$36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Input!$BL$36</f>
        <v>0</v>
      </c>
      <c r="G30" s="64">
        <f>Input!$BM$36</f>
        <v>0</v>
      </c>
      <c r="H30" s="64">
        <f>Input!$BN$36</f>
        <v>0</v>
      </c>
      <c r="I30" s="64">
        <f>Input!$BO$36</f>
        <v>0</v>
      </c>
      <c r="J30" s="64">
        <f>Input!$BP$36</f>
        <v>0</v>
      </c>
      <c r="K30" s="64">
        <f>Input!$BQ$36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Input!$BR$36</f>
        <v>0</v>
      </c>
      <c r="G31" s="64">
        <f>Input!$BS$36</f>
        <v>0</v>
      </c>
      <c r="H31" s="64">
        <f>Input!$BT$36</f>
        <v>0</v>
      </c>
      <c r="I31" s="64">
        <f>Input!$BU$36</f>
        <v>0</v>
      </c>
      <c r="J31" s="64">
        <f>Input!$BV$36</f>
        <v>0</v>
      </c>
      <c r="K31" s="64">
        <f>Input!$BW$36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Input!$BX$36</f>
        <v>0</v>
      </c>
      <c r="G32" s="64">
        <f>Input!$BY$36</f>
        <v>0</v>
      </c>
      <c r="H32" s="64">
        <f>Input!$BZ$36</f>
        <v>0</v>
      </c>
      <c r="I32" s="64">
        <f>Input!$CA$36</f>
        <v>0</v>
      </c>
      <c r="J32" s="64">
        <f>Input!$CB$36</f>
        <v>0</v>
      </c>
      <c r="K32" s="64">
        <f>Input!$CC$36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Input!$CD$36</f>
        <v>0</v>
      </c>
      <c r="G33" s="64">
        <f>Input!$CE$36</f>
        <v>0</v>
      </c>
      <c r="H33" s="64">
        <f>Input!$CF$36</f>
        <v>0</v>
      </c>
      <c r="I33" s="64">
        <f>Input!$CG$36</f>
        <v>0</v>
      </c>
      <c r="J33" s="64">
        <f>Input!$CH$36</f>
        <v>0</v>
      </c>
      <c r="K33" s="64">
        <f>Input!$CI$36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Input!$CJ$36</f>
        <v>0</v>
      </c>
      <c r="G34" s="64">
        <f>Input!$CK$36</f>
        <v>0</v>
      </c>
      <c r="H34" s="64">
        <f>Input!$CL$36</f>
        <v>0</v>
      </c>
      <c r="I34" s="64">
        <f>Input!$CM$36</f>
        <v>0</v>
      </c>
      <c r="J34" s="64">
        <f>Input!$CN$36</f>
        <v>0</v>
      </c>
      <c r="K34" s="64">
        <f>Input!$CO$36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Input!$CP$36</f>
        <v>0</v>
      </c>
      <c r="G35" s="64">
        <f>Input!$CQ$36</f>
        <v>0</v>
      </c>
      <c r="H35" s="64">
        <f>Input!$CR$36</f>
        <v>0</v>
      </c>
      <c r="I35" s="64">
        <f>Input!$CS$36</f>
        <v>0</v>
      </c>
      <c r="J35" s="64">
        <f>Input!$CT$36</f>
        <v>0</v>
      </c>
      <c r="K35" s="64">
        <f>Input!$CU$36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Input!$CV$36</f>
        <v>0</v>
      </c>
      <c r="G36" s="64">
        <f>Input!$CW$36</f>
        <v>0</v>
      </c>
      <c r="H36" s="64">
        <f>Input!$CX$36</f>
        <v>0</v>
      </c>
      <c r="I36" s="64">
        <f>Input!$CY$36</f>
        <v>0</v>
      </c>
      <c r="J36" s="64">
        <f>Input!$CZ$36</f>
        <v>0</v>
      </c>
      <c r="K36" s="64">
        <f>Input!$DA$36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Input!$DB$36</f>
        <v>0</v>
      </c>
      <c r="G37" s="64">
        <f>Input!$DC$36</f>
        <v>0</v>
      </c>
      <c r="H37" s="64">
        <f>Input!$DD$36</f>
        <v>0</v>
      </c>
      <c r="I37" s="64">
        <f>Input!$DE$36</f>
        <v>0</v>
      </c>
      <c r="J37" s="64">
        <f>Input!$DF$36</f>
        <v>0</v>
      </c>
      <c r="K37" s="64">
        <f>Input!$DG$36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Input!$DH$36</f>
        <v>0</v>
      </c>
      <c r="G38" s="64">
        <f>Input!$DI$36</f>
        <v>0</v>
      </c>
      <c r="H38" s="64">
        <f>Input!$DJ$36</f>
        <v>0</v>
      </c>
      <c r="I38" s="64">
        <f>Input!$DK$36</f>
        <v>0</v>
      </c>
      <c r="J38" s="64">
        <f>Input!$DL$36</f>
        <v>0</v>
      </c>
      <c r="K38" s="64">
        <f>Input!$DM$36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Input!$DN$36</f>
        <v>0</v>
      </c>
      <c r="G39" s="64">
        <f>Input!$DO$36</f>
        <v>0</v>
      </c>
      <c r="H39" s="64">
        <f>Input!$DP$36</f>
        <v>0</v>
      </c>
      <c r="I39" s="64">
        <f>Input!$DQ$36</f>
        <v>0</v>
      </c>
      <c r="J39" s="64">
        <f>Input!$DR$36</f>
        <v>0</v>
      </c>
      <c r="K39" s="64">
        <f>Input!$DS$36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Input!$DT$36</f>
        <v>0</v>
      </c>
      <c r="G40" s="64">
        <f>Input!$DU$36</f>
        <v>0</v>
      </c>
      <c r="H40" s="64">
        <f>Input!$DV$36</f>
        <v>0</v>
      </c>
      <c r="I40" s="64">
        <f>Input!$DW$36</f>
        <v>0</v>
      </c>
      <c r="J40" s="64">
        <f>Input!$DX$36</f>
        <v>0</v>
      </c>
      <c r="K40" s="64">
        <f>Input!$DY$36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Input!$DZ$36</f>
        <v>0</v>
      </c>
      <c r="G41" s="64">
        <f>Input!$EA$36</f>
        <v>0</v>
      </c>
      <c r="H41" s="64">
        <f>Input!$EB$36</f>
        <v>0</v>
      </c>
      <c r="I41" s="64">
        <f>Input!$EC$36</f>
        <v>0</v>
      </c>
      <c r="J41" s="64">
        <f>Input!$ED$36</f>
        <v>0</v>
      </c>
      <c r="K41" s="64">
        <f>Input!$EE$36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Input!$EF$36</f>
        <v>0</v>
      </c>
      <c r="G42" s="84">
        <f>Input!$EG$36</f>
        <v>0</v>
      </c>
      <c r="H42" s="84">
        <f>Input!$EH$36</f>
        <v>0</v>
      </c>
      <c r="I42" s="84">
        <f>Input!$EI$36</f>
        <v>0</v>
      </c>
      <c r="J42" s="84">
        <f>Input!$EJ$36</f>
        <v>0</v>
      </c>
      <c r="K42" s="84">
        <f>Input!$EK$36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382849</v>
      </c>
      <c r="G43" s="86">
        <f t="shared" si="2"/>
        <v>0</v>
      </c>
      <c r="H43" s="86">
        <f t="shared" si="2"/>
        <v>0</v>
      </c>
      <c r="I43" s="86">
        <f t="shared" si="2"/>
        <v>12172</v>
      </c>
      <c r="J43" s="86">
        <f t="shared" si="2"/>
        <v>0</v>
      </c>
      <c r="K43" s="86">
        <f t="shared" si="2"/>
        <v>0</v>
      </c>
      <c r="L43" s="87">
        <f t="shared" si="2"/>
        <v>395021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790042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K44+F43</f>
        <v>382849</v>
      </c>
      <c r="O44" s="294">
        <f>ROUND((N44/P44)*100,2)</f>
        <v>4</v>
      </c>
      <c r="P44" s="93">
        <f>Input!$HL$36</f>
        <v>9581463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Input!$EL$36</f>
        <v>0</v>
      </c>
      <c r="G46" s="64">
        <f>Input!$EM$36</f>
        <v>0</v>
      </c>
      <c r="H46" s="64">
        <f>Input!$EN$36</f>
        <v>0</v>
      </c>
      <c r="I46" s="64">
        <f>Input!$EO$36</f>
        <v>0</v>
      </c>
      <c r="J46" s="64">
        <f>Input!$EP$36</f>
        <v>0</v>
      </c>
      <c r="K46" s="64">
        <f>Input!$EQ$36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Input!$ER$36</f>
        <v>0</v>
      </c>
      <c r="G47" s="64">
        <f>Input!$ES$36</f>
        <v>0</v>
      </c>
      <c r="H47" s="64">
        <f>Input!$ET$36</f>
        <v>0</v>
      </c>
      <c r="I47" s="64">
        <f>Input!$EU$36</f>
        <v>0</v>
      </c>
      <c r="J47" s="64">
        <f>Input!$EV$36</f>
        <v>0</v>
      </c>
      <c r="K47" s="64">
        <f>Input!$EW$36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Input!$EX$36</f>
        <v>0</v>
      </c>
      <c r="G48" s="64">
        <f>Input!$EY$36</f>
        <v>0</v>
      </c>
      <c r="H48" s="64">
        <f>Input!$EZ$36</f>
        <v>0</v>
      </c>
      <c r="I48" s="64">
        <f>Input!$FA$36</f>
        <v>0</v>
      </c>
      <c r="J48" s="64">
        <f>Input!$FB$36</f>
        <v>0</v>
      </c>
      <c r="K48" s="64">
        <f>Input!$FC$36</f>
        <v>0</v>
      </c>
      <c r="L48" s="65">
        <f t="shared" si="3"/>
        <v>0</v>
      </c>
      <c r="N48" s="97"/>
      <c r="O48" s="293">
        <f>FTSE!$R$75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Input!$FD$36</f>
        <v>0</v>
      </c>
      <c r="G49" s="64">
        <f>Input!$FE$36</f>
        <v>0</v>
      </c>
      <c r="H49" s="64">
        <f>Input!$FF$36</f>
        <v>0</v>
      </c>
      <c r="I49" s="64">
        <f>Input!$FG$36</f>
        <v>0</v>
      </c>
      <c r="J49" s="64">
        <f>Input!$FH$36</f>
        <v>0</v>
      </c>
      <c r="K49" s="64">
        <f>Input!$FI$36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Input!$FJ$36</f>
        <v>0</v>
      </c>
      <c r="G50" s="64">
        <f>Input!$FK$36</f>
        <v>0</v>
      </c>
      <c r="H50" s="64">
        <f>Input!$FL$36</f>
        <v>0</v>
      </c>
      <c r="I50" s="64">
        <f>Input!$FM$36</f>
        <v>0</v>
      </c>
      <c r="J50" s="64">
        <f>Input!$FN$36</f>
        <v>0</v>
      </c>
      <c r="K50" s="64">
        <f>Input!$FO$36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Input!$FP$36</f>
        <v>0</v>
      </c>
      <c r="G51" s="64">
        <f>Input!$FQ$36</f>
        <v>0</v>
      </c>
      <c r="H51" s="64">
        <f>Input!$FR$36</f>
        <v>0</v>
      </c>
      <c r="I51" s="64">
        <f>Input!$FS$36</f>
        <v>0</v>
      </c>
      <c r="J51" s="64">
        <f>Input!$FT$36</f>
        <v>0</v>
      </c>
      <c r="K51" s="64">
        <f>Input!$FU$36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Input!$FV$36</f>
        <v>0</v>
      </c>
      <c r="G52" s="64">
        <f>Input!$FW$36</f>
        <v>0</v>
      </c>
      <c r="H52" s="64">
        <f>Input!$FX$36</f>
        <v>0</v>
      </c>
      <c r="I52" s="64">
        <f>Input!$FY$36</f>
        <v>0</v>
      </c>
      <c r="J52" s="64">
        <f>Input!$FZ$36</f>
        <v>0</v>
      </c>
      <c r="K52" s="64">
        <f>Input!$GA$36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Input!$GB$36</f>
        <v>0</v>
      </c>
      <c r="G53" s="64">
        <f>Input!$GC$36</f>
        <v>0</v>
      </c>
      <c r="H53" s="64">
        <f>Input!$GD$36</f>
        <v>0</v>
      </c>
      <c r="I53" s="64">
        <f>Input!$GE$36</f>
        <v>0</v>
      </c>
      <c r="J53" s="64">
        <f>Input!$GF$36</f>
        <v>0</v>
      </c>
      <c r="K53" s="64">
        <f>Input!$GG$36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Input!$GH$36</f>
        <v>0</v>
      </c>
      <c r="G54" s="64">
        <f>Input!$GI$36</f>
        <v>0</v>
      </c>
      <c r="H54" s="64">
        <f>Input!$GJ$36</f>
        <v>0</v>
      </c>
      <c r="I54" s="64">
        <f>Input!$GK$36</f>
        <v>0</v>
      </c>
      <c r="J54" s="64">
        <f>Input!$GL$36</f>
        <v>0</v>
      </c>
      <c r="K54" s="64">
        <f>Input!$GM$36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Input!$GN$36</f>
        <v>0</v>
      </c>
      <c r="G55" s="64">
        <f>Input!$GO$36</f>
        <v>0</v>
      </c>
      <c r="H55" s="64">
        <f>Input!$GP$36</f>
        <v>0</v>
      </c>
      <c r="I55" s="64">
        <f>Input!$GQ$36</f>
        <v>0</v>
      </c>
      <c r="J55" s="64">
        <f>Input!$GR$36</f>
        <v>0</v>
      </c>
      <c r="K55" s="64">
        <f>Input!$GS$36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Input!$GT$36</f>
        <v>0</v>
      </c>
      <c r="G56" s="64">
        <f>Input!$GU$36</f>
        <v>0</v>
      </c>
      <c r="H56" s="64">
        <f>Input!$GV$36</f>
        <v>0</v>
      </c>
      <c r="I56" s="64">
        <f>Input!$GW$36</f>
        <v>0</v>
      </c>
      <c r="J56" s="64">
        <f>Input!$GX$36</f>
        <v>0</v>
      </c>
      <c r="K56" s="64">
        <f>Input!$GY$36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Input!$GZ$36</f>
        <v>0</v>
      </c>
      <c r="G57" s="64">
        <f>Input!$HA$36</f>
        <v>0</v>
      </c>
      <c r="H57" s="64">
        <f>Input!$HB$36</f>
        <v>0</v>
      </c>
      <c r="I57" s="64">
        <f>Input!$HC$36</f>
        <v>0</v>
      </c>
      <c r="J57" s="64">
        <f>Input!$HD$36</f>
        <v>0</v>
      </c>
      <c r="K57" s="64">
        <f>Input!$HE$36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Input!$HF$36</f>
        <v>0</v>
      </c>
      <c r="G58" s="64">
        <f>Input!$HG$36</f>
        <v>0</v>
      </c>
      <c r="H58" s="64">
        <f>Input!$HH$36</f>
        <v>0</v>
      </c>
      <c r="I58" s="64">
        <f>Input!$HI$36</f>
        <v>0</v>
      </c>
      <c r="J58" s="64">
        <f>Input!$HJ$36</f>
        <v>0</v>
      </c>
      <c r="K58" s="64">
        <f>Input!$HK$36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382849</v>
      </c>
      <c r="G66" s="115">
        <f t="shared" ref="G66:L66" si="5">G59+G43</f>
        <v>0</v>
      </c>
      <c r="H66" s="115">
        <f t="shared" si="5"/>
        <v>0</v>
      </c>
      <c r="I66" s="115">
        <f t="shared" si="5"/>
        <v>12172</v>
      </c>
      <c r="J66" s="115">
        <f t="shared" si="5"/>
        <v>0</v>
      </c>
      <c r="K66" s="115">
        <f t="shared" si="5"/>
        <v>0</v>
      </c>
      <c r="L66" s="115">
        <f t="shared" si="5"/>
        <v>395021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395021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Input!HL36+Input!HM36+Input!HN36+SUM(Input!$HT$36:'Input'!$IC$36)</f>
        <v>28545744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29335786</v>
      </c>
      <c r="N69" s="20"/>
    </row>
    <row r="70" spans="1:26" ht="15.75" customHeight="1">
      <c r="H70" s="390">
        <f>H69+G69</f>
        <v>0</v>
      </c>
      <c r="L70" s="3" t="str">
        <f>IF($L$69&lt;&gt;(Input!$D$36-Input!$E$36),"Error","Balanced")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1" priority="3">
      <formula>$O$28&lt;&gt;0</formula>
    </cfRule>
  </conditionalFormatting>
  <conditionalFormatting sqref="F20:J20">
    <cfRule type="expression" dxfId="30" priority="2">
      <formula>OR($S$17&lt;&gt;0,$S$43&lt;&gt;0,$S$59&lt;&gt;0)</formula>
    </cfRule>
  </conditionalFormatting>
  <conditionalFormatting sqref="H10:J10">
    <cfRule type="expression" dxfId="29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H4" sqref="H4"/>
      <selection pane="topRight" activeCell="H4" sqref="H4"/>
      <selection pane="bottomLeft" activeCell="H4" sqref="H4"/>
      <selection pane="bottomRight" activeCell="P45" sqref="P45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0.85546875" style="6" customWidth="1"/>
    <col min="6" max="6" width="17.85546875" style="6" customWidth="1"/>
    <col min="7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8.1406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372</v>
      </c>
      <c r="C1" s="3"/>
      <c r="D1" s="3"/>
      <c r="E1" s="3"/>
      <c r="F1" s="11" t="s">
        <v>577</v>
      </c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F2" s="526" t="s">
        <v>576</v>
      </c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/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/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K44+F43</f>
        <v>0</v>
      </c>
      <c r="O44" s="294" t="e">
        <f>ROUND((N44/P44)*100,2)</f>
        <v>#DIV/0!</v>
      </c>
      <c r="P44" s="93">
        <f>Input!$HL$37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93">
        <f>FTSE!$R$76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Input!HL37+Input!HM37+Input!HN37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8" priority="3">
      <formula>$O$28&lt;&gt;0</formula>
    </cfRule>
  </conditionalFormatting>
  <conditionalFormatting sqref="F20:J20">
    <cfRule type="expression" dxfId="27" priority="2">
      <formula>OR($S$17&lt;&gt;0,$S$43&lt;&gt;0,$S$59&lt;&gt;0)</formula>
    </cfRule>
  </conditionalFormatting>
  <conditionalFormatting sqref="H10:J10">
    <cfRule type="expression" dxfId="26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P44" sqref="P44"/>
      <selection pane="topRight" activeCell="P44" sqref="P44"/>
      <selection pane="bottomLeft" activeCell="P44" sqref="P44"/>
      <selection pane="bottomRight" activeCell="K10" sqref="K10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666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Input!$I$38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596"/>
      <c r="H10" s="1063" t="str">
        <f>IF(O10&lt;&gt;0,"Out of Balance with SRECNA","")</f>
        <v/>
      </c>
      <c r="I10" s="1063"/>
      <c r="J10" s="1064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Input!$J$38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Input!$N$38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Input!$O$38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Input!$P$38</f>
        <v>0</v>
      </c>
      <c r="G22" s="56">
        <f>Input!$Q$38</f>
        <v>0</v>
      </c>
      <c r="H22" s="56">
        <f>Input!$R$38</f>
        <v>0</v>
      </c>
      <c r="I22" s="56">
        <f>Input!$S$38</f>
        <v>0</v>
      </c>
      <c r="J22" s="56">
        <f>Input!$T$38</f>
        <v>0</v>
      </c>
      <c r="K22" s="56">
        <f>Input!$U$38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Input!$V$38</f>
        <v>0</v>
      </c>
      <c r="G23" s="64">
        <f>Input!$W$38</f>
        <v>0</v>
      </c>
      <c r="H23" s="64">
        <f>Input!$X$38</f>
        <v>0</v>
      </c>
      <c r="I23" s="64">
        <f>Input!$Y$38</f>
        <v>0</v>
      </c>
      <c r="J23" s="64">
        <f>Input!$Z$38</f>
        <v>0</v>
      </c>
      <c r="K23" s="64">
        <f>Input!$AA$38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Input!$AB$38</f>
        <v>0</v>
      </c>
      <c r="G24" s="64">
        <f>Input!$AC$38</f>
        <v>0</v>
      </c>
      <c r="H24" s="64">
        <f>Input!$AD$38</f>
        <v>0</v>
      </c>
      <c r="I24" s="64">
        <f>Input!$AE$38</f>
        <v>0</v>
      </c>
      <c r="J24" s="64">
        <f>Input!$AF$38</f>
        <v>0</v>
      </c>
      <c r="K24" s="64">
        <f>Input!$AG$38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Input!$AH$38</f>
        <v>0</v>
      </c>
      <c r="G25" s="64">
        <f>Input!$AI$38</f>
        <v>0</v>
      </c>
      <c r="H25" s="64">
        <f>Input!$AJ$38</f>
        <v>0</v>
      </c>
      <c r="I25" s="64">
        <f>Input!$AK$38</f>
        <v>0</v>
      </c>
      <c r="J25" s="64">
        <f>Input!$AL$38</f>
        <v>0</v>
      </c>
      <c r="K25" s="64">
        <f>Input!$AM$38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Input!$AN$38</f>
        <v>0</v>
      </c>
      <c r="G26" s="64">
        <f>Input!$AO$38</f>
        <v>0</v>
      </c>
      <c r="H26" s="64">
        <f>Input!$AP$38</f>
        <v>0</v>
      </c>
      <c r="I26" s="64">
        <f>Input!$AQ$38</f>
        <v>0</v>
      </c>
      <c r="J26" s="64">
        <f>Input!$AR$38</f>
        <v>0</v>
      </c>
      <c r="K26" s="64">
        <f>Input!$AS$38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Input!$AT$38</f>
        <v>0</v>
      </c>
      <c r="G27" s="64">
        <f>Input!$AU$38</f>
        <v>0</v>
      </c>
      <c r="H27" s="64">
        <f>Input!$AV$38</f>
        <v>0</v>
      </c>
      <c r="I27" s="64">
        <f>Input!$AW$38</f>
        <v>0</v>
      </c>
      <c r="J27" s="64">
        <f>Input!$AX$38</f>
        <v>0</v>
      </c>
      <c r="K27" s="64">
        <f>Input!$AY$38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Input!$AZ$38</f>
        <v>0</v>
      </c>
      <c r="G28" s="64">
        <f>Input!$BA$38</f>
        <v>0</v>
      </c>
      <c r="H28" s="64">
        <f>Input!$BB$38</f>
        <v>0</v>
      </c>
      <c r="I28" s="64">
        <f>Input!$BC$38</f>
        <v>0</v>
      </c>
      <c r="J28" s="64">
        <f>Input!$BD$38</f>
        <v>0</v>
      </c>
      <c r="K28" s="64">
        <f>Input!$BE$38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Input!$BF$38</f>
        <v>0</v>
      </c>
      <c r="G29" s="64">
        <f>Input!$BG$38</f>
        <v>0</v>
      </c>
      <c r="H29" s="64">
        <f>Input!$BH$38</f>
        <v>0</v>
      </c>
      <c r="I29" s="64">
        <f>Input!$BI$38</f>
        <v>0</v>
      </c>
      <c r="J29" s="64">
        <f>Input!$BJ$38</f>
        <v>0</v>
      </c>
      <c r="K29" s="64">
        <f>Input!$BK$38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Input!$BL$38</f>
        <v>0</v>
      </c>
      <c r="G30" s="64">
        <f>Input!$BM$38</f>
        <v>0</v>
      </c>
      <c r="H30" s="64">
        <f>Input!$BN$38</f>
        <v>0</v>
      </c>
      <c r="I30" s="64">
        <f>Input!$BO$38</f>
        <v>0</v>
      </c>
      <c r="J30" s="64">
        <f>Input!$BP$38</f>
        <v>0</v>
      </c>
      <c r="K30" s="64">
        <f>Input!$BQ$38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Input!$BR$38</f>
        <v>0</v>
      </c>
      <c r="G31" s="64">
        <f>Input!$BS$38</f>
        <v>0</v>
      </c>
      <c r="H31" s="64">
        <f>Input!$BT$38</f>
        <v>0</v>
      </c>
      <c r="I31" s="64">
        <f>Input!$BU$38</f>
        <v>0</v>
      </c>
      <c r="J31" s="64">
        <f>Input!$BV$38</f>
        <v>0</v>
      </c>
      <c r="K31" s="64">
        <f>Input!$BW$38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Input!$BX$38</f>
        <v>0</v>
      </c>
      <c r="G32" s="64">
        <f>Input!$BY$38</f>
        <v>0</v>
      </c>
      <c r="H32" s="64">
        <f>Input!$BZ$38</f>
        <v>0</v>
      </c>
      <c r="I32" s="64">
        <f>Input!$CA$38</f>
        <v>0</v>
      </c>
      <c r="J32" s="64">
        <f>Input!$CB$38</f>
        <v>0</v>
      </c>
      <c r="K32" s="64">
        <f>Input!$CC$38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Input!$CD$38</f>
        <v>0</v>
      </c>
      <c r="G33" s="64">
        <f>Input!$CE$38</f>
        <v>0</v>
      </c>
      <c r="H33" s="64">
        <f>Input!$CF$38</f>
        <v>0</v>
      </c>
      <c r="I33" s="64">
        <f>Input!$CG$38</f>
        <v>0</v>
      </c>
      <c r="J33" s="64">
        <f>Input!$CH$38</f>
        <v>0</v>
      </c>
      <c r="K33" s="64">
        <f>Input!$CI$38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Input!$CJ$38</f>
        <v>0</v>
      </c>
      <c r="G34" s="64">
        <f>Input!$CK$38</f>
        <v>0</v>
      </c>
      <c r="H34" s="64">
        <f>Input!$CL$38</f>
        <v>0</v>
      </c>
      <c r="I34" s="64">
        <f>Input!$CM$38</f>
        <v>0</v>
      </c>
      <c r="J34" s="64">
        <f>Input!$CN$38</f>
        <v>0</v>
      </c>
      <c r="K34" s="64">
        <f>Input!$CO$38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Input!$CP$38</f>
        <v>0</v>
      </c>
      <c r="G35" s="64">
        <f>Input!$CQ$38</f>
        <v>0</v>
      </c>
      <c r="H35" s="64">
        <f>Input!$CR$38</f>
        <v>0</v>
      </c>
      <c r="I35" s="64">
        <f>Input!$CS$38</f>
        <v>0</v>
      </c>
      <c r="J35" s="64">
        <f>Input!$CT$38</f>
        <v>0</v>
      </c>
      <c r="K35" s="64">
        <f>Input!$CU$38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Input!$CV$38</f>
        <v>0</v>
      </c>
      <c r="G36" s="64">
        <f>Input!$CW$38</f>
        <v>0</v>
      </c>
      <c r="H36" s="64">
        <f>Input!$CX$38</f>
        <v>0</v>
      </c>
      <c r="I36" s="64">
        <f>Input!$CY$38</f>
        <v>0</v>
      </c>
      <c r="J36" s="64">
        <f>Input!$CZ$38</f>
        <v>0</v>
      </c>
      <c r="K36" s="64">
        <f>Input!$DA$38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Input!$DB$38</f>
        <v>0</v>
      </c>
      <c r="G37" s="64">
        <f>Input!$DC$38</f>
        <v>0</v>
      </c>
      <c r="H37" s="64">
        <f>Input!$DD$38</f>
        <v>0</v>
      </c>
      <c r="I37" s="64">
        <f>Input!$DE$38</f>
        <v>0</v>
      </c>
      <c r="J37" s="64">
        <f>Input!$DF$38</f>
        <v>0</v>
      </c>
      <c r="K37" s="64">
        <f>Input!$DG$38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Input!$DH$38</f>
        <v>0</v>
      </c>
      <c r="G38" s="64">
        <f>Input!$DI$38</f>
        <v>0</v>
      </c>
      <c r="H38" s="64">
        <f>Input!$DJ$38</f>
        <v>0</v>
      </c>
      <c r="I38" s="64">
        <f>Input!$DK$38</f>
        <v>0</v>
      </c>
      <c r="J38" s="64">
        <f>Input!$DL$38</f>
        <v>0</v>
      </c>
      <c r="K38" s="64">
        <f>Input!$DM$38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Input!$DN$38</f>
        <v>0</v>
      </c>
      <c r="G39" s="64">
        <f>Input!$DO$38</f>
        <v>0</v>
      </c>
      <c r="H39" s="64">
        <f>Input!$DP$38</f>
        <v>0</v>
      </c>
      <c r="I39" s="64">
        <f>Input!$DQ$38</f>
        <v>0</v>
      </c>
      <c r="J39" s="64">
        <f>Input!$DR$38</f>
        <v>0</v>
      </c>
      <c r="K39" s="64">
        <f>Input!$DS$38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Input!$DT$38</f>
        <v>0</v>
      </c>
      <c r="G40" s="64">
        <f>Input!$DU$38</f>
        <v>0</v>
      </c>
      <c r="H40" s="64">
        <f>Input!$DV$38</f>
        <v>0</v>
      </c>
      <c r="I40" s="64">
        <f>Input!$DW$38</f>
        <v>0</v>
      </c>
      <c r="J40" s="64">
        <f>Input!$DX$38</f>
        <v>0</v>
      </c>
      <c r="K40" s="64">
        <f>Input!$DY$38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Input!$DZ$38</f>
        <v>0</v>
      </c>
      <c r="G41" s="64">
        <f>Input!$EA$38</f>
        <v>0</v>
      </c>
      <c r="H41" s="64">
        <f>Input!$EB$38</f>
        <v>0</v>
      </c>
      <c r="I41" s="64">
        <f>Input!$EC$38</f>
        <v>0</v>
      </c>
      <c r="J41" s="64">
        <f>Input!$ED$38</f>
        <v>0</v>
      </c>
      <c r="K41" s="64">
        <f>Input!$EE$38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Input!$EF$38</f>
        <v>0</v>
      </c>
      <c r="G42" s="84">
        <f>Input!$EG$38</f>
        <v>0</v>
      </c>
      <c r="H42" s="84">
        <f>Input!$EH$38</f>
        <v>0</v>
      </c>
      <c r="I42" s="84">
        <f>Input!$EI$38</f>
        <v>0</v>
      </c>
      <c r="J42" s="84">
        <f>Input!$EJ$38</f>
        <v>0</v>
      </c>
      <c r="K42" s="84">
        <f>Input!$EK$38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K44+F43</f>
        <v>0</v>
      </c>
      <c r="O44" s="294" t="e">
        <f>ROUND((N44/P44)*100,2)</f>
        <v>#DIV/0!</v>
      </c>
      <c r="P44" s="93">
        <f>Input!$HL$38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Input!$EL$38</f>
        <v>0</v>
      </c>
      <c r="G46" s="64">
        <f>Input!$EM$38</f>
        <v>0</v>
      </c>
      <c r="H46" s="64">
        <f>Input!$EN$38</f>
        <v>0</v>
      </c>
      <c r="I46" s="64">
        <f>Input!$EO$38</f>
        <v>0</v>
      </c>
      <c r="J46" s="64">
        <f>Input!$EP$38</f>
        <v>0</v>
      </c>
      <c r="K46" s="64">
        <f>Input!$EQ$38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Input!$ER$38</f>
        <v>0</v>
      </c>
      <c r="G47" s="64">
        <f>Input!$ES$38</f>
        <v>0</v>
      </c>
      <c r="H47" s="64">
        <f>Input!$ET$38</f>
        <v>0</v>
      </c>
      <c r="I47" s="64">
        <f>Input!$EU$38</f>
        <v>0</v>
      </c>
      <c r="J47" s="64">
        <f>Input!$EV$38</f>
        <v>0</v>
      </c>
      <c r="K47" s="64">
        <f>Input!$EW$38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Input!$EX$38</f>
        <v>0</v>
      </c>
      <c r="G48" s="64">
        <f>Input!$EY$38</f>
        <v>0</v>
      </c>
      <c r="H48" s="64">
        <f>Input!$EZ$38</f>
        <v>0</v>
      </c>
      <c r="I48" s="64">
        <f>Input!$FA$38</f>
        <v>0</v>
      </c>
      <c r="J48" s="64">
        <f>Input!$FB$38</f>
        <v>0</v>
      </c>
      <c r="K48" s="64">
        <f>Input!$FC$38</f>
        <v>0</v>
      </c>
      <c r="L48" s="65">
        <f t="shared" si="3"/>
        <v>0</v>
      </c>
      <c r="N48" s="97"/>
      <c r="O48" s="293">
        <f>FTSE!$R$74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Input!$FD$38</f>
        <v>0</v>
      </c>
      <c r="G49" s="64">
        <f>Input!$FE$38</f>
        <v>0</v>
      </c>
      <c r="H49" s="64">
        <f>Input!$FF$38</f>
        <v>0</v>
      </c>
      <c r="I49" s="64">
        <f>Input!$FG$38</f>
        <v>0</v>
      </c>
      <c r="J49" s="64">
        <f>Input!$FH$38</f>
        <v>0</v>
      </c>
      <c r="K49" s="64">
        <f>Input!$FI$38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Input!$FJ$38</f>
        <v>0</v>
      </c>
      <c r="G50" s="64">
        <f>Input!$FK$38</f>
        <v>0</v>
      </c>
      <c r="H50" s="64">
        <f>Input!$FL$38</f>
        <v>0</v>
      </c>
      <c r="I50" s="64">
        <f>Input!$FM$38</f>
        <v>0</v>
      </c>
      <c r="J50" s="64">
        <f>Input!$FN$38</f>
        <v>0</v>
      </c>
      <c r="K50" s="64">
        <f>Input!$FO$38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Input!$FP$38</f>
        <v>0</v>
      </c>
      <c r="G51" s="64">
        <f>Input!$FQ$38</f>
        <v>0</v>
      </c>
      <c r="H51" s="64">
        <f>Input!$FR$38</f>
        <v>0</v>
      </c>
      <c r="I51" s="64">
        <f>Input!$FS$38</f>
        <v>0</v>
      </c>
      <c r="J51" s="64">
        <f>Input!$FT$38</f>
        <v>0</v>
      </c>
      <c r="K51" s="64">
        <f>Input!$FU$38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Input!$FV$38</f>
        <v>0</v>
      </c>
      <c r="G52" s="64">
        <f>Input!$FW$38</f>
        <v>0</v>
      </c>
      <c r="H52" s="64">
        <f>Input!$FX$38</f>
        <v>0</v>
      </c>
      <c r="I52" s="64">
        <f>Input!$FY$38</f>
        <v>0</v>
      </c>
      <c r="J52" s="64">
        <f>Input!$FZ$38</f>
        <v>0</v>
      </c>
      <c r="K52" s="64">
        <f>Input!$GA$38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Input!$GB$38</f>
        <v>0</v>
      </c>
      <c r="G53" s="64">
        <f>Input!$GC$38</f>
        <v>0</v>
      </c>
      <c r="H53" s="64">
        <f>Input!$GD$38</f>
        <v>0</v>
      </c>
      <c r="I53" s="64">
        <f>Input!$GE$38</f>
        <v>0</v>
      </c>
      <c r="J53" s="64">
        <f>Input!$GF$38</f>
        <v>0</v>
      </c>
      <c r="K53" s="64">
        <f>Input!$GG$38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Input!$GH$38</f>
        <v>0</v>
      </c>
      <c r="G54" s="64">
        <f>Input!$GI$38</f>
        <v>0</v>
      </c>
      <c r="H54" s="64">
        <f>Input!$GJ$38</f>
        <v>0</v>
      </c>
      <c r="I54" s="64">
        <f>Input!$GK$38</f>
        <v>0</v>
      </c>
      <c r="J54" s="64">
        <f>Input!$GL$38</f>
        <v>0</v>
      </c>
      <c r="K54" s="64">
        <f>Input!$GM$38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Input!$GN$38</f>
        <v>0</v>
      </c>
      <c r="G55" s="64">
        <f>Input!$GO$38</f>
        <v>0</v>
      </c>
      <c r="H55" s="64">
        <f>Input!$GP$38</f>
        <v>0</v>
      </c>
      <c r="I55" s="64">
        <f>Input!$GQ$38</f>
        <v>0</v>
      </c>
      <c r="J55" s="64">
        <f>Input!$GR$38</f>
        <v>0</v>
      </c>
      <c r="K55" s="64">
        <f>Input!$GS$38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Input!$GT$38</f>
        <v>0</v>
      </c>
      <c r="G56" s="64">
        <f>Input!$GU$38</f>
        <v>0</v>
      </c>
      <c r="H56" s="64">
        <f>Input!$GV$38</f>
        <v>0</v>
      </c>
      <c r="I56" s="64">
        <f>Input!$GW$38</f>
        <v>0</v>
      </c>
      <c r="J56" s="64">
        <f>Input!$GX$38</f>
        <v>0</v>
      </c>
      <c r="K56" s="64">
        <f>Input!$GY$38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Input!$GZ$38</f>
        <v>0</v>
      </c>
      <c r="G57" s="64">
        <f>Input!$HA$38</f>
        <v>0</v>
      </c>
      <c r="H57" s="64">
        <f>Input!$HB$38</f>
        <v>0</v>
      </c>
      <c r="I57" s="64">
        <f>Input!$HC$38</f>
        <v>0</v>
      </c>
      <c r="J57" s="64">
        <f>Input!$HD$38</f>
        <v>0</v>
      </c>
      <c r="K57" s="64">
        <f>Input!$HE$38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Input!$HF$38</f>
        <v>0</v>
      </c>
      <c r="G58" s="64">
        <f>Input!$HG$38</f>
        <v>0</v>
      </c>
      <c r="H58" s="64">
        <f>Input!$HH$38</f>
        <v>0</v>
      </c>
      <c r="I58" s="64">
        <f>Input!$HI$38</f>
        <v>0</v>
      </c>
      <c r="J58" s="64">
        <f>Input!$HJ$38</f>
        <v>0</v>
      </c>
      <c r="K58" s="64">
        <f>Input!$HK$38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Input!HL38+Input!HM38+Input!HN38+SUM(Input!$HT$38:'Input'!$IC$38)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IF($L$69&lt;&gt;(Input!$D$38-Input!$E$38),"Error","Balanced")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5" priority="3">
      <formula>$O$28&lt;&gt;0</formula>
    </cfRule>
  </conditionalFormatting>
  <conditionalFormatting sqref="F20:J20">
    <cfRule type="expression" dxfId="24" priority="2">
      <formula>OR($S$17&lt;&gt;0,$S$43&lt;&gt;0,$S$59&lt;&gt;0)</formula>
    </cfRule>
  </conditionalFormatting>
  <conditionalFormatting sqref="H10:J10">
    <cfRule type="expression" dxfId="23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zoomScale="75" zoomScaleNormal="75" workbookViewId="0">
      <pane xSplit="2" ySplit="3" topLeftCell="E4" activePane="bottomRight" state="frozen"/>
      <selection activeCell="P44" sqref="P44"/>
      <selection pane="topRight" activeCell="P44" sqref="P44"/>
      <selection pane="bottomLeft" activeCell="P44" sqref="P44"/>
      <selection pane="bottomRight" activeCell="K19" sqref="K19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671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Input!$I$39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596"/>
      <c r="H10" s="1063" t="str">
        <f>IF(O10&lt;&gt;0,"Out of Balance with SRECNA","")</f>
        <v/>
      </c>
      <c r="I10" s="1063"/>
      <c r="J10" s="1064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Input!$J$39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Input!$K$39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Input!$N$39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Input!$O$39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Input!$P$39</f>
        <v>0</v>
      </c>
      <c r="G22" s="56">
        <f>Input!$Q$39</f>
        <v>0</v>
      </c>
      <c r="H22" s="56">
        <f>Input!$R$39</f>
        <v>0</v>
      </c>
      <c r="I22" s="56">
        <f>Input!$S$39</f>
        <v>0</v>
      </c>
      <c r="J22" s="56">
        <f>Input!$T$39</f>
        <v>0</v>
      </c>
      <c r="K22" s="56">
        <f>Input!$U$39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Input!$V$39</f>
        <v>0</v>
      </c>
      <c r="G23" s="64">
        <f>Input!$W$39</f>
        <v>0</v>
      </c>
      <c r="H23" s="64">
        <f>Input!$X$39</f>
        <v>0</v>
      </c>
      <c r="I23" s="64">
        <f>Input!$Y$39</f>
        <v>0</v>
      </c>
      <c r="J23" s="64">
        <f>Input!$Z$39</f>
        <v>0</v>
      </c>
      <c r="K23" s="64">
        <f>Input!$AA$39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Input!$AB$39</f>
        <v>0</v>
      </c>
      <c r="G24" s="64">
        <f>Input!$AC$39</f>
        <v>0</v>
      </c>
      <c r="H24" s="64">
        <f>Input!$AD$39</f>
        <v>0</v>
      </c>
      <c r="I24" s="64">
        <f>Input!$AE$39</f>
        <v>0</v>
      </c>
      <c r="J24" s="64">
        <f>Input!$AF$39</f>
        <v>0</v>
      </c>
      <c r="K24" s="64">
        <f>Input!$AG$39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Input!$AH$39</f>
        <v>0</v>
      </c>
      <c r="G25" s="64">
        <f>Input!$AI$39</f>
        <v>0</v>
      </c>
      <c r="H25" s="64">
        <f>Input!$AJ$39</f>
        <v>0</v>
      </c>
      <c r="I25" s="64">
        <f>Input!$AK$39</f>
        <v>0</v>
      </c>
      <c r="J25" s="64">
        <f>Input!$AL$39</f>
        <v>0</v>
      </c>
      <c r="K25" s="64">
        <f>Input!$AM$39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Input!$AN$39</f>
        <v>0</v>
      </c>
      <c r="G26" s="64">
        <f>Input!$AO$39</f>
        <v>0</v>
      </c>
      <c r="H26" s="64">
        <f>Input!$AP$39</f>
        <v>0</v>
      </c>
      <c r="I26" s="64">
        <f>Input!$AQ$39</f>
        <v>0</v>
      </c>
      <c r="J26" s="64">
        <f>Input!$AR$39</f>
        <v>0</v>
      </c>
      <c r="K26" s="64">
        <f>Input!$AS$39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Input!$AT$39</f>
        <v>0</v>
      </c>
      <c r="G27" s="64">
        <f>Input!$AU$39</f>
        <v>0</v>
      </c>
      <c r="H27" s="64">
        <f>Input!$AV$39</f>
        <v>0</v>
      </c>
      <c r="I27" s="64">
        <f>Input!$AW$39</f>
        <v>0</v>
      </c>
      <c r="J27" s="64">
        <f>Input!$AX$39</f>
        <v>0</v>
      </c>
      <c r="K27" s="64">
        <f>Input!$AY$39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Input!$AZ$39</f>
        <v>0</v>
      </c>
      <c r="G28" s="64">
        <f>Input!$BA$39</f>
        <v>0</v>
      </c>
      <c r="H28" s="64">
        <f>Input!$BB$39</f>
        <v>0</v>
      </c>
      <c r="I28" s="64">
        <f>Input!$BC$39</f>
        <v>0</v>
      </c>
      <c r="J28" s="64">
        <f>Input!$BD$39</f>
        <v>0</v>
      </c>
      <c r="K28" s="64">
        <f>Input!$BE$39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Input!$BF$39</f>
        <v>0</v>
      </c>
      <c r="G29" s="64">
        <f>Input!$BG$39</f>
        <v>0</v>
      </c>
      <c r="H29" s="64">
        <f>Input!$BH$39</f>
        <v>0</v>
      </c>
      <c r="I29" s="64">
        <f>Input!$BI$39</f>
        <v>0</v>
      </c>
      <c r="J29" s="64">
        <f>Input!$BJ$39</f>
        <v>0</v>
      </c>
      <c r="K29" s="64">
        <f>Input!$BK$39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Input!$BL$39</f>
        <v>0</v>
      </c>
      <c r="G30" s="64">
        <f>Input!$BM$39</f>
        <v>0</v>
      </c>
      <c r="H30" s="64">
        <f>Input!$BN$39</f>
        <v>0</v>
      </c>
      <c r="I30" s="64">
        <f>Input!$BO$39</f>
        <v>0</v>
      </c>
      <c r="J30" s="64">
        <f>Input!$BP$39</f>
        <v>0</v>
      </c>
      <c r="K30" s="64">
        <f>Input!$BQ$39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Input!$BR$39</f>
        <v>0</v>
      </c>
      <c r="G31" s="64">
        <f>Input!$BS$39</f>
        <v>0</v>
      </c>
      <c r="H31" s="64">
        <f>Input!$BT$39</f>
        <v>0</v>
      </c>
      <c r="I31" s="64">
        <f>Input!$BU$39</f>
        <v>0</v>
      </c>
      <c r="J31" s="64">
        <f>Input!$BV$39</f>
        <v>0</v>
      </c>
      <c r="K31" s="64">
        <f>Input!$BW$39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Input!$BX$39</f>
        <v>0</v>
      </c>
      <c r="G32" s="64">
        <f>Input!$BY$39</f>
        <v>0</v>
      </c>
      <c r="H32" s="64">
        <f>Input!$BZ$39</f>
        <v>0</v>
      </c>
      <c r="I32" s="64">
        <f>Input!$CA$39</f>
        <v>0</v>
      </c>
      <c r="J32" s="64">
        <f>Input!$CB$39</f>
        <v>0</v>
      </c>
      <c r="K32" s="64">
        <f>Input!$CC$39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Input!$CD$39</f>
        <v>0</v>
      </c>
      <c r="G33" s="64">
        <f>Input!$CE$39</f>
        <v>0</v>
      </c>
      <c r="H33" s="64">
        <f>Input!$CF$39</f>
        <v>0</v>
      </c>
      <c r="I33" s="64">
        <f>Input!$CG$39</f>
        <v>0</v>
      </c>
      <c r="J33" s="64">
        <f>Input!$CH$39</f>
        <v>0</v>
      </c>
      <c r="K33" s="64">
        <f>Input!$CI$39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Input!$CJ$39</f>
        <v>0</v>
      </c>
      <c r="G34" s="64">
        <f>Input!$CK$39</f>
        <v>0</v>
      </c>
      <c r="H34" s="64">
        <f>Input!$CL$39</f>
        <v>0</v>
      </c>
      <c r="I34" s="64">
        <f>Input!$CM$39</f>
        <v>0</v>
      </c>
      <c r="J34" s="64">
        <f>Input!$CN$39</f>
        <v>0</v>
      </c>
      <c r="K34" s="64">
        <f>Input!$CO$39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Input!$CP$39</f>
        <v>0</v>
      </c>
      <c r="G35" s="64">
        <f>Input!$CQ$39</f>
        <v>0</v>
      </c>
      <c r="H35" s="64">
        <f>Input!$CR$39</f>
        <v>0</v>
      </c>
      <c r="I35" s="64">
        <f>Input!$CS$39</f>
        <v>0</v>
      </c>
      <c r="J35" s="64">
        <f>Input!$CT$39</f>
        <v>0</v>
      </c>
      <c r="K35" s="64">
        <f>Input!$CU$39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Input!$CV$39</f>
        <v>0</v>
      </c>
      <c r="G36" s="64">
        <f>Input!$CW$39</f>
        <v>0</v>
      </c>
      <c r="H36" s="64">
        <f>Input!$CX$39</f>
        <v>0</v>
      </c>
      <c r="I36" s="64">
        <f>Input!$CY$39</f>
        <v>0</v>
      </c>
      <c r="J36" s="64">
        <f>Input!$CZ$39</f>
        <v>0</v>
      </c>
      <c r="K36" s="64">
        <f>Input!$DA$39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Input!$DB$39</f>
        <v>0</v>
      </c>
      <c r="G37" s="64">
        <f>Input!$DC$39</f>
        <v>0</v>
      </c>
      <c r="H37" s="64">
        <f>Input!$DD$39</f>
        <v>0</v>
      </c>
      <c r="I37" s="64">
        <f>Input!$DE$39</f>
        <v>0</v>
      </c>
      <c r="J37" s="64">
        <f>Input!$DF$39</f>
        <v>0</v>
      </c>
      <c r="K37" s="64">
        <f>Input!$DG$39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Input!$DH$39</f>
        <v>0</v>
      </c>
      <c r="G38" s="64">
        <f>Input!$DI$39</f>
        <v>0</v>
      </c>
      <c r="H38" s="64">
        <f>Input!$DJ$39</f>
        <v>0</v>
      </c>
      <c r="I38" s="64">
        <f>Input!$DK$39</f>
        <v>0</v>
      </c>
      <c r="J38" s="64">
        <f>Input!$DL$39</f>
        <v>0</v>
      </c>
      <c r="K38" s="64">
        <f>Input!$DM$39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Input!$DN$39</f>
        <v>0</v>
      </c>
      <c r="G39" s="64">
        <f>Input!$DO$39</f>
        <v>0</v>
      </c>
      <c r="H39" s="64">
        <f>Input!$DP$39</f>
        <v>0</v>
      </c>
      <c r="I39" s="64">
        <f>Input!$DQ$39</f>
        <v>0</v>
      </c>
      <c r="J39" s="64">
        <f>Input!$DR$39</f>
        <v>0</v>
      </c>
      <c r="K39" s="64">
        <f>Input!$DS$39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Input!$DT$39</f>
        <v>0</v>
      </c>
      <c r="G40" s="64">
        <f>Input!$DU$39</f>
        <v>0</v>
      </c>
      <c r="H40" s="64">
        <f>Input!$DV$39</f>
        <v>0</v>
      </c>
      <c r="I40" s="64">
        <f>Input!$DW$39</f>
        <v>0</v>
      </c>
      <c r="J40" s="64">
        <f>Input!$DX$39</f>
        <v>0</v>
      </c>
      <c r="K40" s="64">
        <f>Input!$DY$39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Input!$DZ$39</f>
        <v>0</v>
      </c>
      <c r="G41" s="64">
        <f>Input!$EA$39</f>
        <v>0</v>
      </c>
      <c r="H41" s="64">
        <f>Input!$EB$39</f>
        <v>0</v>
      </c>
      <c r="I41" s="64">
        <f>Input!$EC$39</f>
        <v>0</v>
      </c>
      <c r="J41" s="64">
        <f>Input!$ED$39</f>
        <v>0</v>
      </c>
      <c r="K41" s="64">
        <f>Input!$EE$39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Input!$EF$39</f>
        <v>0</v>
      </c>
      <c r="G42" s="84">
        <f>Input!$EG$39</f>
        <v>0</v>
      </c>
      <c r="H42" s="84">
        <f>Input!$EH$39</f>
        <v>0</v>
      </c>
      <c r="I42" s="84">
        <f>Input!$EI$39</f>
        <v>0</v>
      </c>
      <c r="J42" s="84">
        <f>Input!$EJ$39</f>
        <v>0</v>
      </c>
      <c r="K42" s="84">
        <f>Input!$EK$39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41">
        <f t="shared" si="2"/>
        <v>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0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K44+F43</f>
        <v>0</v>
      </c>
      <c r="O44" s="294" t="e">
        <f>ROUND((N44/P44)*100,2)</f>
        <v>#DIV/0!</v>
      </c>
      <c r="P44" s="93">
        <f>Input!$HL$39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Input!$EL$39</f>
        <v>0</v>
      </c>
      <c r="G46" s="64">
        <f>Input!$EM$39</f>
        <v>0</v>
      </c>
      <c r="H46" s="64">
        <f>Input!$EN$39</f>
        <v>0</v>
      </c>
      <c r="I46" s="64">
        <f>Input!$EO$39</f>
        <v>0</v>
      </c>
      <c r="J46" s="64">
        <f>Input!$EP$39</f>
        <v>0</v>
      </c>
      <c r="K46" s="64">
        <f>Input!$EQ$39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Input!$ER$39</f>
        <v>0</v>
      </c>
      <c r="G47" s="64">
        <f>Input!$ES$39</f>
        <v>0</v>
      </c>
      <c r="H47" s="64">
        <f>Input!$ET$39</f>
        <v>0</v>
      </c>
      <c r="I47" s="64">
        <f>Input!$EU$39</f>
        <v>0</v>
      </c>
      <c r="J47" s="64">
        <f>Input!$EV$39</f>
        <v>0</v>
      </c>
      <c r="K47" s="64">
        <f>Input!$EW$39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Input!$EX$39</f>
        <v>0</v>
      </c>
      <c r="G48" s="64">
        <f>Input!$EY$39</f>
        <v>0</v>
      </c>
      <c r="H48" s="64">
        <f>Input!$EZ$39</f>
        <v>0</v>
      </c>
      <c r="I48" s="64">
        <f>Input!$FA$39</f>
        <v>0</v>
      </c>
      <c r="J48" s="64">
        <f>Input!$FB$39</f>
        <v>0</v>
      </c>
      <c r="K48" s="64">
        <f>Input!$FC$39</f>
        <v>0</v>
      </c>
      <c r="L48" s="65">
        <f t="shared" si="3"/>
        <v>0</v>
      </c>
      <c r="N48" s="97"/>
      <c r="O48" s="293">
        <f>FTSE!$R$74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Input!$FD$39</f>
        <v>0</v>
      </c>
      <c r="G49" s="64">
        <f>Input!$FE$39</f>
        <v>0</v>
      </c>
      <c r="H49" s="64">
        <f>Input!$FF$39</f>
        <v>0</v>
      </c>
      <c r="I49" s="64">
        <f>Input!$FG$39</f>
        <v>0</v>
      </c>
      <c r="J49" s="64">
        <f>Input!$FH$39</f>
        <v>0</v>
      </c>
      <c r="K49" s="64">
        <f>Input!$FI$39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Input!$FJ$39</f>
        <v>0</v>
      </c>
      <c r="G50" s="64">
        <f>Input!$FK$39</f>
        <v>0</v>
      </c>
      <c r="H50" s="64">
        <f>Input!$FL$39</f>
        <v>0</v>
      </c>
      <c r="I50" s="64">
        <f>Input!$FM$39</f>
        <v>0</v>
      </c>
      <c r="J50" s="64">
        <f>Input!$FN$39</f>
        <v>0</v>
      </c>
      <c r="K50" s="64">
        <f>Input!$FO$39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Input!$FP$39</f>
        <v>0</v>
      </c>
      <c r="G51" s="64">
        <f>Input!$FQ$39</f>
        <v>0</v>
      </c>
      <c r="H51" s="64">
        <f>Input!$FR$39</f>
        <v>0</v>
      </c>
      <c r="I51" s="64">
        <f>Input!$FS$39</f>
        <v>0</v>
      </c>
      <c r="J51" s="64">
        <f>Input!$FT$39</f>
        <v>0</v>
      </c>
      <c r="K51" s="64">
        <f>Input!$FU$39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Input!$FV$39</f>
        <v>0</v>
      </c>
      <c r="G52" s="64">
        <f>Input!$FW$39</f>
        <v>0</v>
      </c>
      <c r="H52" s="64">
        <f>Input!$FX$39</f>
        <v>0</v>
      </c>
      <c r="I52" s="64">
        <f>Input!$FY$39</f>
        <v>0</v>
      </c>
      <c r="J52" s="64">
        <f>Input!$FZ$39</f>
        <v>0</v>
      </c>
      <c r="K52" s="64">
        <f>Input!$GA$39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Input!$GB$39</f>
        <v>0</v>
      </c>
      <c r="G53" s="64">
        <f>Input!$GC$39</f>
        <v>0</v>
      </c>
      <c r="H53" s="64">
        <f>Input!$GD$39</f>
        <v>0</v>
      </c>
      <c r="I53" s="64">
        <f>Input!$GE$39</f>
        <v>0</v>
      </c>
      <c r="J53" s="64">
        <f>Input!$GF$39</f>
        <v>0</v>
      </c>
      <c r="K53" s="64">
        <f>Input!$GG$39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Input!$GH$39</f>
        <v>0</v>
      </c>
      <c r="G54" s="64">
        <f>Input!$GI$39</f>
        <v>0</v>
      </c>
      <c r="H54" s="64">
        <f>Input!$GJ$39</f>
        <v>0</v>
      </c>
      <c r="I54" s="64">
        <f>Input!$GK$39</f>
        <v>0</v>
      </c>
      <c r="J54" s="64">
        <f>Input!$GL$39</f>
        <v>0</v>
      </c>
      <c r="K54" s="64">
        <f>Input!$GM$39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Input!$GN$39</f>
        <v>0</v>
      </c>
      <c r="G55" s="64">
        <f>Input!$GO$39</f>
        <v>0</v>
      </c>
      <c r="H55" s="64">
        <f>Input!$GP$39</f>
        <v>0</v>
      </c>
      <c r="I55" s="64">
        <f>Input!$GQ$39</f>
        <v>0</v>
      </c>
      <c r="J55" s="64">
        <f>Input!$GR$39</f>
        <v>0</v>
      </c>
      <c r="K55" s="64">
        <f>Input!$GS$39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Input!$GT$39</f>
        <v>0</v>
      </c>
      <c r="G56" s="64">
        <f>Input!$GU$39</f>
        <v>0</v>
      </c>
      <c r="H56" s="64">
        <f>Input!$GV$39</f>
        <v>0</v>
      </c>
      <c r="I56" s="64">
        <f>Input!$GW$39</f>
        <v>0</v>
      </c>
      <c r="J56" s="64">
        <f>Input!$GX$39</f>
        <v>0</v>
      </c>
      <c r="K56" s="64">
        <f>Input!$GY$39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Input!$GZ$39</f>
        <v>0</v>
      </c>
      <c r="G57" s="64">
        <f>Input!$HA$39</f>
        <v>0</v>
      </c>
      <c r="H57" s="64">
        <f>Input!$HB$39</f>
        <v>0</v>
      </c>
      <c r="I57" s="64">
        <f>Input!$HC$39</f>
        <v>0</v>
      </c>
      <c r="J57" s="64">
        <f>Input!$HD$39</f>
        <v>0</v>
      </c>
      <c r="K57" s="64">
        <f>Input!$HE$39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Input!$HF$39</f>
        <v>0</v>
      </c>
      <c r="G58" s="64">
        <f>Input!$HG$39</f>
        <v>0</v>
      </c>
      <c r="H58" s="64">
        <f>Input!$HH$39</f>
        <v>0</v>
      </c>
      <c r="I58" s="64">
        <f>Input!$HI$39</f>
        <v>0</v>
      </c>
      <c r="J58" s="64">
        <f>Input!$HJ$39</f>
        <v>0</v>
      </c>
      <c r="K58" s="64">
        <f>Input!$HK$39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Input!HL39+Input!HM39+Input!HN39+SUM(Input!$HT$39:'Input'!$IC$39)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IF($L$69&lt;&gt;(Input!$D$39-Input!$E$39),"Error","Balanced")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2" priority="3">
      <formula>$O$28&lt;&gt;0</formula>
    </cfRule>
  </conditionalFormatting>
  <conditionalFormatting sqref="F20:J20">
    <cfRule type="expression" dxfId="21" priority="2">
      <formula>OR($S$17&lt;&gt;0,$S$43&lt;&gt;0,$S$59&lt;&gt;0)</formula>
    </cfRule>
  </conditionalFormatting>
  <conditionalFormatting sqref="H10:J10">
    <cfRule type="expression" dxfId="20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5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348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7714887</v>
      </c>
      <c r="L8" s="23">
        <f>Input!$I$58</f>
        <v>7714887</v>
      </c>
      <c r="N8" s="116"/>
      <c r="O8" s="117"/>
      <c r="P8" s="19"/>
      <c r="Q8" s="19"/>
      <c r="R8" s="19"/>
      <c r="S8" s="19"/>
      <c r="T8" s="19"/>
      <c r="AB8" s="24">
        <f>SUM(C8:L8)</f>
        <v>15429774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228"/>
      <c r="H10" s="1063" t="str">
        <f>IF(O10&lt;&gt;0,"Out of Balance with SRECNA","")</f>
        <v/>
      </c>
      <c r="I10" s="1063"/>
      <c r="J10" s="1064"/>
      <c r="K10" s="31">
        <f>SUM(K8:K9)</f>
        <v>7714887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7714887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Input!$J$58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3859953</v>
      </c>
      <c r="L14" s="36">
        <f>Input!$K$58</f>
        <v>3859953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7719906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11574840</v>
      </c>
      <c r="L17" s="46">
        <f>SUM(L8:L16)</f>
        <v>11574840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Input!$N$58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Input!$O$58</f>
        <v>7531624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Input!$P$58</f>
        <v>0</v>
      </c>
      <c r="G22" s="56">
        <f>Input!$Q$58</f>
        <v>0</v>
      </c>
      <c r="H22" s="56">
        <f>Input!$R$58</f>
        <v>0</v>
      </c>
      <c r="I22" s="56">
        <f>Input!$S$58</f>
        <v>0</v>
      </c>
      <c r="J22" s="56">
        <f>Input!$T$58</f>
        <v>0</v>
      </c>
      <c r="K22" s="56">
        <f>Input!$U$58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Input!$V$58</f>
        <v>0</v>
      </c>
      <c r="G23" s="64">
        <f>Input!$W$58</f>
        <v>0</v>
      </c>
      <c r="H23" s="64">
        <f>Input!$X$58</f>
        <v>0</v>
      </c>
      <c r="I23" s="64">
        <f>Input!$Y$58</f>
        <v>0</v>
      </c>
      <c r="J23" s="64">
        <f>Input!$Z$58</f>
        <v>0</v>
      </c>
      <c r="K23" s="64">
        <f>Input!$AA$58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Input!$AB$58</f>
        <v>0</v>
      </c>
      <c r="G24" s="64">
        <f>Input!$AC$58</f>
        <v>2712786</v>
      </c>
      <c r="H24" s="64">
        <f>Input!$AD$58</f>
        <v>0</v>
      </c>
      <c r="I24" s="64">
        <f>Input!$AE$58</f>
        <v>1279789</v>
      </c>
      <c r="J24" s="64">
        <f>Input!$AF$58</f>
        <v>0</v>
      </c>
      <c r="K24" s="64">
        <f>Input!$AG$58</f>
        <v>0</v>
      </c>
      <c r="L24" s="65">
        <f t="shared" si="1"/>
        <v>3992575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7985150</v>
      </c>
    </row>
    <row r="25" spans="1:28" ht="15.75" customHeight="1">
      <c r="B25" s="55" t="s">
        <v>25</v>
      </c>
      <c r="C25" s="21"/>
      <c r="D25" s="21"/>
      <c r="F25" s="64">
        <f>Input!$AH$58</f>
        <v>0</v>
      </c>
      <c r="G25" s="64">
        <f>Input!$AI$58</f>
        <v>0</v>
      </c>
      <c r="H25" s="64">
        <f>Input!$AJ$58</f>
        <v>0</v>
      </c>
      <c r="I25" s="64">
        <f>Input!$AK$58</f>
        <v>0</v>
      </c>
      <c r="J25" s="64">
        <f>Input!$AL$58</f>
        <v>0</v>
      </c>
      <c r="K25" s="64">
        <f>Input!$AM$58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Input!$AN$58</f>
        <v>0</v>
      </c>
      <c r="G26" s="64">
        <f>Input!$AO$58</f>
        <v>0</v>
      </c>
      <c r="H26" s="64">
        <f>Input!$AP$58</f>
        <v>0</v>
      </c>
      <c r="I26" s="64">
        <f>Input!$AQ$58</f>
        <v>0</v>
      </c>
      <c r="J26" s="64">
        <f>Input!$AR$58</f>
        <v>0</v>
      </c>
      <c r="K26" s="64">
        <f>Input!$AS$58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Input!$AT$58</f>
        <v>0</v>
      </c>
      <c r="G27" s="64">
        <f>Input!$AU$58</f>
        <v>0</v>
      </c>
      <c r="H27" s="64">
        <f>Input!$AV$58</f>
        <v>0</v>
      </c>
      <c r="I27" s="64">
        <f>Input!$AW$58</f>
        <v>0</v>
      </c>
      <c r="J27" s="64">
        <f>Input!$AX$58</f>
        <v>0</v>
      </c>
      <c r="K27" s="64">
        <f>Input!$AY$58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Input!$AZ$58</f>
        <v>7482265</v>
      </c>
      <c r="G28" s="64">
        <f>Input!$BA$58</f>
        <v>0</v>
      </c>
      <c r="H28" s="64">
        <f>Input!$BB$58</f>
        <v>0</v>
      </c>
      <c r="I28" s="64">
        <f>Input!$BC$58</f>
        <v>0</v>
      </c>
      <c r="J28" s="64">
        <f>Input!$BD$58</f>
        <v>0</v>
      </c>
      <c r="K28" s="64">
        <f>Input!$BE$58</f>
        <v>0</v>
      </c>
      <c r="L28" s="65">
        <f t="shared" si="1"/>
        <v>7482265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Input!$BF$58</f>
        <v>0</v>
      </c>
      <c r="G29" s="64">
        <f>Input!$BG$58</f>
        <v>0</v>
      </c>
      <c r="H29" s="64">
        <f>Input!$BH$58</f>
        <v>0</v>
      </c>
      <c r="I29" s="64">
        <f>Input!$BI$58</f>
        <v>0</v>
      </c>
      <c r="J29" s="64">
        <f>Input!$BJ$58</f>
        <v>0</v>
      </c>
      <c r="K29" s="64">
        <f>Input!$BK$58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Input!$BL$58</f>
        <v>0</v>
      </c>
      <c r="G30" s="64">
        <f>Input!$BM$58</f>
        <v>0</v>
      </c>
      <c r="H30" s="64">
        <f>Input!$BN$58</f>
        <v>0</v>
      </c>
      <c r="I30" s="64">
        <f>Input!$BO$58</f>
        <v>0</v>
      </c>
      <c r="J30" s="64">
        <f>Input!$BP$58</f>
        <v>0</v>
      </c>
      <c r="K30" s="64">
        <f>Input!$BQ$58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Input!$BR$58</f>
        <v>0</v>
      </c>
      <c r="G31" s="64">
        <f>Input!$BS$58</f>
        <v>0</v>
      </c>
      <c r="H31" s="64">
        <f>Input!$BT$58</f>
        <v>0</v>
      </c>
      <c r="I31" s="64">
        <f>Input!$BU$58</f>
        <v>0</v>
      </c>
      <c r="J31" s="64">
        <f>Input!$BV$58</f>
        <v>0</v>
      </c>
      <c r="K31" s="64">
        <f>Input!$BW$58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Input!$BX$58</f>
        <v>0</v>
      </c>
      <c r="G32" s="64">
        <f>Input!$BY$58</f>
        <v>0</v>
      </c>
      <c r="H32" s="64">
        <f>Input!$BZ$58</f>
        <v>0</v>
      </c>
      <c r="I32" s="64">
        <f>Input!$CA$58</f>
        <v>0</v>
      </c>
      <c r="J32" s="64">
        <f>Input!$CB$58</f>
        <v>0</v>
      </c>
      <c r="K32" s="64">
        <f>Input!$CC$58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Input!$CD$58</f>
        <v>0</v>
      </c>
      <c r="G33" s="64">
        <f>Input!$CE$58</f>
        <v>0</v>
      </c>
      <c r="H33" s="64">
        <f>Input!$CF$58</f>
        <v>0</v>
      </c>
      <c r="I33" s="64">
        <f>Input!$CG$58</f>
        <v>0</v>
      </c>
      <c r="J33" s="64">
        <f>Input!$CH$58</f>
        <v>0</v>
      </c>
      <c r="K33" s="64">
        <f>Input!$CI$58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Input!$CJ$58</f>
        <v>0</v>
      </c>
      <c r="G34" s="64">
        <f>Input!$CK$58</f>
        <v>0</v>
      </c>
      <c r="H34" s="64">
        <f>Input!$CL$58</f>
        <v>0</v>
      </c>
      <c r="I34" s="64">
        <f>Input!$CM$58</f>
        <v>0</v>
      </c>
      <c r="J34" s="64">
        <f>Input!$CN$58</f>
        <v>0</v>
      </c>
      <c r="K34" s="64">
        <f>Input!$CO$58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Input!$CP$58</f>
        <v>0</v>
      </c>
      <c r="G35" s="64">
        <f>Input!$CQ$58</f>
        <v>0</v>
      </c>
      <c r="H35" s="64">
        <f>Input!$CR$58</f>
        <v>0</v>
      </c>
      <c r="I35" s="64">
        <f>Input!$CS$58</f>
        <v>0</v>
      </c>
      <c r="J35" s="64">
        <f>Input!$CT$58</f>
        <v>0</v>
      </c>
      <c r="K35" s="64">
        <f>Input!$CU$58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Input!$CV$58</f>
        <v>0</v>
      </c>
      <c r="G36" s="64">
        <f>Input!$CW$58</f>
        <v>0</v>
      </c>
      <c r="H36" s="64">
        <f>Input!$CX$58</f>
        <v>0</v>
      </c>
      <c r="I36" s="64">
        <f>Input!$CY$58</f>
        <v>0</v>
      </c>
      <c r="J36" s="64">
        <f>Input!$CZ$58</f>
        <v>0</v>
      </c>
      <c r="K36" s="64">
        <f>Input!$DA$58</f>
        <v>100000</v>
      </c>
      <c r="L36" s="65">
        <f t="shared" si="1"/>
        <v>100000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Input!$DB$58</f>
        <v>0</v>
      </c>
      <c r="G37" s="64">
        <f>Input!$DC$58</f>
        <v>0</v>
      </c>
      <c r="H37" s="64">
        <f>Input!$DD$58</f>
        <v>0</v>
      </c>
      <c r="I37" s="64">
        <f>Input!$DE$58</f>
        <v>0</v>
      </c>
      <c r="J37" s="64">
        <f>Input!$DF$58</f>
        <v>0</v>
      </c>
      <c r="K37" s="64">
        <f>Input!$DG$58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Input!$DH$58</f>
        <v>0</v>
      </c>
      <c r="G38" s="64">
        <f>Input!$DI$58</f>
        <v>0</v>
      </c>
      <c r="H38" s="64">
        <f>Input!$DJ$58</f>
        <v>0</v>
      </c>
      <c r="I38" s="64">
        <f>Input!$DK$58</f>
        <v>0</v>
      </c>
      <c r="J38" s="64">
        <f>Input!$DL$58</f>
        <v>0</v>
      </c>
      <c r="K38" s="64">
        <f>Input!$DM$58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Input!$DN$58</f>
        <v>0</v>
      </c>
      <c r="G39" s="64">
        <f>Input!$DO$58</f>
        <v>0</v>
      </c>
      <c r="H39" s="64">
        <f>Input!$DP$58</f>
        <v>0</v>
      </c>
      <c r="I39" s="64">
        <f>Input!$DQ$58</f>
        <v>0</v>
      </c>
      <c r="J39" s="64">
        <f>Input!$DR$58</f>
        <v>0</v>
      </c>
      <c r="K39" s="64">
        <f>Input!$DS$58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Input!$DT$58</f>
        <v>0</v>
      </c>
      <c r="G40" s="64">
        <f>Input!$DU$58</f>
        <v>0</v>
      </c>
      <c r="H40" s="64">
        <f>Input!$DV$58</f>
        <v>0</v>
      </c>
      <c r="I40" s="64">
        <f>Input!$DW$58</f>
        <v>0</v>
      </c>
      <c r="J40" s="64">
        <f>Input!$DX$58</f>
        <v>0</v>
      </c>
      <c r="K40" s="64">
        <f>Input!$DY$58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Input!$DZ$58</f>
        <v>0</v>
      </c>
      <c r="G41" s="64">
        <f>Input!$EA$58</f>
        <v>0</v>
      </c>
      <c r="H41" s="64">
        <f>Input!$EB$58</f>
        <v>0</v>
      </c>
      <c r="I41" s="64">
        <f>Input!$EC$58</f>
        <v>0</v>
      </c>
      <c r="J41" s="64">
        <f>Input!$ED$58</f>
        <v>0</v>
      </c>
      <c r="K41" s="64">
        <f>Input!$EE$58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Input!$EF$58</f>
        <v>0</v>
      </c>
      <c r="G42" s="84">
        <f>Input!$EG$58</f>
        <v>0</v>
      </c>
      <c r="H42" s="84">
        <f>Input!$EH$58</f>
        <v>0</v>
      </c>
      <c r="I42" s="84">
        <f>Input!$EI$58</f>
        <v>0</v>
      </c>
      <c r="J42" s="84">
        <f>Input!$EJ$58</f>
        <v>0</v>
      </c>
      <c r="K42" s="84">
        <f>Input!$EK$58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7482265</v>
      </c>
      <c r="G43" s="86">
        <f t="shared" si="2"/>
        <v>2712786</v>
      </c>
      <c r="H43" s="86">
        <f t="shared" si="2"/>
        <v>0</v>
      </c>
      <c r="I43" s="86">
        <f t="shared" si="2"/>
        <v>1279789</v>
      </c>
      <c r="J43" s="86">
        <f t="shared" si="2"/>
        <v>0</v>
      </c>
      <c r="K43" s="86">
        <f t="shared" si="2"/>
        <v>100000</v>
      </c>
      <c r="L43" s="87">
        <f t="shared" si="2"/>
        <v>11574840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7985150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2712786</v>
      </c>
      <c r="I44" s="53"/>
      <c r="J44" s="247" t="s">
        <v>468</v>
      </c>
      <c r="K44" s="248">
        <f>K43+J43</f>
        <v>100000</v>
      </c>
      <c r="L44" s="247" t="s">
        <v>470</v>
      </c>
      <c r="M44" s="249"/>
      <c r="N44" s="251">
        <f>K44+F43</f>
        <v>7582265</v>
      </c>
      <c r="O44" s="294">
        <f>ROUND((N44/P44)*100,2)</f>
        <v>6.08</v>
      </c>
      <c r="P44" s="93">
        <f>Input!$HL$58</f>
        <v>124796437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0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Input!$EL$58</f>
        <v>0</v>
      </c>
      <c r="G46" s="64">
        <f>Input!$EM$58</f>
        <v>0</v>
      </c>
      <c r="H46" s="64">
        <f>Input!$EN$58</f>
        <v>0</v>
      </c>
      <c r="I46" s="64">
        <f>Input!$EO$58</f>
        <v>0</v>
      </c>
      <c r="J46" s="64">
        <f>Input!$EP$58</f>
        <v>0</v>
      </c>
      <c r="K46" s="64">
        <f>Input!$EQ$58</f>
        <v>0</v>
      </c>
      <c r="L46" s="57">
        <f>SUM(F46:K46)</f>
        <v>0</v>
      </c>
      <c r="N46" s="9"/>
      <c r="O46" s="291" t="s">
        <v>518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Input!$ER$58</f>
        <v>0</v>
      </c>
      <c r="G47" s="64">
        <f>Input!$ES$58</f>
        <v>0</v>
      </c>
      <c r="H47" s="64">
        <f>Input!$ET$58</f>
        <v>0</v>
      </c>
      <c r="I47" s="64">
        <f>Input!$EU$58</f>
        <v>0</v>
      </c>
      <c r="J47" s="64">
        <f>Input!$EV$58</f>
        <v>0</v>
      </c>
      <c r="K47" s="64">
        <f>Input!$EW$58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Input!$EX$58</f>
        <v>0</v>
      </c>
      <c r="G48" s="64">
        <f>Input!$EY$58</f>
        <v>0</v>
      </c>
      <c r="H48" s="64">
        <f>Input!$EZ$58</f>
        <v>0</v>
      </c>
      <c r="I48" s="64">
        <f>Input!$FA$58</f>
        <v>0</v>
      </c>
      <c r="J48" s="64">
        <f>Input!$FB$58</f>
        <v>0</v>
      </c>
      <c r="K48" s="64">
        <f>Input!$FC$58</f>
        <v>0</v>
      </c>
      <c r="L48" s="65">
        <f t="shared" si="3"/>
        <v>0</v>
      </c>
      <c r="N48" s="97"/>
      <c r="O48" s="293">
        <f>FTSE!$R$78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Input!$FD$58</f>
        <v>0</v>
      </c>
      <c r="G49" s="64">
        <f>Input!$FE$58</f>
        <v>0</v>
      </c>
      <c r="H49" s="64">
        <f>Input!$FF$58</f>
        <v>0</v>
      </c>
      <c r="I49" s="64">
        <f>Input!$FG$58</f>
        <v>0</v>
      </c>
      <c r="J49" s="64">
        <f>Input!$FH$58</f>
        <v>0</v>
      </c>
      <c r="K49" s="64">
        <f>Input!$FI$58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Input!$FJ$58</f>
        <v>0</v>
      </c>
      <c r="G50" s="64">
        <f>Input!$FK$58</f>
        <v>0</v>
      </c>
      <c r="H50" s="64">
        <f>Input!$FL$58</f>
        <v>0</v>
      </c>
      <c r="I50" s="64">
        <f>Input!$FM$58</f>
        <v>0</v>
      </c>
      <c r="J50" s="64">
        <f>Input!$FN$58</f>
        <v>0</v>
      </c>
      <c r="K50" s="64">
        <f>Input!$FO$58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Input!$FP$58</f>
        <v>0</v>
      </c>
      <c r="G51" s="64">
        <f>Input!$FQ$58</f>
        <v>0</v>
      </c>
      <c r="H51" s="64">
        <f>Input!$FR$58</f>
        <v>0</v>
      </c>
      <c r="I51" s="64">
        <f>Input!$FS$58</f>
        <v>0</v>
      </c>
      <c r="J51" s="64">
        <f>Input!$FT$58</f>
        <v>0</v>
      </c>
      <c r="K51" s="64">
        <f>Input!$FU$58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Input!$FV$58</f>
        <v>0</v>
      </c>
      <c r="G52" s="64">
        <f>Input!$FW$58</f>
        <v>0</v>
      </c>
      <c r="H52" s="64">
        <f>Input!$FX$58</f>
        <v>0</v>
      </c>
      <c r="I52" s="64">
        <f>Input!$FY$58</f>
        <v>0</v>
      </c>
      <c r="J52" s="64">
        <f>Input!$FZ$58</f>
        <v>0</v>
      </c>
      <c r="K52" s="64">
        <f>Input!$GA$58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Input!$GB$58</f>
        <v>0</v>
      </c>
      <c r="G53" s="64">
        <f>Input!$GC$58</f>
        <v>0</v>
      </c>
      <c r="H53" s="64">
        <f>Input!$GD$58</f>
        <v>0</v>
      </c>
      <c r="I53" s="64">
        <f>Input!$GE$58</f>
        <v>0</v>
      </c>
      <c r="J53" s="64">
        <f>Input!$GF$58</f>
        <v>0</v>
      </c>
      <c r="K53" s="64">
        <f>Input!$GG$58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Input!$GH$58</f>
        <v>0</v>
      </c>
      <c r="G54" s="64">
        <f>Input!$GI$58</f>
        <v>0</v>
      </c>
      <c r="H54" s="64">
        <f>Input!$GJ$58</f>
        <v>0</v>
      </c>
      <c r="I54" s="64">
        <f>Input!$GK$58</f>
        <v>0</v>
      </c>
      <c r="J54" s="64">
        <f>Input!$GL$58</f>
        <v>0</v>
      </c>
      <c r="K54" s="64">
        <f>Input!$GM$58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Input!$GN$58</f>
        <v>0</v>
      </c>
      <c r="G55" s="64">
        <f>Input!$GO$58</f>
        <v>0</v>
      </c>
      <c r="H55" s="64">
        <f>Input!$GP$58</f>
        <v>0</v>
      </c>
      <c r="I55" s="64">
        <f>Input!$GQ$58</f>
        <v>0</v>
      </c>
      <c r="J55" s="64">
        <f>Input!$GR$58</f>
        <v>0</v>
      </c>
      <c r="K55" s="64">
        <f>Input!$GS$58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Input!$GT$58</f>
        <v>0</v>
      </c>
      <c r="G56" s="64">
        <f>Input!$GU$58</f>
        <v>0</v>
      </c>
      <c r="H56" s="64">
        <f>Input!$GV$58</f>
        <v>0</v>
      </c>
      <c r="I56" s="64">
        <f>Input!$GW$58</f>
        <v>0</v>
      </c>
      <c r="J56" s="64">
        <f>Input!$GX$58</f>
        <v>0</v>
      </c>
      <c r="K56" s="64">
        <f>Input!$GY$58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Input!$GZ$58</f>
        <v>0</v>
      </c>
      <c r="G57" s="64">
        <f>Input!$HA$58</f>
        <v>0</v>
      </c>
      <c r="H57" s="64">
        <f>Input!$HB$58</f>
        <v>0</v>
      </c>
      <c r="I57" s="64">
        <f>Input!$HC$58</f>
        <v>0</v>
      </c>
      <c r="J57" s="64">
        <f>Input!$HD$58</f>
        <v>0</v>
      </c>
      <c r="K57" s="64">
        <f>Input!$HE$58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Input!$HF$58</f>
        <v>0</v>
      </c>
      <c r="G58" s="64">
        <f>Input!$HG$58</f>
        <v>0</v>
      </c>
      <c r="H58" s="64">
        <f>Input!$HH$58</f>
        <v>0</v>
      </c>
      <c r="I58" s="64">
        <f>Input!$HI$58</f>
        <v>0</v>
      </c>
      <c r="J58" s="64">
        <f>Input!$HJ$58</f>
        <v>0</v>
      </c>
      <c r="K58" s="64">
        <f>Input!$HK$58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7482265</v>
      </c>
      <c r="G66" s="115">
        <f t="shared" ref="G66:L66" si="5">G59+G43</f>
        <v>2712786</v>
      </c>
      <c r="H66" s="115">
        <f t="shared" si="5"/>
        <v>0</v>
      </c>
      <c r="I66" s="115">
        <f t="shared" si="5"/>
        <v>1279789</v>
      </c>
      <c r="J66" s="115">
        <f t="shared" si="5"/>
        <v>0</v>
      </c>
      <c r="K66" s="115">
        <f t="shared" si="5"/>
        <v>100000</v>
      </c>
      <c r="L66" s="115">
        <f t="shared" si="5"/>
        <v>11574840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19106464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Input!HL58+Input!HM58+Input!HN58+SUM(Input!$HT$58:'Input'!$IC$58)</f>
        <v>318153418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348834722</v>
      </c>
      <c r="N69" s="20"/>
    </row>
    <row r="70" spans="1:26" ht="15.75" customHeight="1">
      <c r="H70" s="390">
        <f>H69+G69</f>
        <v>0</v>
      </c>
      <c r="L70" s="3" t="str">
        <f>IF($L$69&lt;&gt;(Input!$D$58-Input!$E$58),"Error","Balanced")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" priority="5">
      <formula>$O$28&lt;&gt;0</formula>
    </cfRule>
  </conditionalFormatting>
  <conditionalFormatting sqref="F20:J20">
    <cfRule type="expression" dxfId="18" priority="2">
      <formula>OR($S$17&lt;&gt;0,$S$43&lt;&gt;0,$S$59&lt;&gt;0)</formula>
    </cfRule>
  </conditionalFormatting>
  <conditionalFormatting sqref="H10:J10">
    <cfRule type="expression" dxfId="17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690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1436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491326099</v>
      </c>
      <c r="L8" s="23">
        <f>Input!$I$72</f>
        <v>491326099</v>
      </c>
      <c r="N8" s="116"/>
      <c r="O8" s="117"/>
      <c r="P8" s="19"/>
      <c r="Q8" s="19"/>
      <c r="R8" s="19"/>
      <c r="S8" s="19"/>
      <c r="T8" s="19"/>
      <c r="AB8" s="24">
        <f>SUM(C8:L8)</f>
        <v>982652198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30"/>
      <c r="H10" s="1063" t="str">
        <f>IF(O10&lt;&gt;0,"Out of Balance with SRECNA","")</f>
        <v/>
      </c>
      <c r="I10" s="1063"/>
      <c r="J10" s="1064"/>
      <c r="K10" s="31">
        <f>SUM(K8:K9)</f>
        <v>491326099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491326099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105539839</v>
      </c>
      <c r="L13" s="36">
        <f>Input!$J$72</f>
        <v>105539839</v>
      </c>
      <c r="N13" s="37"/>
      <c r="O13" s="120"/>
      <c r="AB13" s="24">
        <f>SUM(C13:L13)</f>
        <v>211079678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47968316</v>
      </c>
      <c r="L14" s="36">
        <f>Input!$K$72</f>
        <v>47968316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95936632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Input!$L$72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644834254</v>
      </c>
      <c r="L17" s="46">
        <f>SUM(L8:L16)</f>
        <v>644834254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Input!$N$72</f>
        <v>24972161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Input!$O$72</f>
        <v>3374288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Input!$P$72</f>
        <v>4874</v>
      </c>
      <c r="G22" s="56">
        <f>Input!$Q$72</f>
        <v>0</v>
      </c>
      <c r="H22" s="56">
        <f>Input!$R$72</f>
        <v>0</v>
      </c>
      <c r="I22" s="56">
        <f>Input!$S$72</f>
        <v>0</v>
      </c>
      <c r="J22" s="56">
        <f>Input!$T$72</f>
        <v>7615</v>
      </c>
      <c r="K22" s="56">
        <f>Input!$U$72</f>
        <v>108</v>
      </c>
      <c r="L22" s="57">
        <f>SUM(F22:K22)</f>
        <v>12597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25194</v>
      </c>
    </row>
    <row r="23" spans="1:28" ht="15.75" customHeight="1">
      <c r="B23" s="63" t="s">
        <v>23</v>
      </c>
      <c r="C23" s="21"/>
      <c r="D23" s="21"/>
      <c r="F23" s="64">
        <f>Input!$V$72</f>
        <v>45597714</v>
      </c>
      <c r="G23" s="64">
        <f>Input!$W$72</f>
        <v>0</v>
      </c>
      <c r="H23" s="64">
        <f>Input!$X$72</f>
        <v>3094054</v>
      </c>
      <c r="I23" s="64">
        <f>Input!$Y$72</f>
        <v>8061251</v>
      </c>
      <c r="J23" s="64">
        <f>Input!$Z$72</f>
        <v>2543050</v>
      </c>
      <c r="K23" s="64">
        <f>Input!$AA$72</f>
        <v>3234751</v>
      </c>
      <c r="L23" s="65">
        <f t="shared" ref="L23:L42" si="1">SUM(F23:K23)</f>
        <v>62530820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125061640</v>
      </c>
    </row>
    <row r="24" spans="1:28" ht="15.75" customHeight="1">
      <c r="B24" s="55" t="s">
        <v>24</v>
      </c>
      <c r="C24" s="21"/>
      <c r="D24" s="21"/>
      <c r="F24" s="64">
        <f>Input!$AB$72</f>
        <v>58891592</v>
      </c>
      <c r="G24" s="64">
        <f>Input!$AC$72</f>
        <v>162117</v>
      </c>
      <c r="H24" s="64">
        <f>Input!$AD$72</f>
        <v>345104</v>
      </c>
      <c r="I24" s="64">
        <f>Input!$AE$72</f>
        <v>15019069</v>
      </c>
      <c r="J24" s="64">
        <f>Input!$AF$72</f>
        <v>2483415</v>
      </c>
      <c r="K24" s="64">
        <f>Input!$AG$72</f>
        <v>332900</v>
      </c>
      <c r="L24" s="65">
        <f t="shared" si="1"/>
        <v>77234197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154468394</v>
      </c>
    </row>
    <row r="25" spans="1:28" ht="15.75" customHeight="1">
      <c r="B25" s="55" t="s">
        <v>25</v>
      </c>
      <c r="C25" s="21"/>
      <c r="D25" s="21"/>
      <c r="F25" s="64">
        <f>Input!$AH$72</f>
        <v>140148932</v>
      </c>
      <c r="G25" s="64">
        <f>Input!$AI$72</f>
        <v>1346176</v>
      </c>
      <c r="H25" s="64">
        <f>Input!$AJ$72</f>
        <v>14433590</v>
      </c>
      <c r="I25" s="64">
        <f>Input!$AK$72</f>
        <v>11337734</v>
      </c>
      <c r="J25" s="64">
        <f>Input!$AL$72</f>
        <v>35784318</v>
      </c>
      <c r="K25" s="64">
        <f>Input!$AM$72</f>
        <v>7658425</v>
      </c>
      <c r="L25" s="65">
        <f t="shared" si="1"/>
        <v>210709175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421418350</v>
      </c>
    </row>
    <row r="26" spans="1:28" ht="15.75" customHeight="1">
      <c r="B26" s="55" t="s">
        <v>26</v>
      </c>
      <c r="C26" s="21"/>
      <c r="D26" s="21"/>
      <c r="F26" s="64">
        <f>Input!$AN$72</f>
        <v>40256419</v>
      </c>
      <c r="G26" s="64">
        <f>Input!$AO$72</f>
        <v>10682495</v>
      </c>
      <c r="H26" s="64">
        <f>Input!$AP$72</f>
        <v>1689601</v>
      </c>
      <c r="I26" s="64">
        <f>Input!$AQ$72</f>
        <v>4534238</v>
      </c>
      <c r="J26" s="64">
        <f>Input!$AR$72</f>
        <v>15182140</v>
      </c>
      <c r="K26" s="64">
        <f>Input!$AS$72</f>
        <v>3937643</v>
      </c>
      <c r="L26" s="65">
        <f t="shared" si="1"/>
        <v>76282536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152565072</v>
      </c>
    </row>
    <row r="27" spans="1:28" ht="15.75" customHeight="1">
      <c r="B27" s="55" t="s">
        <v>27</v>
      </c>
      <c r="C27" s="21"/>
      <c r="D27" s="21"/>
      <c r="F27" s="64">
        <f>Input!$AT$72</f>
        <v>7427470</v>
      </c>
      <c r="G27" s="64">
        <f>Input!$AU$72</f>
        <v>108105</v>
      </c>
      <c r="H27" s="64">
        <f>Input!$AV$72</f>
        <v>39538</v>
      </c>
      <c r="I27" s="64">
        <f>Input!$AW$72</f>
        <v>727241</v>
      </c>
      <c r="J27" s="64">
        <f>Input!$AX$72</f>
        <v>578824</v>
      </c>
      <c r="K27" s="64">
        <f>Input!$AY$72</f>
        <v>3349836</v>
      </c>
      <c r="L27" s="65">
        <f t="shared" si="1"/>
        <v>12231014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24462028</v>
      </c>
    </row>
    <row r="28" spans="1:28" ht="15.75" customHeight="1">
      <c r="B28" s="55" t="s">
        <v>28</v>
      </c>
      <c r="C28" s="21"/>
      <c r="D28" s="21"/>
      <c r="F28" s="64">
        <f>Input!$AZ$72</f>
        <v>25207120</v>
      </c>
      <c r="G28" s="64">
        <f>Input!$BA$72</f>
        <v>-1422</v>
      </c>
      <c r="H28" s="64">
        <f>Input!$BB$72</f>
        <v>3527194</v>
      </c>
      <c r="I28" s="64">
        <f>Input!$BC$72</f>
        <v>14767428</v>
      </c>
      <c r="J28" s="64">
        <f>Input!$BD$72</f>
        <v>3112616</v>
      </c>
      <c r="K28" s="64">
        <f>Input!$BE$72</f>
        <v>1463985</v>
      </c>
      <c r="L28" s="65">
        <f t="shared" si="1"/>
        <v>48076921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Input!$BF$72</f>
        <v>50939696</v>
      </c>
      <c r="G29" s="64">
        <f>Input!$BG$72</f>
        <v>6694513</v>
      </c>
      <c r="H29" s="64">
        <f>Input!$BH$72</f>
        <v>1470979</v>
      </c>
      <c r="I29" s="64">
        <f>Input!$BI$72</f>
        <v>3837658</v>
      </c>
      <c r="J29" s="64">
        <f>Input!$BJ$72</f>
        <v>1646799</v>
      </c>
      <c r="K29" s="64">
        <f>Input!$BK$72</f>
        <v>4549805</v>
      </c>
      <c r="L29" s="65">
        <f t="shared" si="1"/>
        <v>69139450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Input!$BL$72</f>
        <v>9191201</v>
      </c>
      <c r="G30" s="64">
        <f>Input!$BM$72</f>
        <v>0</v>
      </c>
      <c r="H30" s="64">
        <f>Input!$BN$72</f>
        <v>321529</v>
      </c>
      <c r="I30" s="64">
        <f>Input!$BO$72</f>
        <v>598557</v>
      </c>
      <c r="J30" s="64">
        <f>Input!$BP$72</f>
        <v>87866</v>
      </c>
      <c r="K30" s="64">
        <f>Input!$BQ$72</f>
        <v>819553</v>
      </c>
      <c r="L30" s="65">
        <f t="shared" si="1"/>
        <v>11018706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Input!$BR$72</f>
        <v>11672594</v>
      </c>
      <c r="G31" s="64">
        <f>Input!$BS$72</f>
        <v>316575</v>
      </c>
      <c r="H31" s="64">
        <f>Input!$BT$72</f>
        <v>1378071</v>
      </c>
      <c r="I31" s="64">
        <f>Input!$BU$72</f>
        <v>1799780</v>
      </c>
      <c r="J31" s="64">
        <f>Input!$BV$72</f>
        <v>1717405</v>
      </c>
      <c r="K31" s="64">
        <f>Input!$BW$72</f>
        <v>4761677</v>
      </c>
      <c r="L31" s="65">
        <f t="shared" si="1"/>
        <v>21646102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Input!$BX$72</f>
        <v>264968</v>
      </c>
      <c r="G32" s="64">
        <f>Input!$BY$72</f>
        <v>0</v>
      </c>
      <c r="H32" s="64">
        <f>Input!$BZ$72</f>
        <v>117803</v>
      </c>
      <c r="I32" s="64">
        <f>Input!$CA$72</f>
        <v>2274975</v>
      </c>
      <c r="J32" s="64">
        <f>Input!$CB$72</f>
        <v>395920</v>
      </c>
      <c r="K32" s="64">
        <f>Input!$CC$72</f>
        <v>966382</v>
      </c>
      <c r="L32" s="65">
        <f t="shared" si="1"/>
        <v>4020048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Input!$CD$72</f>
        <v>182641</v>
      </c>
      <c r="G33" s="64">
        <f>Input!$CE$72</f>
        <v>134013</v>
      </c>
      <c r="H33" s="64">
        <f>Input!$CF$72</f>
        <v>2500</v>
      </c>
      <c r="I33" s="64">
        <f>Input!$CG$72</f>
        <v>6337845</v>
      </c>
      <c r="J33" s="64">
        <f>Input!$CH$72</f>
        <v>928168</v>
      </c>
      <c r="K33" s="64">
        <f>Input!$CI$72</f>
        <v>327467</v>
      </c>
      <c r="L33" s="65">
        <f t="shared" si="1"/>
        <v>7912634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Input!$CJ$72</f>
        <v>1195507</v>
      </c>
      <c r="G34" s="64">
        <f>Input!$CK$72</f>
        <v>1035337</v>
      </c>
      <c r="H34" s="64">
        <f>Input!$CL$72</f>
        <v>432980</v>
      </c>
      <c r="I34" s="64">
        <f>Input!$CM$72</f>
        <v>561283</v>
      </c>
      <c r="J34" s="64">
        <f>Input!$CN$72</f>
        <v>1259917</v>
      </c>
      <c r="K34" s="64">
        <f>Input!$CO$72</f>
        <v>83111</v>
      </c>
      <c r="L34" s="65">
        <f t="shared" si="1"/>
        <v>4568135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Input!$CP$72</f>
        <v>14798282</v>
      </c>
      <c r="G35" s="64">
        <f>Input!$CQ$72</f>
        <v>1176</v>
      </c>
      <c r="H35" s="64">
        <f>Input!$CR$72</f>
        <v>0</v>
      </c>
      <c r="I35" s="64">
        <f>Input!$CS$72</f>
        <v>832911</v>
      </c>
      <c r="J35" s="64">
        <f>Input!$CT$72</f>
        <v>1430747</v>
      </c>
      <c r="K35" s="64">
        <f>Input!$CU$72</f>
        <v>1792124</v>
      </c>
      <c r="L35" s="65">
        <f t="shared" si="1"/>
        <v>18855240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Input!$CV$72</f>
        <v>1250562</v>
      </c>
      <c r="G36" s="64">
        <f>Input!$CW$72</f>
        <v>0</v>
      </c>
      <c r="H36" s="64">
        <f>Input!$CX$72</f>
        <v>356793</v>
      </c>
      <c r="I36" s="64">
        <f>Input!$CY$72</f>
        <v>103115</v>
      </c>
      <c r="J36" s="64">
        <f>Input!$CZ$72</f>
        <v>447970</v>
      </c>
      <c r="K36" s="64">
        <f>Input!$DA$72</f>
        <v>1130106</v>
      </c>
      <c r="L36" s="65">
        <f t="shared" si="1"/>
        <v>3288546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Input!$DB$72</f>
        <v>0</v>
      </c>
      <c r="G37" s="64">
        <f>Input!$DC$72</f>
        <v>0</v>
      </c>
      <c r="H37" s="64">
        <f>Input!$DD$72</f>
        <v>0</v>
      </c>
      <c r="I37" s="64">
        <f>Input!$DE$72</f>
        <v>0</v>
      </c>
      <c r="J37" s="64">
        <f>Input!$DF$72</f>
        <v>0</v>
      </c>
      <c r="K37" s="64">
        <f>Input!$DG$72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Input!$DH$72</f>
        <v>0</v>
      </c>
      <c r="G38" s="64">
        <f>Input!$DI$72</f>
        <v>0</v>
      </c>
      <c r="H38" s="64">
        <f>Input!$DJ$72</f>
        <v>0</v>
      </c>
      <c r="I38" s="64">
        <f>Input!$DK$72</f>
        <v>0</v>
      </c>
      <c r="J38" s="64">
        <f>Input!$DL$72</f>
        <v>0</v>
      </c>
      <c r="K38" s="64">
        <f>Input!$DM$72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Input!$DN$72</f>
        <v>0</v>
      </c>
      <c r="G39" s="64">
        <f>Input!$DO$72</f>
        <v>0</v>
      </c>
      <c r="H39" s="64">
        <f>Input!$DP$72</f>
        <v>0</v>
      </c>
      <c r="I39" s="64">
        <f>Input!$DQ$72</f>
        <v>0</v>
      </c>
      <c r="J39" s="64">
        <f>Input!$DR$72</f>
        <v>0</v>
      </c>
      <c r="K39" s="64">
        <f>Input!$DS$72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Input!$DT$72</f>
        <v>0</v>
      </c>
      <c r="G40" s="64">
        <f>Input!$DU$72</f>
        <v>0</v>
      </c>
      <c r="H40" s="64">
        <f>Input!$DV$72</f>
        <v>0</v>
      </c>
      <c r="I40" s="64">
        <f>Input!$DW$72</f>
        <v>0</v>
      </c>
      <c r="J40" s="64">
        <f>Input!$DX$72</f>
        <v>0</v>
      </c>
      <c r="K40" s="64">
        <f>Input!$DY$72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Input!$DZ$72</f>
        <v>0</v>
      </c>
      <c r="G41" s="64">
        <f>Input!$EA$72</f>
        <v>0</v>
      </c>
      <c r="H41" s="64">
        <f>Input!$EB$72</f>
        <v>0</v>
      </c>
      <c r="I41" s="64">
        <f>Input!$EC$72</f>
        <v>0</v>
      </c>
      <c r="J41" s="64">
        <f>Input!$ED$72</f>
        <v>0</v>
      </c>
      <c r="K41" s="64">
        <f>Input!$EE$72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Input!$EF$72</f>
        <v>1075001</v>
      </c>
      <c r="G42" s="84">
        <f>Input!$EG$72</f>
        <v>894665</v>
      </c>
      <c r="H42" s="84">
        <f>Input!$EH$72</f>
        <v>117625</v>
      </c>
      <c r="I42" s="84">
        <f>Input!$EI$72</f>
        <v>13696527</v>
      </c>
      <c r="J42" s="84">
        <f>Input!$EJ$72</f>
        <v>301330</v>
      </c>
      <c r="K42" s="84">
        <f>Input!$EK$72</f>
        <v>1222985</v>
      </c>
      <c r="L42" s="65">
        <f t="shared" si="1"/>
        <v>17308133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34616266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408104573</v>
      </c>
      <c r="G43" s="86">
        <f t="shared" si="2"/>
        <v>21373750</v>
      </c>
      <c r="H43" s="86">
        <f t="shared" si="2"/>
        <v>27327361</v>
      </c>
      <c r="I43" s="86">
        <f t="shared" si="2"/>
        <v>84489612</v>
      </c>
      <c r="J43" s="86">
        <f t="shared" si="2"/>
        <v>67908100</v>
      </c>
      <c r="K43" s="86">
        <f t="shared" si="2"/>
        <v>35630858</v>
      </c>
      <c r="L43" s="87">
        <f t="shared" si="2"/>
        <v>644834254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912616944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48701111</v>
      </c>
      <c r="I44" s="53"/>
      <c r="J44" s="247" t="s">
        <v>468</v>
      </c>
      <c r="K44" s="248">
        <f>K43+J43</f>
        <v>103538958</v>
      </c>
      <c r="L44" s="247" t="s">
        <v>470</v>
      </c>
      <c r="M44" s="249"/>
      <c r="N44" s="251">
        <f>K44+F43</f>
        <v>511643531</v>
      </c>
      <c r="O44" s="294">
        <f>ROUND((N44/P44)*100,2)</f>
        <v>121.87</v>
      </c>
      <c r="P44" s="93">
        <f>Input!$HL$72</f>
        <v>419840685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Input!$EL$72</f>
        <v>10245762</v>
      </c>
      <c r="G46" s="64">
        <f>Input!$EM$72</f>
        <v>0</v>
      </c>
      <c r="H46" s="64">
        <f>Input!$EN$72</f>
        <v>113528</v>
      </c>
      <c r="I46" s="64">
        <f>Input!$EO$72</f>
        <v>589639</v>
      </c>
      <c r="J46" s="64">
        <f>Input!$EP$72</f>
        <v>77025</v>
      </c>
      <c r="K46" s="64">
        <f>Input!$EQ$72</f>
        <v>172165</v>
      </c>
      <c r="L46" s="57">
        <f>SUM(F46:K46)</f>
        <v>11198119</v>
      </c>
      <c r="N46" s="9"/>
      <c r="O46" s="291">
        <f>ROUND(N44/O48,0)</f>
        <v>316872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22396238</v>
      </c>
    </row>
    <row r="47" spans="1:28" ht="15.75" customHeight="1">
      <c r="A47" s="76"/>
      <c r="B47" s="6" t="s">
        <v>46</v>
      </c>
      <c r="C47" s="21"/>
      <c r="D47" s="21"/>
      <c r="F47" s="64">
        <f>Input!$ER$72</f>
        <v>3581866</v>
      </c>
      <c r="G47" s="64">
        <f>Input!$ES$72</f>
        <v>315927</v>
      </c>
      <c r="H47" s="64">
        <f>Input!$ET$72</f>
        <v>391989</v>
      </c>
      <c r="I47" s="64">
        <f>Input!$EU$72</f>
        <v>1840033</v>
      </c>
      <c r="J47" s="64">
        <f>Input!$EV$72</f>
        <v>1152583</v>
      </c>
      <c r="K47" s="64">
        <f>Input!$EW$72</f>
        <v>589929</v>
      </c>
      <c r="L47" s="65">
        <f t="shared" ref="L47:L58" si="3">SUM(F47:K47)</f>
        <v>7872327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Input!$EX$72</f>
        <v>5280111</v>
      </c>
      <c r="G48" s="64">
        <f>Input!$EY$72</f>
        <v>0</v>
      </c>
      <c r="H48" s="64">
        <f>Input!$EZ$72</f>
        <v>9056802</v>
      </c>
      <c r="I48" s="64">
        <f>Input!$FA$72</f>
        <v>0</v>
      </c>
      <c r="J48" s="64">
        <f>Input!$FB$72</f>
        <v>0</v>
      </c>
      <c r="K48" s="64">
        <f>Input!$FC$72</f>
        <v>1697521</v>
      </c>
      <c r="L48" s="65">
        <f t="shared" si="3"/>
        <v>16034434</v>
      </c>
      <c r="N48" s="97"/>
      <c r="O48" s="293">
        <f>VLOOKUP($B$1,LUTTFTE,16,FALSE)</f>
        <v>1614.67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Input!$FD$72</f>
        <v>20414996</v>
      </c>
      <c r="G49" s="64">
        <f>Input!$FE$72</f>
        <v>3585436</v>
      </c>
      <c r="H49" s="64">
        <f>Input!$FF$72</f>
        <v>664216</v>
      </c>
      <c r="I49" s="64">
        <f>Input!$FG$72</f>
        <v>2267976</v>
      </c>
      <c r="J49" s="64">
        <f>Input!$FH$72</f>
        <v>1207435</v>
      </c>
      <c r="K49" s="64">
        <f>Input!$FI$72</f>
        <v>12928377</v>
      </c>
      <c r="L49" s="65">
        <f t="shared" si="3"/>
        <v>41068436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Input!$FJ$72</f>
        <v>10245762</v>
      </c>
      <c r="G50" s="64">
        <f>Input!$FK$72</f>
        <v>0</v>
      </c>
      <c r="H50" s="64">
        <f>Input!$FL$72</f>
        <v>4483</v>
      </c>
      <c r="I50" s="64">
        <f>Input!$FM$72</f>
        <v>85088</v>
      </c>
      <c r="J50" s="64">
        <f>Input!$FN$72</f>
        <v>138228</v>
      </c>
      <c r="K50" s="64">
        <f>Input!$FO$72</f>
        <v>340562</v>
      </c>
      <c r="L50" s="65">
        <f t="shared" si="3"/>
        <v>10814123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Input!$FP$72</f>
        <v>3581866</v>
      </c>
      <c r="G51" s="64">
        <f>Input!$FQ$72</f>
        <v>18</v>
      </c>
      <c r="H51" s="64">
        <f>Input!$FR$72</f>
        <v>424817</v>
      </c>
      <c r="I51" s="64">
        <f>Input!$FS$72</f>
        <v>992436</v>
      </c>
      <c r="J51" s="64">
        <f>Input!$FT$72</f>
        <v>1838292</v>
      </c>
      <c r="K51" s="64">
        <f>Input!$FU$72</f>
        <v>2145786</v>
      </c>
      <c r="L51" s="65">
        <f t="shared" si="3"/>
        <v>8983215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Input!$FV$72</f>
        <v>5280111</v>
      </c>
      <c r="G52" s="64">
        <f>Input!$FW$72</f>
        <v>0</v>
      </c>
      <c r="H52" s="64">
        <f>Input!$FX$72</f>
        <v>438572</v>
      </c>
      <c r="I52" s="64">
        <f>Input!$FY$72</f>
        <v>3370414</v>
      </c>
      <c r="J52" s="64">
        <f>Input!$FZ$72</f>
        <v>705602</v>
      </c>
      <c r="K52" s="64">
        <f>Input!$GA$72</f>
        <v>2550424</v>
      </c>
      <c r="L52" s="65">
        <f t="shared" si="3"/>
        <v>12345123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Input!$GB$72</f>
        <v>20414996</v>
      </c>
      <c r="G53" s="64">
        <f>Input!$GC$72</f>
        <v>0</v>
      </c>
      <c r="H53" s="64">
        <f>Input!$GD$72</f>
        <v>455673</v>
      </c>
      <c r="I53" s="64">
        <f>Input!$GE$72</f>
        <v>169425</v>
      </c>
      <c r="J53" s="64">
        <f>Input!$GF$72</f>
        <v>259175</v>
      </c>
      <c r="K53" s="64">
        <f>Input!$GG$72</f>
        <v>127331</v>
      </c>
      <c r="L53" s="65">
        <f t="shared" si="3"/>
        <v>21426600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Input!$GH$72</f>
        <v>384874</v>
      </c>
      <c r="G54" s="64">
        <f>Input!$GI$72</f>
        <v>0</v>
      </c>
      <c r="H54" s="64">
        <f>Input!$GJ$72</f>
        <v>0</v>
      </c>
      <c r="I54" s="64">
        <f>Input!$GK$72</f>
        <v>0</v>
      </c>
      <c r="J54" s="64">
        <f>Input!$GL$72</f>
        <v>0</v>
      </c>
      <c r="K54" s="64">
        <f>Input!$GM$72</f>
        <v>96577</v>
      </c>
      <c r="L54" s="65">
        <f t="shared" si="3"/>
        <v>481451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Input!$GN$72</f>
        <v>0</v>
      </c>
      <c r="G55" s="64">
        <f>Input!$GO$72</f>
        <v>0</v>
      </c>
      <c r="H55" s="64">
        <f>Input!$GP$72</f>
        <v>0</v>
      </c>
      <c r="I55" s="64">
        <f>Input!$GQ$72</f>
        <v>0</v>
      </c>
      <c r="J55" s="64">
        <f>Input!$GR$72</f>
        <v>0</v>
      </c>
      <c r="K55" s="64">
        <f>Input!$GS$72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Input!$GT$72</f>
        <v>0</v>
      </c>
      <c r="G56" s="64">
        <f>Input!$GU$72</f>
        <v>0</v>
      </c>
      <c r="H56" s="64">
        <f>Input!$GV$72</f>
        <v>0</v>
      </c>
      <c r="I56" s="64">
        <f>Input!$GW$72</f>
        <v>0</v>
      </c>
      <c r="J56" s="64">
        <f>Input!$GX$72</f>
        <v>0</v>
      </c>
      <c r="K56" s="64">
        <f>Input!$GY$72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Input!$GZ$72</f>
        <v>0</v>
      </c>
      <c r="G57" s="64">
        <f>Input!$HA$72</f>
        <v>0</v>
      </c>
      <c r="H57" s="64">
        <f>Input!$HB$72</f>
        <v>0</v>
      </c>
      <c r="I57" s="64">
        <f>Input!$HC$72</f>
        <v>0</v>
      </c>
      <c r="J57" s="64">
        <f>Input!$HD$72</f>
        <v>0</v>
      </c>
      <c r="K57" s="64">
        <f>Input!$HE$72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Input!$HF$72</f>
        <v>0</v>
      </c>
      <c r="G58" s="64">
        <f>Input!$HG$72</f>
        <v>0</v>
      </c>
      <c r="H58" s="64">
        <f>Input!$HH$72</f>
        <v>0</v>
      </c>
      <c r="I58" s="64">
        <f>Input!$HI$72</f>
        <v>0</v>
      </c>
      <c r="J58" s="64">
        <f>Input!$HJ$72</f>
        <v>0</v>
      </c>
      <c r="K58" s="64">
        <f>Input!$HK$72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79430344</v>
      </c>
      <c r="G59" s="86">
        <f t="shared" ref="G59:L59" si="4">SUM(G46:G58)</f>
        <v>3901381</v>
      </c>
      <c r="H59" s="86">
        <f t="shared" si="4"/>
        <v>11550080</v>
      </c>
      <c r="I59" s="86">
        <f t="shared" si="4"/>
        <v>9315011</v>
      </c>
      <c r="J59" s="86">
        <f t="shared" si="4"/>
        <v>5378340</v>
      </c>
      <c r="K59" s="86">
        <f t="shared" si="4"/>
        <v>20648672</v>
      </c>
      <c r="L59" s="86">
        <f t="shared" si="4"/>
        <v>130223828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22396238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487534917</v>
      </c>
      <c r="G66" s="115">
        <f t="shared" ref="G66:L66" si="5">G59+G43</f>
        <v>25275131</v>
      </c>
      <c r="H66" s="115">
        <f t="shared" si="5"/>
        <v>38877441</v>
      </c>
      <c r="I66" s="115">
        <f t="shared" si="5"/>
        <v>93804623</v>
      </c>
      <c r="J66" s="115">
        <f t="shared" si="5"/>
        <v>73286440</v>
      </c>
      <c r="K66" s="115">
        <f t="shared" si="5"/>
        <v>56279530</v>
      </c>
      <c r="L66" s="115">
        <f t="shared" si="5"/>
        <v>775058082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673180703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Input!HL72+Input!HM72+Input!HN72+SUM(Input!$HT$72:'Input'!$IC$72)</f>
        <v>3581112881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-1422</v>
      </c>
      <c r="H69" s="390">
        <f>H28+H23</f>
        <v>6621248</v>
      </c>
      <c r="I69" s="20"/>
      <c r="J69" s="20"/>
      <c r="K69" s="20"/>
      <c r="L69" s="115">
        <f>SUM(L66:L68)</f>
        <v>5029351666</v>
      </c>
      <c r="N69" s="20"/>
    </row>
    <row r="70" spans="1:26" ht="15.75" customHeight="1">
      <c r="H70" s="390">
        <f>H69+G69</f>
        <v>6619826</v>
      </c>
      <c r="L70" s="3" t="str">
        <f>IF($L$69&lt;&gt;(Input!$D$72-Input!$E$72),"Error","Balanced")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" priority="3">
      <formula>$O$28&lt;&gt;0</formula>
    </cfRule>
  </conditionalFormatting>
  <conditionalFormatting sqref="F20:J20">
    <cfRule type="expression" dxfId="15" priority="2">
      <formula>OR($S$17&lt;&gt;0,$S$43&lt;&gt;0,$S$59&lt;&gt;0)</formula>
    </cfRule>
  </conditionalFormatting>
  <conditionalFormatting sqref="H10:J10">
    <cfRule type="expression" dxfId="14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23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693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1436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21700280</v>
      </c>
      <c r="L8" s="23">
        <f>Input!$I$79</f>
        <v>21700280</v>
      </c>
      <c r="N8" s="116"/>
      <c r="O8" s="117"/>
      <c r="P8" s="19"/>
      <c r="Q8" s="19"/>
      <c r="R8" s="19"/>
      <c r="S8" s="19"/>
      <c r="T8" s="19"/>
      <c r="AB8" s="24">
        <f>SUM(C8:L8)</f>
        <v>43400560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Input!$G$79</f>
        <v>978</v>
      </c>
      <c r="L9" s="26"/>
      <c r="N9" s="116"/>
      <c r="O9" s="28"/>
      <c r="P9" s="19"/>
      <c r="Q9" s="19"/>
      <c r="R9" s="19"/>
      <c r="S9" s="19"/>
      <c r="T9" s="19"/>
      <c r="AB9" s="24">
        <f>SUM(C9:L9)</f>
        <v>978</v>
      </c>
    </row>
    <row r="10" spans="2:28" ht="15.75" customHeight="1">
      <c r="B10" s="27" t="s">
        <v>684</v>
      </c>
      <c r="C10" s="28"/>
      <c r="D10" s="21"/>
      <c r="E10" s="21"/>
      <c r="F10" s="9"/>
      <c r="G10" s="623"/>
      <c r="H10" s="1063" t="str">
        <f>IF(O10&lt;&gt;0,"Out of Balance with SRECNA","")</f>
        <v/>
      </c>
      <c r="I10" s="1063"/>
      <c r="J10" s="1064"/>
      <c r="K10" s="31">
        <f>SUM(K8:K9)</f>
        <v>21701258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21701258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2649056</v>
      </c>
      <c r="L13" s="36">
        <f>Input!$J$79</f>
        <v>2649056</v>
      </c>
      <c r="N13" s="37"/>
      <c r="O13" s="120"/>
      <c r="AB13" s="24">
        <f>SUM(C13:L13)</f>
        <v>5298112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1755231</v>
      </c>
      <c r="L14" s="36">
        <f>Input!$K$79</f>
        <v>1755231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3510462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Input!$L$79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26105545</v>
      </c>
      <c r="L17" s="46">
        <f>SUM(L8:L16)</f>
        <v>26104567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Input!$N$79</f>
        <v>-276164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Input!$O$79</f>
        <v>453369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Input!$P$79</f>
        <v>709306</v>
      </c>
      <c r="G22" s="56">
        <f>Input!$Q$79</f>
        <v>0</v>
      </c>
      <c r="H22" s="56">
        <f>Input!$R$79</f>
        <v>0</v>
      </c>
      <c r="I22" s="56">
        <f>Input!$S$79</f>
        <v>0</v>
      </c>
      <c r="J22" s="56">
        <f>Input!$T$79</f>
        <v>0</v>
      </c>
      <c r="K22" s="56">
        <f>Input!$U$79</f>
        <v>0</v>
      </c>
      <c r="L22" s="57">
        <f>SUM(F22:K22)</f>
        <v>709306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1418612</v>
      </c>
    </row>
    <row r="23" spans="1:28" ht="15.75" customHeight="1">
      <c r="B23" s="63" t="s">
        <v>23</v>
      </c>
      <c r="C23" s="21"/>
      <c r="D23" s="21"/>
      <c r="F23" s="64">
        <f>Input!$V$79</f>
        <v>2113696</v>
      </c>
      <c r="G23" s="64">
        <f>Input!$W$79</f>
        <v>525734</v>
      </c>
      <c r="H23" s="64">
        <f>Input!$X$79</f>
        <v>12158</v>
      </c>
      <c r="I23" s="64">
        <f>Input!$Y$79</f>
        <v>351992</v>
      </c>
      <c r="J23" s="64">
        <f>Input!$Z$79</f>
        <v>29584</v>
      </c>
      <c r="K23" s="64">
        <f>Input!$AA$79</f>
        <v>10076</v>
      </c>
      <c r="L23" s="65">
        <f t="shared" ref="L23:L42" si="1">SUM(F23:K23)</f>
        <v>3043240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6086480</v>
      </c>
    </row>
    <row r="24" spans="1:28" ht="15.75" customHeight="1">
      <c r="B24" s="55" t="s">
        <v>24</v>
      </c>
      <c r="C24" s="21"/>
      <c r="D24" s="21"/>
      <c r="F24" s="64">
        <f>Input!$AB$79</f>
        <v>76335</v>
      </c>
      <c r="G24" s="64">
        <f>Input!$AC$79</f>
        <v>44546</v>
      </c>
      <c r="H24" s="64">
        <f>Input!$AD$79</f>
        <v>5496</v>
      </c>
      <c r="I24" s="64">
        <f>Input!$AE$79</f>
        <v>10030</v>
      </c>
      <c r="J24" s="64">
        <f>Input!$AF$79</f>
        <v>22862</v>
      </c>
      <c r="K24" s="64">
        <f>Input!$AG$79</f>
        <v>4909</v>
      </c>
      <c r="L24" s="65">
        <f t="shared" si="1"/>
        <v>164178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328356</v>
      </c>
    </row>
    <row r="25" spans="1:28" ht="15.75" customHeight="1">
      <c r="B25" s="55" t="s">
        <v>25</v>
      </c>
      <c r="C25" s="21"/>
      <c r="D25" s="21"/>
      <c r="F25" s="64">
        <f>Input!$AH$79</f>
        <v>2811906</v>
      </c>
      <c r="G25" s="64">
        <f>Input!$AI$79</f>
        <v>308668</v>
      </c>
      <c r="H25" s="64">
        <f>Input!$AJ$79</f>
        <v>192507</v>
      </c>
      <c r="I25" s="64">
        <f>Input!$AK$79</f>
        <v>569066</v>
      </c>
      <c r="J25" s="64">
        <f>Input!$AL$79</f>
        <v>112680</v>
      </c>
      <c r="K25" s="64">
        <f>Input!$AM$79</f>
        <v>388</v>
      </c>
      <c r="L25" s="65">
        <f t="shared" si="1"/>
        <v>3995215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7990430</v>
      </c>
    </row>
    <row r="26" spans="1:28" ht="15.75" customHeight="1">
      <c r="B26" s="55" t="s">
        <v>26</v>
      </c>
      <c r="C26" s="21"/>
      <c r="D26" s="21"/>
      <c r="F26" s="64">
        <f>Input!$AN$79</f>
        <v>926149</v>
      </c>
      <c r="G26" s="64">
        <f>Input!$AO$79</f>
        <v>179410</v>
      </c>
      <c r="H26" s="64">
        <f>Input!$AP$79</f>
        <v>0</v>
      </c>
      <c r="I26" s="64">
        <f>Input!$AQ$79</f>
        <v>88486</v>
      </c>
      <c r="J26" s="64">
        <f>Input!$AR$79</f>
        <v>12232</v>
      </c>
      <c r="K26" s="64">
        <f>Input!$AS$79</f>
        <v>79367</v>
      </c>
      <c r="L26" s="65">
        <f t="shared" si="1"/>
        <v>1285644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2571288</v>
      </c>
    </row>
    <row r="27" spans="1:28" ht="15.75" customHeight="1">
      <c r="B27" s="55" t="s">
        <v>27</v>
      </c>
      <c r="C27" s="21"/>
      <c r="D27" s="21"/>
      <c r="F27" s="64">
        <f>Input!$AT$79</f>
        <v>127692</v>
      </c>
      <c r="G27" s="64">
        <f>Input!$AU$79</f>
        <v>51808</v>
      </c>
      <c r="H27" s="64">
        <f>Input!$AV$79</f>
        <v>3055</v>
      </c>
      <c r="I27" s="64">
        <f>Input!$AW$79</f>
        <v>60946</v>
      </c>
      <c r="J27" s="64">
        <f>Input!$AX$79</f>
        <v>0</v>
      </c>
      <c r="K27" s="64">
        <f>Input!$AY$79</f>
        <v>23015</v>
      </c>
      <c r="L27" s="65">
        <f t="shared" si="1"/>
        <v>266516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533032</v>
      </c>
    </row>
    <row r="28" spans="1:28" ht="15.75" customHeight="1">
      <c r="B28" s="55" t="s">
        <v>28</v>
      </c>
      <c r="C28" s="21"/>
      <c r="D28" s="21"/>
      <c r="F28" s="64">
        <f>Input!$AZ$79</f>
        <v>4220816</v>
      </c>
      <c r="G28" s="64">
        <f>Input!$BA$79</f>
        <v>3522464</v>
      </c>
      <c r="H28" s="64">
        <f>Input!$BB$79</f>
        <v>122320</v>
      </c>
      <c r="I28" s="64">
        <f>Input!$BC$79</f>
        <v>2489804</v>
      </c>
      <c r="J28" s="64">
        <f>Input!$BD$79</f>
        <v>76079</v>
      </c>
      <c r="K28" s="64">
        <f>Input!$BE$79</f>
        <v>415763</v>
      </c>
      <c r="L28" s="65">
        <f t="shared" si="1"/>
        <v>10847246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Input!$BF$79</f>
        <v>1827534</v>
      </c>
      <c r="G29" s="64">
        <f>Input!$BG$79</f>
        <v>1036122</v>
      </c>
      <c r="H29" s="64">
        <f>Input!$BH$79</f>
        <v>0</v>
      </c>
      <c r="I29" s="64">
        <f>Input!$BI$79</f>
        <v>403830</v>
      </c>
      <c r="J29" s="64">
        <f>Input!$BJ$79</f>
        <v>0</v>
      </c>
      <c r="K29" s="64">
        <f>Input!$BK$79</f>
        <v>60909</v>
      </c>
      <c r="L29" s="65">
        <f t="shared" si="1"/>
        <v>3328395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Input!$BL$79</f>
        <v>285176</v>
      </c>
      <c r="G30" s="64">
        <f>Input!$BM$79</f>
        <v>0</v>
      </c>
      <c r="H30" s="64">
        <f>Input!$BN$79</f>
        <v>0</v>
      </c>
      <c r="I30" s="64">
        <f>Input!$BO$79</f>
        <v>0</v>
      </c>
      <c r="J30" s="64">
        <f>Input!$BP$79</f>
        <v>0</v>
      </c>
      <c r="K30" s="64">
        <f>Input!$BQ$79</f>
        <v>284</v>
      </c>
      <c r="L30" s="65">
        <f t="shared" si="1"/>
        <v>285460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Input!$BR$79</f>
        <v>180176</v>
      </c>
      <c r="G31" s="64">
        <f>Input!$BS$79</f>
        <v>1648</v>
      </c>
      <c r="H31" s="64">
        <f>Input!$BT$79</f>
        <v>0</v>
      </c>
      <c r="I31" s="64">
        <f>Input!$BU$79</f>
        <v>159521</v>
      </c>
      <c r="J31" s="64">
        <f>Input!$BV$79</f>
        <v>63298</v>
      </c>
      <c r="K31" s="64">
        <f>Input!$BW$79</f>
        <v>29334</v>
      </c>
      <c r="L31" s="65">
        <f t="shared" si="1"/>
        <v>433977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Input!$BX$79</f>
        <v>50270</v>
      </c>
      <c r="G32" s="64">
        <f>Input!$BY$79</f>
        <v>400736</v>
      </c>
      <c r="H32" s="64">
        <f>Input!$BZ$79</f>
        <v>414180</v>
      </c>
      <c r="I32" s="64">
        <f>Input!$CA$79</f>
        <v>860062</v>
      </c>
      <c r="J32" s="64">
        <f>Input!$CB$79</f>
        <v>0</v>
      </c>
      <c r="K32" s="64">
        <f>Input!$CC$79</f>
        <v>20142</v>
      </c>
      <c r="L32" s="65">
        <f t="shared" si="1"/>
        <v>1745390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Input!$CD$79</f>
        <v>0</v>
      </c>
      <c r="G33" s="64">
        <f>Input!$CE$79</f>
        <v>0</v>
      </c>
      <c r="H33" s="64">
        <f>Input!$CF$79</f>
        <v>0</v>
      </c>
      <c r="I33" s="64">
        <f>Input!$CG$79</f>
        <v>0</v>
      </c>
      <c r="J33" s="64">
        <f>Input!$CH$79</f>
        <v>0</v>
      </c>
      <c r="K33" s="64">
        <f>Input!$CI$79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Input!$CJ$79</f>
        <v>0</v>
      </c>
      <c r="G34" s="64">
        <f>Input!$CK$79</f>
        <v>0</v>
      </c>
      <c r="H34" s="64">
        <f>Input!$CL$79</f>
        <v>0</v>
      </c>
      <c r="I34" s="64">
        <f>Input!$CM$79</f>
        <v>0</v>
      </c>
      <c r="J34" s="64">
        <f>Input!$CN$79</f>
        <v>0</v>
      </c>
      <c r="K34" s="64">
        <f>Input!$CO$79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Input!$CP$79</f>
        <v>0</v>
      </c>
      <c r="G35" s="64">
        <f>Input!$CQ$79</f>
        <v>0</v>
      </c>
      <c r="H35" s="64">
        <f>Input!$CR$79</f>
        <v>0</v>
      </c>
      <c r="I35" s="64">
        <f>Input!$CS$79</f>
        <v>0</v>
      </c>
      <c r="J35" s="64">
        <f>Input!$CT$79</f>
        <v>0</v>
      </c>
      <c r="K35" s="64">
        <f>Input!$CU$79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Input!$CV$79</f>
        <v>0</v>
      </c>
      <c r="G36" s="64">
        <f>Input!$CW$79</f>
        <v>0</v>
      </c>
      <c r="H36" s="64">
        <f>Input!$CX$79</f>
        <v>0</v>
      </c>
      <c r="I36" s="64">
        <f>Input!$CY$79</f>
        <v>0</v>
      </c>
      <c r="J36" s="64">
        <f>Input!$CZ$79</f>
        <v>0</v>
      </c>
      <c r="K36" s="64">
        <f>Input!$DA$79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Input!$DB$79</f>
        <v>0</v>
      </c>
      <c r="G37" s="64">
        <f>Input!$DC$79</f>
        <v>0</v>
      </c>
      <c r="H37" s="64">
        <f>Input!$DD$79</f>
        <v>0</v>
      </c>
      <c r="I37" s="64">
        <f>Input!$DE$79</f>
        <v>0</v>
      </c>
      <c r="J37" s="64">
        <f>Input!$DF$79</f>
        <v>0</v>
      </c>
      <c r="K37" s="64">
        <f>Input!$DG$79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Input!$DH$79</f>
        <v>0</v>
      </c>
      <c r="G38" s="64">
        <f>Input!$DI$79</f>
        <v>0</v>
      </c>
      <c r="H38" s="64">
        <f>Input!$DJ$79</f>
        <v>0</v>
      </c>
      <c r="I38" s="64">
        <f>Input!$DK$79</f>
        <v>0</v>
      </c>
      <c r="J38" s="64">
        <f>Input!$DL$79</f>
        <v>0</v>
      </c>
      <c r="K38" s="64">
        <f>Input!$DM$79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Input!$DN$79</f>
        <v>0</v>
      </c>
      <c r="G39" s="64">
        <f>Input!$DO$79</f>
        <v>0</v>
      </c>
      <c r="H39" s="64">
        <f>Input!$DP$79</f>
        <v>0</v>
      </c>
      <c r="I39" s="64">
        <f>Input!$DQ$79</f>
        <v>0</v>
      </c>
      <c r="J39" s="64">
        <f>Input!$DR$79</f>
        <v>0</v>
      </c>
      <c r="K39" s="64">
        <f>Input!$DS$79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Input!$DT$79</f>
        <v>0</v>
      </c>
      <c r="G40" s="64">
        <f>Input!$DU$79</f>
        <v>0</v>
      </c>
      <c r="H40" s="64">
        <f>Input!$DV$79</f>
        <v>0</v>
      </c>
      <c r="I40" s="64">
        <f>Input!$DW$79</f>
        <v>0</v>
      </c>
      <c r="J40" s="64">
        <f>Input!$DX$79</f>
        <v>0</v>
      </c>
      <c r="K40" s="64">
        <f>Input!$DY$79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Input!$DZ$79</f>
        <v>0</v>
      </c>
      <c r="G41" s="64">
        <f>Input!$EA$79</f>
        <v>0</v>
      </c>
      <c r="H41" s="64">
        <f>Input!$EB$79</f>
        <v>0</v>
      </c>
      <c r="I41" s="64">
        <f>Input!$EC$79</f>
        <v>0</v>
      </c>
      <c r="J41" s="64">
        <f>Input!$ED$79</f>
        <v>0</v>
      </c>
      <c r="K41" s="64">
        <f>Input!$EE$79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Input!$EF$79</f>
        <v>0</v>
      </c>
      <c r="G42" s="84">
        <f>Input!$EG$79</f>
        <v>0</v>
      </c>
      <c r="H42" s="84">
        <f>Input!$EH$79</f>
        <v>0</v>
      </c>
      <c r="I42" s="84">
        <f>Input!$EI$79</f>
        <v>0</v>
      </c>
      <c r="J42" s="84">
        <f>Input!$EJ$79</f>
        <v>0</v>
      </c>
      <c r="K42" s="84">
        <f>Input!$EK$79</f>
        <v>0</v>
      </c>
      <c r="L42" s="65">
        <f t="shared" si="1"/>
        <v>0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13329056</v>
      </c>
      <c r="G43" s="86">
        <f t="shared" si="2"/>
        <v>6071136</v>
      </c>
      <c r="H43" s="86">
        <f t="shared" si="2"/>
        <v>749716</v>
      </c>
      <c r="I43" s="86">
        <f t="shared" si="2"/>
        <v>4993737</v>
      </c>
      <c r="J43" s="86">
        <f t="shared" si="2"/>
        <v>316735</v>
      </c>
      <c r="K43" s="86">
        <f t="shared" si="2"/>
        <v>644187</v>
      </c>
      <c r="L43" s="341">
        <f t="shared" si="2"/>
        <v>26104567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18928198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6820852</v>
      </c>
      <c r="I44" s="53"/>
      <c r="J44" s="247" t="s">
        <v>468</v>
      </c>
      <c r="K44" s="248">
        <f>K43+J43</f>
        <v>960922</v>
      </c>
      <c r="L44" s="247" t="s">
        <v>470</v>
      </c>
      <c r="M44" s="249"/>
      <c r="N44" s="251">
        <f>K44+F43</f>
        <v>14289978</v>
      </c>
      <c r="O44" s="294">
        <f>ROUND((N44/P44)*100,2)</f>
        <v>7.67</v>
      </c>
      <c r="P44" s="93">
        <f>Input!$HL$79</f>
        <v>186301574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Input!$EL$79</f>
        <v>1267525</v>
      </c>
      <c r="G46" s="64">
        <f>Input!$EM$79</f>
        <v>1074342</v>
      </c>
      <c r="H46" s="64">
        <f>Input!$EN$79</f>
        <v>0</v>
      </c>
      <c r="I46" s="64">
        <f>Input!$EO$79</f>
        <v>0</v>
      </c>
      <c r="J46" s="64">
        <f>Input!$EP$79</f>
        <v>0</v>
      </c>
      <c r="K46" s="64">
        <f>Input!$EQ$79</f>
        <v>51254</v>
      </c>
      <c r="L46" s="57">
        <f>SUM(F46:K46)</f>
        <v>2393121</v>
      </c>
      <c r="N46" s="9"/>
      <c r="O46" s="291">
        <f>ROUND(N44/O48,0)</f>
        <v>35112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4786242</v>
      </c>
    </row>
    <row r="47" spans="1:28" ht="15.75" customHeight="1">
      <c r="A47" s="76"/>
      <c r="B47" s="6" t="s">
        <v>46</v>
      </c>
      <c r="C47" s="21"/>
      <c r="D47" s="21"/>
      <c r="F47" s="64">
        <f>Input!$ER$79</f>
        <v>3984690</v>
      </c>
      <c r="G47" s="64">
        <f>Input!$ES$79</f>
        <v>27245</v>
      </c>
      <c r="H47" s="64">
        <f>Input!$ET$79</f>
        <v>426337</v>
      </c>
      <c r="I47" s="64">
        <f>Input!$EU$79</f>
        <v>303265</v>
      </c>
      <c r="J47" s="64">
        <f>Input!$EV$79</f>
        <v>0</v>
      </c>
      <c r="K47" s="64">
        <f>Input!$EW$79</f>
        <v>12810</v>
      </c>
      <c r="L47" s="65">
        <f t="shared" ref="L47:L58" si="3">SUM(F47:K47)</f>
        <v>4754347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Input!$EX$79</f>
        <v>541543</v>
      </c>
      <c r="G48" s="64">
        <f>Input!$EY$79</f>
        <v>0</v>
      </c>
      <c r="H48" s="64">
        <f>Input!$EZ$79</f>
        <v>0</v>
      </c>
      <c r="I48" s="64">
        <f>Input!$FA$79</f>
        <v>-63</v>
      </c>
      <c r="J48" s="64">
        <f>Input!$FB$79</f>
        <v>0</v>
      </c>
      <c r="K48" s="64">
        <f>Input!$FC$79</f>
        <v>2517</v>
      </c>
      <c r="L48" s="65">
        <f t="shared" si="3"/>
        <v>543997</v>
      </c>
      <c r="N48" s="97"/>
      <c r="O48" s="293">
        <f>VLOOKUP($B$1,LUTTFTE,16,FALSE)</f>
        <v>406.98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Input!$FD$79</f>
        <v>0</v>
      </c>
      <c r="G49" s="64">
        <f>Input!$FE$79</f>
        <v>0</v>
      </c>
      <c r="H49" s="64">
        <f>Input!$FF$79</f>
        <v>0</v>
      </c>
      <c r="I49" s="64">
        <f>Input!$FG$79</f>
        <v>0</v>
      </c>
      <c r="J49" s="64">
        <f>Input!$FH$79</f>
        <v>12232</v>
      </c>
      <c r="K49" s="64">
        <f>Input!$FI$79</f>
        <v>0</v>
      </c>
      <c r="L49" s="65">
        <f t="shared" si="3"/>
        <v>12232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Input!$FJ$79</f>
        <v>281074</v>
      </c>
      <c r="G50" s="64">
        <f>Input!$FK$79</f>
        <v>182944</v>
      </c>
      <c r="H50" s="64">
        <f>Input!$FL$79</f>
        <v>0</v>
      </c>
      <c r="I50" s="64">
        <f>Input!$FM$79</f>
        <v>39459</v>
      </c>
      <c r="J50" s="64">
        <f>Input!$FN$79</f>
        <v>386</v>
      </c>
      <c r="K50" s="64">
        <f>Input!$FO$79</f>
        <v>34118</v>
      </c>
      <c r="L50" s="65">
        <f t="shared" si="3"/>
        <v>537981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Input!$FP$79</f>
        <v>27510</v>
      </c>
      <c r="G51" s="64">
        <f>Input!$FQ$79</f>
        <v>1085</v>
      </c>
      <c r="H51" s="64">
        <f>Input!$FR$79</f>
        <v>192507</v>
      </c>
      <c r="I51" s="64">
        <f>Input!$FS$79</f>
        <v>1811</v>
      </c>
      <c r="J51" s="64">
        <f>Input!$FT$79</f>
        <v>2</v>
      </c>
      <c r="K51" s="64">
        <f>Input!$FU$79</f>
        <v>14660</v>
      </c>
      <c r="L51" s="65">
        <f t="shared" si="3"/>
        <v>237575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Input!$FV$79</f>
        <v>1382998</v>
      </c>
      <c r="G52" s="64">
        <f>Input!$FW$79</f>
        <v>45140</v>
      </c>
      <c r="H52" s="64">
        <f>Input!$FX$79</f>
        <v>5496</v>
      </c>
      <c r="I52" s="64">
        <f>Input!$FY$79</f>
        <v>414902</v>
      </c>
      <c r="J52" s="64">
        <f>Input!$FZ$79</f>
        <v>22862</v>
      </c>
      <c r="K52" s="64">
        <f>Input!$GA$79</f>
        <v>4909</v>
      </c>
      <c r="L52" s="65">
        <f t="shared" si="3"/>
        <v>1876307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Input!$GB$79</f>
        <v>24703</v>
      </c>
      <c r="G53" s="64">
        <f>Input!$GC$79</f>
        <v>316247</v>
      </c>
      <c r="H53" s="64">
        <f>Input!$GD$79</f>
        <v>0</v>
      </c>
      <c r="I53" s="64">
        <f>Input!$GE$79</f>
        <v>26476</v>
      </c>
      <c r="J53" s="64">
        <f>Input!$GF$79</f>
        <v>0</v>
      </c>
      <c r="K53" s="64">
        <f>Input!$GG$79</f>
        <v>0</v>
      </c>
      <c r="L53" s="65">
        <f t="shared" si="3"/>
        <v>367426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Input!$GH$79</f>
        <v>0</v>
      </c>
      <c r="G54" s="64">
        <f>Input!$GI$79</f>
        <v>0</v>
      </c>
      <c r="H54" s="64">
        <f>Input!$GJ$79</f>
        <v>0</v>
      </c>
      <c r="I54" s="64">
        <f>Input!$GK$79</f>
        <v>0</v>
      </c>
      <c r="J54" s="64">
        <f>Input!$GL$79</f>
        <v>0</v>
      </c>
      <c r="K54" s="64">
        <f>Input!$GM$79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Input!$GN$79</f>
        <v>0</v>
      </c>
      <c r="G55" s="64">
        <f>Input!$GO$79</f>
        <v>0</v>
      </c>
      <c r="H55" s="64">
        <f>Input!$GP$79</f>
        <v>0</v>
      </c>
      <c r="I55" s="64">
        <f>Input!$GQ$79</f>
        <v>0</v>
      </c>
      <c r="J55" s="64">
        <f>Input!$GR$79</f>
        <v>0</v>
      </c>
      <c r="K55" s="64">
        <f>Input!$GS$79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Input!$GT$79</f>
        <v>0</v>
      </c>
      <c r="G56" s="64">
        <f>Input!$GU$79</f>
        <v>0</v>
      </c>
      <c r="H56" s="64">
        <f>Input!$GV$79</f>
        <v>0</v>
      </c>
      <c r="I56" s="64">
        <f>Input!$GW$79</f>
        <v>0</v>
      </c>
      <c r="J56" s="64">
        <f>Input!$GX$79</f>
        <v>0</v>
      </c>
      <c r="K56" s="64">
        <f>Input!$GY$79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Input!$GZ$79</f>
        <v>0</v>
      </c>
      <c r="G57" s="64">
        <f>Input!$HA$79</f>
        <v>0</v>
      </c>
      <c r="H57" s="64">
        <f>Input!$HB$79</f>
        <v>0</v>
      </c>
      <c r="I57" s="64">
        <f>Input!$HC$79</f>
        <v>0</v>
      </c>
      <c r="J57" s="64">
        <f>Input!$HD$79</f>
        <v>0</v>
      </c>
      <c r="K57" s="64">
        <f>Input!$HE$79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Input!$HF$79</f>
        <v>0</v>
      </c>
      <c r="G58" s="64">
        <f>Input!$HG$79</f>
        <v>0</v>
      </c>
      <c r="H58" s="64">
        <f>Input!$HH$79</f>
        <v>0</v>
      </c>
      <c r="I58" s="64">
        <f>Input!$HI$79</f>
        <v>0</v>
      </c>
      <c r="J58" s="64">
        <f>Input!$HJ$79</f>
        <v>0</v>
      </c>
      <c r="K58" s="64">
        <f>Input!$HK$79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7510043</v>
      </c>
      <c r="G59" s="86">
        <f t="shared" ref="G59:L59" si="4">SUM(G46:G58)</f>
        <v>1647003</v>
      </c>
      <c r="H59" s="86">
        <f t="shared" si="4"/>
        <v>624340</v>
      </c>
      <c r="I59" s="86">
        <f t="shared" si="4"/>
        <v>785850</v>
      </c>
      <c r="J59" s="86">
        <f t="shared" si="4"/>
        <v>35482</v>
      </c>
      <c r="K59" s="86">
        <f t="shared" si="4"/>
        <v>120268</v>
      </c>
      <c r="L59" s="86">
        <f t="shared" si="4"/>
        <v>10722986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4786242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20839099</v>
      </c>
      <c r="G66" s="115">
        <f t="shared" ref="G66:L66" si="5">G59+G43</f>
        <v>7718139</v>
      </c>
      <c r="H66" s="115">
        <f t="shared" si="5"/>
        <v>1374056</v>
      </c>
      <c r="I66" s="115">
        <f t="shared" si="5"/>
        <v>5779587</v>
      </c>
      <c r="J66" s="115">
        <f t="shared" si="5"/>
        <v>352217</v>
      </c>
      <c r="K66" s="115">
        <f t="shared" si="5"/>
        <v>764455</v>
      </c>
      <c r="L66" s="115">
        <f t="shared" si="5"/>
        <v>36827553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26282750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Input!HL$79+Input!HM$79+Input!HN$79+SUM(Input!$HT$79:'Input'!$IC$79)</f>
        <v>641086561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4048198</v>
      </c>
      <c r="H69" s="390">
        <f>H28+H23</f>
        <v>134478</v>
      </c>
      <c r="I69" s="20"/>
      <c r="J69" s="20"/>
      <c r="K69" s="20"/>
      <c r="L69" s="115">
        <f>SUM(L66:L68)</f>
        <v>704196864</v>
      </c>
      <c r="N69" s="20"/>
    </row>
    <row r="70" spans="1:26" ht="15.75" customHeight="1">
      <c r="H70" s="390">
        <f>H69+G69</f>
        <v>4182676</v>
      </c>
      <c r="L70" s="3" t="str">
        <f>IF($L$69&lt;&gt;(Input!$D$79-Input!$E$79),"Error","Balanced")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" priority="3">
      <formula>$O$28&lt;&gt;0</formula>
    </cfRule>
  </conditionalFormatting>
  <conditionalFormatting sqref="F20:J20">
    <cfRule type="expression" dxfId="12" priority="2">
      <formula>OR($S$17&lt;&gt;0,$S$43&lt;&gt;0,$S$59&lt;&gt;0)</formula>
    </cfRule>
  </conditionalFormatting>
  <conditionalFormatting sqref="H10:J10">
    <cfRule type="expression" dxfId="11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45" customWidth="1"/>
    <col min="2" max="2" width="35.7109375" style="545" customWidth="1"/>
    <col min="3" max="10" width="9.140625" style="545"/>
    <col min="11" max="11" width="17.140625" style="545" customWidth="1"/>
    <col min="12" max="12" width="13.140625" style="545" customWidth="1"/>
    <col min="13" max="16384" width="9.140625" style="545"/>
  </cols>
  <sheetData>
    <row r="1" spans="2:15" ht="13.5" thickBot="1">
      <c r="B1" s="546" t="str">
        <f>RGV!$B$1</f>
        <v>The University of Texas RGV - All Disciplines (A+H+M)</v>
      </c>
      <c r="E1" s="1072" t="str">
        <f>IF($F$49&gt;0,"Do not Complete, Your Institution Does Not Submit This Schedule.","")</f>
        <v/>
      </c>
      <c r="F1" s="1072"/>
      <c r="G1" s="1072"/>
      <c r="H1" s="1072"/>
      <c r="I1" s="1072"/>
      <c r="J1" s="1072"/>
      <c r="K1" s="1072"/>
      <c r="L1" s="369" t="s">
        <v>441</v>
      </c>
    </row>
    <row r="2" spans="2:15">
      <c r="B2" s="591" t="str">
        <f>Input!$B$4</f>
        <v>For the Year Ended August 31, 2018</v>
      </c>
      <c r="E2" s="547"/>
    </row>
    <row r="3" spans="2:15">
      <c r="B3" s="546" t="s">
        <v>638</v>
      </c>
    </row>
    <row r="4" spans="2:15">
      <c r="E4" s="11" t="s">
        <v>1436</v>
      </c>
    </row>
    <row r="5" spans="2:15" ht="15">
      <c r="E5" s="1073" t="str">
        <f>IF(O5&gt;0,"Do not Enter Cents - Whole Dollars Only","")</f>
        <v/>
      </c>
      <c r="F5" s="1073"/>
      <c r="G5" s="1073"/>
      <c r="H5" s="1073"/>
      <c r="I5" s="1073"/>
      <c r="O5" s="548">
        <f>SUM(O9:O23)</f>
        <v>0</v>
      </c>
    </row>
    <row r="6" spans="2:15">
      <c r="B6" s="1074" t="str">
        <f>Input!$B$7</f>
        <v>FY 2018 Restricted Research Expenditure Survey</v>
      </c>
      <c r="C6" s="1075"/>
      <c r="D6" s="1075"/>
      <c r="E6" s="1075"/>
      <c r="F6" s="1075"/>
      <c r="G6" s="1075"/>
      <c r="H6" s="1075"/>
      <c r="I6" s="1075"/>
      <c r="J6" s="1075"/>
      <c r="K6" s="1076"/>
    </row>
    <row r="7" spans="2:15" ht="15">
      <c r="B7" s="549" t="s">
        <v>684</v>
      </c>
      <c r="C7" s="550"/>
      <c r="D7" s="551"/>
      <c r="E7" s="552"/>
      <c r="F7" s="552"/>
      <c r="G7" s="552"/>
      <c r="H7" s="552"/>
      <c r="I7" s="552"/>
      <c r="J7" s="552"/>
      <c r="K7" s="553">
        <f>Input!$HT$79</f>
        <v>21701258</v>
      </c>
    </row>
    <row r="8" spans="2:15" ht="18.75" customHeight="1">
      <c r="B8" s="554" t="s">
        <v>639</v>
      </c>
      <c r="C8" s="555"/>
      <c r="D8" s="556"/>
      <c r="E8" s="557"/>
      <c r="F8" s="557"/>
      <c r="G8" s="557"/>
      <c r="H8" s="557"/>
      <c r="I8" s="557"/>
      <c r="J8" s="557"/>
      <c r="K8" s="558">
        <f>Input!$HU$79</f>
        <v>-9459990</v>
      </c>
    </row>
    <row r="9" spans="2:15">
      <c r="B9" s="559" t="s">
        <v>640</v>
      </c>
      <c r="C9" s="560"/>
      <c r="D9" s="561"/>
      <c r="E9" s="562"/>
      <c r="F9" s="562"/>
      <c r="G9" s="562"/>
      <c r="H9" s="562"/>
      <c r="I9" s="562"/>
      <c r="J9" s="562"/>
      <c r="K9" s="563">
        <f>Input!$HV$79</f>
        <v>1412128</v>
      </c>
      <c r="O9" s="564">
        <f>K9-INT(K9)</f>
        <v>0</v>
      </c>
    </row>
    <row r="10" spans="2:15">
      <c r="B10" s="565" t="s">
        <v>641</v>
      </c>
      <c r="C10" s="566"/>
      <c r="D10" s="556"/>
      <c r="E10" s="557"/>
      <c r="F10" s="557"/>
      <c r="G10" s="557"/>
      <c r="H10" s="557"/>
      <c r="I10" s="557"/>
      <c r="J10" s="557"/>
      <c r="K10" s="558">
        <f>SUM(K7:K9)</f>
        <v>13653396</v>
      </c>
      <c r="O10" s="548"/>
    </row>
    <row r="11" spans="2:15">
      <c r="B11" s="565"/>
      <c r="C11" s="566"/>
      <c r="D11" s="567"/>
      <c r="E11" s="557"/>
      <c r="F11" s="557"/>
      <c r="G11" s="557"/>
      <c r="H11" s="557"/>
      <c r="I11" s="557"/>
      <c r="J11" s="557"/>
      <c r="K11" s="568"/>
      <c r="O11" s="548"/>
    </row>
    <row r="12" spans="2:15" ht="15">
      <c r="B12" s="569" t="s">
        <v>642</v>
      </c>
      <c r="C12" s="570"/>
      <c r="D12" s="556"/>
      <c r="E12" s="557"/>
      <c r="F12" s="557"/>
      <c r="G12" s="557"/>
      <c r="H12" s="557"/>
      <c r="I12" s="557"/>
      <c r="J12" s="557"/>
      <c r="K12" s="571">
        <f>Input!$HW$79</f>
        <v>-978</v>
      </c>
      <c r="O12" s="564">
        <f>K12-INT(K12)</f>
        <v>0</v>
      </c>
    </row>
    <row r="13" spans="2:15" ht="14.25">
      <c r="B13" s="572"/>
      <c r="C13" s="573"/>
      <c r="D13" s="574"/>
      <c r="E13" s="557"/>
      <c r="F13" s="557"/>
      <c r="G13" s="557"/>
      <c r="H13" s="557"/>
      <c r="I13" s="557"/>
      <c r="J13" s="557"/>
      <c r="K13" s="575"/>
      <c r="O13" s="548"/>
    </row>
    <row r="14" spans="2:15" ht="30" customHeight="1">
      <c r="B14" s="1080" t="s">
        <v>1520</v>
      </c>
      <c r="C14" s="1081"/>
      <c r="D14" s="1081"/>
      <c r="E14" s="1081"/>
      <c r="F14" s="1081"/>
      <c r="G14" s="1081"/>
      <c r="H14" s="1081"/>
      <c r="I14" s="1081"/>
      <c r="J14" s="1082"/>
      <c r="K14" s="571">
        <f>Input!$HX$79</f>
        <v>0</v>
      </c>
      <c r="O14" s="564">
        <f>K14-INT(K14)</f>
        <v>0</v>
      </c>
    </row>
    <row r="15" spans="2:15">
      <c r="B15" s="565"/>
      <c r="C15" s="566"/>
      <c r="D15" s="567"/>
      <c r="E15" s="557"/>
      <c r="F15" s="557"/>
      <c r="G15" s="557"/>
      <c r="H15" s="557"/>
      <c r="I15" s="557"/>
      <c r="J15" s="557"/>
      <c r="K15" s="568"/>
      <c r="O15" s="548"/>
    </row>
    <row r="16" spans="2:15" ht="25.5" customHeight="1">
      <c r="B16" s="1069" t="s">
        <v>652</v>
      </c>
      <c r="C16" s="1070"/>
      <c r="D16" s="1070"/>
      <c r="E16" s="1070"/>
      <c r="F16" s="1070"/>
      <c r="G16" s="1070"/>
      <c r="H16" s="1070"/>
      <c r="I16" s="1070"/>
      <c r="J16" s="1071"/>
      <c r="K16" s="578"/>
      <c r="O16" s="548"/>
    </row>
    <row r="17" spans="2:15">
      <c r="B17" s="592" t="s">
        <v>650</v>
      </c>
      <c r="C17" s="555"/>
      <c r="D17" s="556"/>
      <c r="E17" s="375"/>
      <c r="F17" s="375"/>
      <c r="G17" s="375"/>
      <c r="H17" s="375"/>
      <c r="I17" s="375"/>
      <c r="J17" s="375"/>
      <c r="K17" s="571">
        <f>Input!$HY$79</f>
        <v>-170750</v>
      </c>
      <c r="O17" s="564">
        <f>K17-INT(K17)</f>
        <v>0</v>
      </c>
    </row>
    <row r="18" spans="2:15">
      <c r="B18" s="592" t="s">
        <v>651</v>
      </c>
      <c r="C18" s="555"/>
      <c r="D18" s="556"/>
      <c r="E18" s="375"/>
      <c r="F18" s="375"/>
      <c r="G18" s="375"/>
      <c r="H18" s="375"/>
      <c r="I18" s="375"/>
      <c r="J18" s="375"/>
      <c r="K18" s="571">
        <f>Input!$HZ$79</f>
        <v>0</v>
      </c>
      <c r="O18" s="564">
        <f>K18-INT(K18)</f>
        <v>0</v>
      </c>
    </row>
    <row r="19" spans="2:15">
      <c r="B19" s="579"/>
      <c r="C19" s="566"/>
      <c r="D19" s="567"/>
      <c r="E19" s="557"/>
      <c r="F19" s="557"/>
      <c r="G19" s="557"/>
      <c r="H19" s="557"/>
      <c r="I19" s="557"/>
      <c r="J19" s="557"/>
      <c r="K19" s="568"/>
      <c r="O19" s="548"/>
    </row>
    <row r="20" spans="2:15">
      <c r="B20" s="565" t="s">
        <v>644</v>
      </c>
      <c r="C20" s="557"/>
      <c r="D20" s="577"/>
      <c r="E20" s="580" t="s">
        <v>645</v>
      </c>
      <c r="G20" s="557"/>
      <c r="H20" s="557"/>
      <c r="I20" s="557"/>
      <c r="J20" s="557"/>
      <c r="K20" s="578"/>
      <c r="O20" s="548"/>
    </row>
    <row r="21" spans="2:15">
      <c r="B21" s="576" t="s">
        <v>646</v>
      </c>
      <c r="C21" s="557"/>
      <c r="D21" s="556"/>
      <c r="E21" s="1077">
        <f>Input!$ID$79</f>
        <v>0</v>
      </c>
      <c r="F21" s="1078"/>
      <c r="G21" s="1078"/>
      <c r="H21" s="1078"/>
      <c r="I21" s="1078"/>
      <c r="J21" s="1079"/>
      <c r="K21" s="571">
        <f>Input!$IA$79</f>
        <v>0</v>
      </c>
      <c r="O21" s="564">
        <f>K21-INT(K21)</f>
        <v>0</v>
      </c>
    </row>
    <row r="22" spans="2:15">
      <c r="B22" s="576" t="s">
        <v>647</v>
      </c>
      <c r="C22" s="557"/>
      <c r="D22" s="556"/>
      <c r="E22" s="1077">
        <f>Input!$IE$79</f>
        <v>0</v>
      </c>
      <c r="F22" s="1078"/>
      <c r="G22" s="1078"/>
      <c r="H22" s="1078"/>
      <c r="I22" s="1078"/>
      <c r="J22" s="1079"/>
      <c r="K22" s="571">
        <f>Input!$IB$79</f>
        <v>0</v>
      </c>
      <c r="O22" s="564">
        <f>K22-INT(K22)</f>
        <v>0</v>
      </c>
    </row>
    <row r="23" spans="2:15">
      <c r="B23" s="581" t="s">
        <v>648</v>
      </c>
      <c r="C23" s="582"/>
      <c r="D23" s="583"/>
      <c r="E23" s="1066">
        <f>Input!$IF$79</f>
        <v>0</v>
      </c>
      <c r="F23" s="1067"/>
      <c r="G23" s="1067"/>
      <c r="H23" s="1067"/>
      <c r="I23" s="1067"/>
      <c r="J23" s="1068"/>
      <c r="K23" s="584">
        <f>Input!$IC$79</f>
        <v>0</v>
      </c>
      <c r="O23" s="564">
        <f>K23-INT(K23)</f>
        <v>0</v>
      </c>
    </row>
    <row r="24" spans="2:15">
      <c r="B24" s="585" t="s">
        <v>649</v>
      </c>
      <c r="C24" s="586"/>
      <c r="D24" s="587"/>
      <c r="E24" s="562"/>
      <c r="F24" s="562"/>
      <c r="G24" s="562"/>
      <c r="H24" s="562"/>
      <c r="I24" s="562"/>
      <c r="J24" s="562"/>
      <c r="K24" s="588">
        <f>SUM(K10:K23)</f>
        <v>13481668</v>
      </c>
    </row>
    <row r="49" spans="2:11">
      <c r="F49" s="545">
        <f>SUM(F50:F59)</f>
        <v>0</v>
      </c>
      <c r="K49" s="480">
        <f>K7+K8+K9+K12+K14+K17+K18+K21+K22+K23</f>
        <v>13481668</v>
      </c>
    </row>
    <row r="50" spans="2:11" ht="15">
      <c r="B50" s="589" t="s">
        <v>180</v>
      </c>
      <c r="F50" s="545" t="str">
        <f t="shared" ref="F50:F59" si="0">IF($B$1=B50,1,"")</f>
        <v/>
      </c>
      <c r="K50" s="606">
        <f>SUM(Input!HT72:IC72)</f>
        <v>433431052</v>
      </c>
    </row>
    <row r="51" spans="2:11" ht="15">
      <c r="B51" s="589" t="s">
        <v>195</v>
      </c>
      <c r="F51" s="545" t="str">
        <f t="shared" si="0"/>
        <v/>
      </c>
      <c r="K51" s="605">
        <f>K49-K50</f>
        <v>-419949384</v>
      </c>
    </row>
    <row r="52" spans="2:11" ht="15">
      <c r="B52" s="590" t="s">
        <v>565</v>
      </c>
      <c r="F52" s="545" t="str">
        <f t="shared" si="0"/>
        <v/>
      </c>
      <c r="K52" s="607" t="str">
        <f>IF(K51=0,"Balanced","Out of Balance")</f>
        <v>Out of Balance</v>
      </c>
    </row>
    <row r="53" spans="2:11" ht="15">
      <c r="B53" s="590" t="s">
        <v>566</v>
      </c>
      <c r="F53" s="545" t="str">
        <f t="shared" si="0"/>
        <v/>
      </c>
    </row>
    <row r="54" spans="2:11" ht="15">
      <c r="B54" s="590" t="s">
        <v>567</v>
      </c>
      <c r="F54" s="545" t="str">
        <f t="shared" si="0"/>
        <v/>
      </c>
    </row>
    <row r="55" spans="2:11" ht="15">
      <c r="B55" s="590" t="s">
        <v>568</v>
      </c>
      <c r="F55" s="545" t="str">
        <f t="shared" si="0"/>
        <v/>
      </c>
    </row>
    <row r="56" spans="2:11" ht="15">
      <c r="B56" s="590" t="s">
        <v>569</v>
      </c>
      <c r="F56" s="545" t="str">
        <f t="shared" si="0"/>
        <v/>
      </c>
    </row>
    <row r="57" spans="2:11" ht="15">
      <c r="B57" s="590" t="s">
        <v>570</v>
      </c>
      <c r="F57" s="545" t="str">
        <f t="shared" si="0"/>
        <v/>
      </c>
    </row>
    <row r="58" spans="2:11" ht="15">
      <c r="B58" s="590" t="s">
        <v>571</v>
      </c>
      <c r="F58" s="545" t="str">
        <f t="shared" si="0"/>
        <v/>
      </c>
    </row>
    <row r="59" spans="2:11" ht="15">
      <c r="B59" s="590" t="s">
        <v>372</v>
      </c>
      <c r="F59" s="545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" priority="1">
      <formula>O5&gt;0</formula>
    </cfRule>
  </conditionalFormatting>
  <hyperlinks>
    <hyperlink ref="L1" location="Index!A1" display="Return to Index"/>
  </hyperlinks>
  <pageMargins left="0.2" right="0.2" top="0.5" bottom="0.5" header="0.3" footer="0.3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AB70"/>
  <sheetViews>
    <sheetView showGridLines="0" zoomScale="75" zoomScaleNormal="75" workbookViewId="0">
      <pane xSplit="2" ySplit="3" topLeftCell="C12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40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40" customFormat="1" ht="18" customHeight="1" thickBot="1">
      <c r="B1" s="2" t="s">
        <v>1484</v>
      </c>
      <c r="C1" s="3"/>
      <c r="D1" s="3"/>
      <c r="E1" s="3"/>
      <c r="F1" s="3"/>
      <c r="G1" s="3"/>
      <c r="H1" s="3"/>
      <c r="I1" s="4"/>
      <c r="J1" s="3"/>
      <c r="K1" s="3"/>
      <c r="L1" s="369" t="s">
        <v>441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2018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1436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061" t="str">
        <f>Input!$B$6</f>
        <v>FY 2018 Research Expenditure Survey</v>
      </c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971031</v>
      </c>
      <c r="L8" s="23">
        <f>Input!$I$83</f>
        <v>971031</v>
      </c>
      <c r="N8" s="116"/>
      <c r="O8" s="117"/>
      <c r="P8" s="19"/>
      <c r="Q8" s="19"/>
      <c r="R8" s="19"/>
      <c r="S8" s="19"/>
      <c r="T8" s="19"/>
      <c r="AB8" s="24">
        <f>SUM(C8:L8)</f>
        <v>1942062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Input!$G$83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684</v>
      </c>
      <c r="C10" s="28"/>
      <c r="D10" s="21"/>
      <c r="E10" s="21"/>
      <c r="F10" s="9"/>
      <c r="G10" s="910"/>
      <c r="H10" s="1063" t="str">
        <f>IF(O10&lt;&gt;0,"Out of Balance with SRECNA","")</f>
        <v/>
      </c>
      <c r="I10" s="1063"/>
      <c r="J10" s="1064"/>
      <c r="K10" s="31">
        <f>SUM(K8:K9)</f>
        <v>971031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971031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Input!$H$83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Input!$J$83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Input!$K$83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33" t="s">
        <v>688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Input!$L$83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1519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Input!$M$83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971031</v>
      </c>
      <c r="L17" s="46">
        <f>SUM(L8:L16)</f>
        <v>971031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600</v>
      </c>
      <c r="C18" s="37"/>
      <c r="D18" s="37"/>
      <c r="E18" s="37"/>
      <c r="F18" s="37"/>
      <c r="G18" s="37"/>
      <c r="H18" s="37"/>
      <c r="I18" s="37"/>
      <c r="J18" s="37"/>
      <c r="K18" s="177"/>
      <c r="L18" s="430">
        <f>Input!$N$83</f>
        <v>0</v>
      </c>
      <c r="N18" s="425"/>
      <c r="O18" s="426"/>
      <c r="P18" s="426"/>
      <c r="Q18" s="426"/>
      <c r="R18" s="144"/>
      <c r="S18" s="427"/>
      <c r="T18" s="144"/>
      <c r="U18" s="426"/>
      <c r="V18" s="426"/>
      <c r="W18" s="426"/>
      <c r="X18" s="426"/>
      <c r="Y18" s="428"/>
      <c r="Z18" s="429"/>
      <c r="AA18" s="17"/>
      <c r="AB18" s="37"/>
    </row>
    <row r="19" spans="1:28" s="6" customFormat="1" ht="15.75" customHeight="1">
      <c r="A19" s="3"/>
      <c r="B19" s="17" t="s">
        <v>553</v>
      </c>
      <c r="C19" s="37"/>
      <c r="D19" s="37"/>
      <c r="E19" s="37"/>
      <c r="F19" s="37"/>
      <c r="G19" s="37"/>
      <c r="H19" s="37"/>
      <c r="I19" s="37"/>
      <c r="J19" s="37"/>
      <c r="K19" s="177"/>
      <c r="L19" s="430">
        <f>Input!$O$83</f>
        <v>0</v>
      </c>
      <c r="N19" s="425"/>
      <c r="O19" s="426"/>
      <c r="P19" s="426"/>
      <c r="Q19" s="426"/>
      <c r="R19" s="144"/>
      <c r="S19" s="427"/>
      <c r="T19" s="144"/>
      <c r="U19" s="426"/>
      <c r="V19" s="426"/>
      <c r="W19" s="426"/>
      <c r="X19" s="426"/>
      <c r="Y19" s="428"/>
      <c r="Z19" s="429"/>
      <c r="AA19" s="17"/>
      <c r="AB19" s="37"/>
    </row>
    <row r="20" spans="1:28" ht="15.75" customHeight="1">
      <c r="C20" s="38"/>
      <c r="D20" s="38"/>
      <c r="E20" s="38"/>
      <c r="F20" s="1065" t="str">
        <f>IF(OR(S17&lt;&gt;0,S43&lt;&gt;0,S59&lt;&gt;0),"Do not Enter Cents - Whole Dollars Only","")</f>
        <v/>
      </c>
      <c r="G20" s="1065"/>
      <c r="H20" s="1065"/>
      <c r="I20" s="1065"/>
      <c r="J20" s="1065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22" t="s">
        <v>685</v>
      </c>
      <c r="K21" s="622" t="s">
        <v>686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Input!$P$83</f>
        <v>0</v>
      </c>
      <c r="G22" s="56">
        <f>Input!$Q$83</f>
        <v>0</v>
      </c>
      <c r="H22" s="56">
        <f>Input!$R$83</f>
        <v>0</v>
      </c>
      <c r="I22" s="56">
        <f>Input!$S$83</f>
        <v>0</v>
      </c>
      <c r="J22" s="56">
        <f>Input!$T$83</f>
        <v>0</v>
      </c>
      <c r="K22" s="56">
        <f>Input!$U$83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Input!$V$83</f>
        <v>0</v>
      </c>
      <c r="G23" s="64">
        <f>Input!$W$83</f>
        <v>0</v>
      </c>
      <c r="H23" s="64">
        <f>Input!$X$83</f>
        <v>0</v>
      </c>
      <c r="I23" s="64">
        <f>Input!$Y$83</f>
        <v>0</v>
      </c>
      <c r="J23" s="64">
        <f>Input!$Z$83</f>
        <v>0</v>
      </c>
      <c r="K23" s="64">
        <f>Input!$AA$83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Input!$AB$83</f>
        <v>0</v>
      </c>
      <c r="G24" s="64">
        <f>Input!$AC$83</f>
        <v>0</v>
      </c>
      <c r="H24" s="64">
        <f>Input!$AD$83</f>
        <v>0</v>
      </c>
      <c r="I24" s="64">
        <f>Input!$AE$83</f>
        <v>0</v>
      </c>
      <c r="J24" s="64">
        <f>Input!$AF$83</f>
        <v>0</v>
      </c>
      <c r="K24" s="64">
        <f>Input!$AG$83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Input!$AH$83</f>
        <v>0</v>
      </c>
      <c r="G25" s="64">
        <f>Input!$AI$83</f>
        <v>0</v>
      </c>
      <c r="H25" s="64">
        <f>Input!$AJ$83</f>
        <v>0</v>
      </c>
      <c r="I25" s="64">
        <f>Input!$AK$83</f>
        <v>0</v>
      </c>
      <c r="J25" s="64">
        <f>Input!$AL$83</f>
        <v>0</v>
      </c>
      <c r="K25" s="64">
        <f>Input!$AM$83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Input!$AN$83</f>
        <v>0</v>
      </c>
      <c r="G26" s="64">
        <f>Input!$AO$83</f>
        <v>0</v>
      </c>
      <c r="H26" s="64">
        <f>Input!$AP$83</f>
        <v>0</v>
      </c>
      <c r="I26" s="64">
        <f>Input!$AQ$83</f>
        <v>0</v>
      </c>
      <c r="J26" s="64">
        <f>Input!$AR$83</f>
        <v>0</v>
      </c>
      <c r="K26" s="64">
        <f>Input!$AS$83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Input!$AT$83</f>
        <v>0</v>
      </c>
      <c r="G27" s="64">
        <f>Input!$AU$83</f>
        <v>0</v>
      </c>
      <c r="H27" s="64">
        <f>Input!$AV$83</f>
        <v>0</v>
      </c>
      <c r="I27" s="64">
        <f>Input!$AW$83</f>
        <v>0</v>
      </c>
      <c r="J27" s="64">
        <f>Input!$AX$83</f>
        <v>0</v>
      </c>
      <c r="K27" s="64">
        <f>Input!$AY$83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Input!$AZ$83</f>
        <v>0</v>
      </c>
      <c r="G28" s="64">
        <f>Input!$BA$83</f>
        <v>0</v>
      </c>
      <c r="H28" s="64">
        <f>Input!$BB$83</f>
        <v>0</v>
      </c>
      <c r="I28" s="64">
        <f>Input!$BC$83</f>
        <v>0</v>
      </c>
      <c r="J28" s="64">
        <f>Input!$BD$83</f>
        <v>0</v>
      </c>
      <c r="K28" s="64">
        <f>Input!$BE$83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Input!$BF$83</f>
        <v>0</v>
      </c>
      <c r="G29" s="64">
        <f>Input!$BG$83</f>
        <v>0</v>
      </c>
      <c r="H29" s="64">
        <f>Input!$BH$83</f>
        <v>0</v>
      </c>
      <c r="I29" s="64">
        <f>Input!$BI$83</f>
        <v>0</v>
      </c>
      <c r="J29" s="64">
        <f>Input!$BJ$83</f>
        <v>0</v>
      </c>
      <c r="K29" s="64">
        <f>Input!$BK$83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Input!$BL$83</f>
        <v>0</v>
      </c>
      <c r="G30" s="64">
        <f>Input!$BM$83</f>
        <v>0</v>
      </c>
      <c r="H30" s="64">
        <f>Input!$BN$83</f>
        <v>0</v>
      </c>
      <c r="I30" s="64">
        <f>Input!$BO$83</f>
        <v>0</v>
      </c>
      <c r="J30" s="64">
        <f>Input!$BP$83</f>
        <v>0</v>
      </c>
      <c r="K30" s="64">
        <f>Input!$BQ$83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Input!$BR$83</f>
        <v>0</v>
      </c>
      <c r="G31" s="64">
        <f>Input!$BS$83</f>
        <v>0</v>
      </c>
      <c r="H31" s="64">
        <f>Input!$BT$83</f>
        <v>0</v>
      </c>
      <c r="I31" s="64">
        <f>Input!$BU$83</f>
        <v>0</v>
      </c>
      <c r="J31" s="64">
        <f>Input!$BV$83</f>
        <v>0</v>
      </c>
      <c r="K31" s="64">
        <f>Input!$BW$83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Input!$BX$83</f>
        <v>0</v>
      </c>
      <c r="G32" s="64">
        <f>Input!$BY$83</f>
        <v>0</v>
      </c>
      <c r="H32" s="64">
        <f>Input!$BZ$83</f>
        <v>0</v>
      </c>
      <c r="I32" s="64">
        <f>Input!$CA$83</f>
        <v>0</v>
      </c>
      <c r="J32" s="64">
        <f>Input!$CB$83</f>
        <v>0</v>
      </c>
      <c r="K32" s="64">
        <f>Input!$CC$83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Input!$CD$83</f>
        <v>0</v>
      </c>
      <c r="G33" s="64">
        <f>Input!$CE$83</f>
        <v>0</v>
      </c>
      <c r="H33" s="64">
        <f>Input!$CF$83</f>
        <v>0</v>
      </c>
      <c r="I33" s="64">
        <f>Input!$CG$83</f>
        <v>0</v>
      </c>
      <c r="J33" s="64">
        <f>Input!$CH$83</f>
        <v>0</v>
      </c>
      <c r="K33" s="64">
        <f>Input!$CI$83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Input!$CJ$83</f>
        <v>0</v>
      </c>
      <c r="G34" s="64">
        <f>Input!$CK$83</f>
        <v>0</v>
      </c>
      <c r="H34" s="64">
        <f>Input!$CL$83</f>
        <v>0</v>
      </c>
      <c r="I34" s="64">
        <f>Input!$CM$83</f>
        <v>0</v>
      </c>
      <c r="J34" s="64">
        <f>Input!$CN$83</f>
        <v>0</v>
      </c>
      <c r="K34" s="64">
        <f>Input!$CO$83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Input!$CP$83</f>
        <v>0</v>
      </c>
      <c r="G35" s="64">
        <f>Input!$CQ$83</f>
        <v>0</v>
      </c>
      <c r="H35" s="64">
        <f>Input!$CR$83</f>
        <v>0</v>
      </c>
      <c r="I35" s="64">
        <f>Input!$CS$83</f>
        <v>0</v>
      </c>
      <c r="J35" s="64">
        <f>Input!$CT$83</f>
        <v>0</v>
      </c>
      <c r="K35" s="64">
        <f>Input!$CU$83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Input!$CV$83</f>
        <v>0</v>
      </c>
      <c r="G36" s="64">
        <f>Input!$CW$83</f>
        <v>0</v>
      </c>
      <c r="H36" s="64">
        <f>Input!$CX$83</f>
        <v>0</v>
      </c>
      <c r="I36" s="64">
        <f>Input!$CY$83</f>
        <v>0</v>
      </c>
      <c r="J36" s="64">
        <f>Input!$CZ$83</f>
        <v>0</v>
      </c>
      <c r="K36" s="64">
        <f>Input!$DA$83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Input!$DB$83</f>
        <v>0</v>
      </c>
      <c r="G37" s="64">
        <f>Input!$DC$83</f>
        <v>0</v>
      </c>
      <c r="H37" s="64">
        <f>Input!$DD$83</f>
        <v>0</v>
      </c>
      <c r="I37" s="64">
        <f>Input!$DE$83</f>
        <v>0</v>
      </c>
      <c r="J37" s="64">
        <f>Input!$DF$83</f>
        <v>0</v>
      </c>
      <c r="K37" s="64">
        <f>Input!$DG$83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Input!$DH$83</f>
        <v>0</v>
      </c>
      <c r="G38" s="64">
        <f>Input!$DI$83</f>
        <v>0</v>
      </c>
      <c r="H38" s="64">
        <f>Input!$DJ$83</f>
        <v>0</v>
      </c>
      <c r="I38" s="64">
        <f>Input!$DK$83</f>
        <v>0</v>
      </c>
      <c r="J38" s="64">
        <f>Input!$DL$83</f>
        <v>0</v>
      </c>
      <c r="K38" s="64">
        <f>Input!$DM$83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Input!$DN$83</f>
        <v>0</v>
      </c>
      <c r="G39" s="64">
        <f>Input!$DO$83</f>
        <v>0</v>
      </c>
      <c r="H39" s="64">
        <f>Input!$DP$83</f>
        <v>0</v>
      </c>
      <c r="I39" s="64">
        <f>Input!$DQ$83</f>
        <v>0</v>
      </c>
      <c r="J39" s="64">
        <f>Input!$DR$83</f>
        <v>0</v>
      </c>
      <c r="K39" s="64">
        <f>Input!$DS$83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Input!$DT$83</f>
        <v>0</v>
      </c>
      <c r="G40" s="64">
        <f>Input!$DU$83</f>
        <v>0</v>
      </c>
      <c r="H40" s="64">
        <f>Input!$DV$83</f>
        <v>0</v>
      </c>
      <c r="I40" s="64">
        <f>Input!$DW$83</f>
        <v>0</v>
      </c>
      <c r="J40" s="64">
        <f>Input!$DX$83</f>
        <v>0</v>
      </c>
      <c r="K40" s="64">
        <f>Input!$DY$83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Input!$DZ$83</f>
        <v>0</v>
      </c>
      <c r="G41" s="64">
        <f>Input!$EA$83</f>
        <v>0</v>
      </c>
      <c r="H41" s="64">
        <f>Input!$EB$83</f>
        <v>0</v>
      </c>
      <c r="I41" s="64">
        <f>Input!$EC$83</f>
        <v>0</v>
      </c>
      <c r="J41" s="64">
        <f>Input!$ED$83</f>
        <v>0</v>
      </c>
      <c r="K41" s="64">
        <f>Input!$EE$83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Input!$EF$83</f>
        <v>0</v>
      </c>
      <c r="G42" s="84">
        <f>Input!$EG$83</f>
        <v>948621</v>
      </c>
      <c r="H42" s="84">
        <f>Input!$EH$83</f>
        <v>0</v>
      </c>
      <c r="I42" s="84">
        <f>Input!$EI$83</f>
        <v>22410</v>
      </c>
      <c r="J42" s="84">
        <f>Input!$EJ$83</f>
        <v>0</v>
      </c>
      <c r="K42" s="84">
        <f>Input!$EK$83</f>
        <v>0</v>
      </c>
      <c r="L42" s="65">
        <f t="shared" si="1"/>
        <v>971031</v>
      </c>
      <c r="N42" s="66"/>
      <c r="O42" s="246" t="s">
        <v>466</v>
      </c>
      <c r="P42" s="41" t="s">
        <v>467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1942062</v>
      </c>
    </row>
    <row r="43" spans="1:28" ht="15.75" customHeight="1">
      <c r="A43" s="76"/>
      <c r="B43" s="43" t="s">
        <v>43</v>
      </c>
      <c r="C43" s="44"/>
      <c r="D43" s="44"/>
      <c r="E43" s="44"/>
      <c r="F43" s="341">
        <f t="shared" ref="F43:L43" si="2">SUM(F22:F42)</f>
        <v>0</v>
      </c>
      <c r="G43" s="86">
        <f t="shared" si="2"/>
        <v>948621</v>
      </c>
      <c r="H43" s="86">
        <f t="shared" si="2"/>
        <v>0</v>
      </c>
      <c r="I43" s="86">
        <f t="shared" si="2"/>
        <v>22410</v>
      </c>
      <c r="J43" s="86">
        <f t="shared" si="2"/>
        <v>0</v>
      </c>
      <c r="K43" s="86">
        <f t="shared" si="2"/>
        <v>0</v>
      </c>
      <c r="L43" s="341">
        <f t="shared" si="2"/>
        <v>971031</v>
      </c>
      <c r="N43" s="88"/>
      <c r="O43" s="250" t="s">
        <v>450</v>
      </c>
      <c r="P43" s="245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1942062</v>
      </c>
    </row>
    <row r="44" spans="1:28" ht="15.75" customHeight="1">
      <c r="A44" s="76"/>
      <c r="C44" s="38"/>
      <c r="D44" s="38"/>
      <c r="F44" s="38"/>
      <c r="G44" s="247" t="s">
        <v>469</v>
      </c>
      <c r="H44" s="248">
        <f>H43+G43</f>
        <v>948621</v>
      </c>
      <c r="I44" s="53"/>
      <c r="J44" s="247" t="s">
        <v>468</v>
      </c>
      <c r="K44" s="248">
        <f>K43+J43</f>
        <v>0</v>
      </c>
      <c r="L44" s="247" t="s">
        <v>470</v>
      </c>
      <c r="M44" s="249"/>
      <c r="N44" s="251">
        <f>K44+F43</f>
        <v>0</v>
      </c>
      <c r="O44" s="294">
        <f>ROUND((N44/P44)*100,2)</f>
        <v>0</v>
      </c>
      <c r="P44" s="93">
        <f>Input!$HL$83</f>
        <v>32584729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303"/>
      <c r="H45" s="303"/>
      <c r="I45" s="303"/>
      <c r="J45" s="303"/>
      <c r="K45" s="303"/>
      <c r="L45" s="303"/>
      <c r="O45" s="252" t="s">
        <v>449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Input!$EL$83</f>
        <v>0</v>
      </c>
      <c r="G46" s="64">
        <f>Input!$EM$83</f>
        <v>0</v>
      </c>
      <c r="H46" s="64">
        <f>Input!$EN$83</f>
        <v>0</v>
      </c>
      <c r="I46" s="64">
        <f>Input!$EO$83</f>
        <v>0</v>
      </c>
      <c r="J46" s="64">
        <f>Input!$EP$83</f>
        <v>0</v>
      </c>
      <c r="K46" s="64">
        <f>Input!$EQ$83</f>
        <v>0</v>
      </c>
      <c r="L46" s="57">
        <f>SUM(F46:K46)</f>
        <v>0</v>
      </c>
      <c r="N46" s="9"/>
      <c r="O46" s="291" t="e">
        <f>ROUND(N44/O48,0)</f>
        <v>#N/A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Input!$ER$83</f>
        <v>0</v>
      </c>
      <c r="G47" s="64">
        <f>Input!$ES$83</f>
        <v>0</v>
      </c>
      <c r="H47" s="64">
        <f>Input!$ET$83</f>
        <v>0</v>
      </c>
      <c r="I47" s="64">
        <f>Input!$EU$83</f>
        <v>0</v>
      </c>
      <c r="J47" s="64">
        <f>Input!$EV$83</f>
        <v>0</v>
      </c>
      <c r="K47" s="64">
        <f>Input!$EW$83</f>
        <v>0</v>
      </c>
      <c r="L47" s="65">
        <f t="shared" ref="L47:L58" si="3">SUM(F47:K47)</f>
        <v>0</v>
      </c>
      <c r="N47" s="97"/>
      <c r="O47" s="281" t="s">
        <v>490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Input!$EX$83</f>
        <v>0</v>
      </c>
      <c r="G48" s="64">
        <f>Input!$EY$83</f>
        <v>0</v>
      </c>
      <c r="H48" s="64">
        <f>Input!$EZ$83</f>
        <v>0</v>
      </c>
      <c r="I48" s="64">
        <f>Input!$FA$83</f>
        <v>0</v>
      </c>
      <c r="J48" s="64">
        <f>Input!$FB$83</f>
        <v>0</v>
      </c>
      <c r="K48" s="64">
        <f>Input!$FC$83</f>
        <v>0</v>
      </c>
      <c r="L48" s="65">
        <f t="shared" si="3"/>
        <v>0</v>
      </c>
      <c r="N48" s="97"/>
      <c r="O48" s="293" t="e">
        <f>VLOOKUP($B$1,LUTTFTE,16,FALSE)</f>
        <v>#N/A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Input!$FD$83</f>
        <v>0</v>
      </c>
      <c r="G49" s="64">
        <f>Input!$FE$83</f>
        <v>0</v>
      </c>
      <c r="H49" s="64">
        <f>Input!$FF$83</f>
        <v>0</v>
      </c>
      <c r="I49" s="64">
        <f>Input!$FG$83</f>
        <v>0</v>
      </c>
      <c r="J49" s="64">
        <f>Input!$FH$83</f>
        <v>0</v>
      </c>
      <c r="K49" s="64">
        <f>Input!$FI$83</f>
        <v>0</v>
      </c>
      <c r="L49" s="65">
        <f t="shared" si="3"/>
        <v>0</v>
      </c>
      <c r="N49" s="97"/>
      <c r="O49" s="282" t="s">
        <v>491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Input!$FJ$83</f>
        <v>0</v>
      </c>
      <c r="G50" s="64">
        <f>Input!$FK$83</f>
        <v>0</v>
      </c>
      <c r="H50" s="64">
        <f>Input!$FL$83</f>
        <v>0</v>
      </c>
      <c r="I50" s="64">
        <f>Input!$FM$83</f>
        <v>0</v>
      </c>
      <c r="J50" s="64">
        <f>Input!$FN$83</f>
        <v>0</v>
      </c>
      <c r="K50" s="64">
        <f>Input!$FO$83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Input!$FP$83</f>
        <v>0</v>
      </c>
      <c r="G51" s="64">
        <f>Input!$FQ$83</f>
        <v>0</v>
      </c>
      <c r="H51" s="64">
        <f>Input!$FR$83</f>
        <v>0</v>
      </c>
      <c r="I51" s="64">
        <f>Input!$FS$83</f>
        <v>0</v>
      </c>
      <c r="J51" s="64">
        <f>Input!$FT$83</f>
        <v>0</v>
      </c>
      <c r="K51" s="64">
        <f>Input!$FU$83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Input!$FV$83</f>
        <v>0</v>
      </c>
      <c r="G52" s="64">
        <f>Input!$FW$83</f>
        <v>0</v>
      </c>
      <c r="H52" s="64">
        <f>Input!$FX$83</f>
        <v>0</v>
      </c>
      <c r="I52" s="64">
        <f>Input!$FY$83</f>
        <v>0</v>
      </c>
      <c r="J52" s="64">
        <f>Input!$FZ$83</f>
        <v>0</v>
      </c>
      <c r="K52" s="64">
        <f>Input!$GA$83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Input!$GB$83</f>
        <v>0</v>
      </c>
      <c r="G53" s="64">
        <f>Input!$GC$83</f>
        <v>0</v>
      </c>
      <c r="H53" s="64">
        <f>Input!$GD$83</f>
        <v>0</v>
      </c>
      <c r="I53" s="64">
        <f>Input!$GE$83</f>
        <v>0</v>
      </c>
      <c r="J53" s="64">
        <f>Input!$GF$83</f>
        <v>0</v>
      </c>
      <c r="K53" s="64">
        <f>Input!$GG$83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554</v>
      </c>
      <c r="C54" s="78"/>
      <c r="D54" s="78"/>
      <c r="E54" s="20"/>
      <c r="F54" s="64">
        <f>Input!$GH$83</f>
        <v>0</v>
      </c>
      <c r="G54" s="64">
        <f>Input!$GI$83</f>
        <v>0</v>
      </c>
      <c r="H54" s="64">
        <f>Input!$GJ$83</f>
        <v>0</v>
      </c>
      <c r="I54" s="64">
        <f>Input!$GK$83</f>
        <v>0</v>
      </c>
      <c r="J54" s="64">
        <f>Input!$GL$83</f>
        <v>0</v>
      </c>
      <c r="K54" s="64">
        <f>Input!$GM$83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555</v>
      </c>
      <c r="C55" s="78"/>
      <c r="D55" s="78"/>
      <c r="E55" s="20"/>
      <c r="F55" s="64">
        <f>Input!$GN$83</f>
        <v>0</v>
      </c>
      <c r="G55" s="64">
        <f>Input!$GO$83</f>
        <v>0</v>
      </c>
      <c r="H55" s="64">
        <f>Input!$GP$83</f>
        <v>0</v>
      </c>
      <c r="I55" s="64">
        <f>Input!$GQ$83</f>
        <v>0</v>
      </c>
      <c r="J55" s="64">
        <f>Input!$GR$83</f>
        <v>0</v>
      </c>
      <c r="K55" s="64">
        <f>Input!$GS$83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Input!$GT$83</f>
        <v>0</v>
      </c>
      <c r="G56" s="64">
        <f>Input!$GU$83</f>
        <v>0</v>
      </c>
      <c r="H56" s="64">
        <f>Input!$GV$83</f>
        <v>0</v>
      </c>
      <c r="I56" s="64">
        <f>Input!$GW$83</f>
        <v>0</v>
      </c>
      <c r="J56" s="64">
        <f>Input!$GX$83</f>
        <v>0</v>
      </c>
      <c r="K56" s="64">
        <f>Input!$GY$83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Input!$GZ$83</f>
        <v>0</v>
      </c>
      <c r="G57" s="64">
        <f>Input!$HA$83</f>
        <v>0</v>
      </c>
      <c r="H57" s="64">
        <f>Input!$HB$83</f>
        <v>0</v>
      </c>
      <c r="I57" s="64">
        <f>Input!$HC$83</f>
        <v>0</v>
      </c>
      <c r="J57" s="64">
        <f>Input!$HD$83</f>
        <v>0</v>
      </c>
      <c r="K57" s="64">
        <f>Input!$HE$83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Input!$HF$83</f>
        <v>0</v>
      </c>
      <c r="G58" s="64">
        <f>Input!$HG$83</f>
        <v>0</v>
      </c>
      <c r="H58" s="64">
        <f>Input!$HH$83</f>
        <v>0</v>
      </c>
      <c r="I58" s="64">
        <f>Input!$HI$83</f>
        <v>0</v>
      </c>
      <c r="J58" s="64">
        <f>Input!$HJ$83</f>
        <v>0</v>
      </c>
      <c r="K58" s="64">
        <f>Input!$HK$83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948621</v>
      </c>
      <c r="H66" s="115">
        <f t="shared" si="5"/>
        <v>0</v>
      </c>
      <c r="I66" s="115">
        <f t="shared" si="5"/>
        <v>22410</v>
      </c>
      <c r="J66" s="115">
        <f t="shared" si="5"/>
        <v>0</v>
      </c>
      <c r="K66" s="115">
        <f t="shared" si="5"/>
        <v>0</v>
      </c>
      <c r="L66" s="115">
        <f t="shared" si="5"/>
        <v>971031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971031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Input!HL$83+Input!HM$83+Input!HN$83+SUM(Input!$HT$83:'Input'!$IC$83)</f>
        <v>48255206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90">
        <f>G28+G23</f>
        <v>0</v>
      </c>
      <c r="H69" s="390">
        <f>H28+H23</f>
        <v>0</v>
      </c>
      <c r="I69" s="20"/>
      <c r="J69" s="20"/>
      <c r="K69" s="20"/>
      <c r="L69" s="115">
        <f>SUM(L66:L68)</f>
        <v>50197268</v>
      </c>
      <c r="N69" s="20"/>
    </row>
    <row r="70" spans="1:26" ht="15.75" customHeight="1">
      <c r="H70" s="390">
        <f>H69+G69</f>
        <v>0</v>
      </c>
      <c r="L70" s="3" t="str">
        <f>IF($L$69&lt;&gt;(Input!$D$83-Input!$E$83),"Error","Balanced")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" priority="3">
      <formula>$O$28&lt;&gt;0</formula>
    </cfRule>
  </conditionalFormatting>
  <conditionalFormatting sqref="F20:J20">
    <cfRule type="expression" dxfId="8" priority="2">
      <formula>OR($S$17&lt;&gt;0,$S$43&lt;&gt;0,$S$59&lt;&gt;0)</formula>
    </cfRule>
  </conditionalFormatting>
  <conditionalFormatting sqref="H10:J10">
    <cfRule type="expression" dxfId="7" priority="1">
      <formula>$O$10&lt;&gt;0</formula>
    </cfRule>
  </conditionalFormatting>
  <hyperlinks>
    <hyperlink ref="L1" location="Index!A1" display="Return to Index"/>
  </hyperlinks>
  <printOptions horizontalCentered="1"/>
  <pageMargins left="0.25" right="0.25" top="0.25" bottom="0.25" header="0.5" footer="0.5"/>
  <pageSetup scale="6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UM124"/>
  <sheetViews>
    <sheetView showGridLines="0" zoomScale="90" zoomScaleNormal="90" workbookViewId="0">
      <pane xSplit="3" ySplit="9" topLeftCell="D10" activePane="bottomRight" state="frozen"/>
      <selection activeCell="B30" sqref="B30"/>
      <selection pane="topRight" activeCell="B30" sqref="B30"/>
      <selection pane="bottomLeft" activeCell="B30" sqref="B30"/>
      <selection pane="bottomRight" activeCell="F1" sqref="F1"/>
    </sheetView>
  </sheetViews>
  <sheetFormatPr defaultRowHeight="12.75" outlineLevelCol="1"/>
  <cols>
    <col min="1" max="1" width="7.7109375" style="123" customWidth="1"/>
    <col min="2" max="2" width="37.28515625" style="135" customWidth="1"/>
    <col min="3" max="3" width="11.42578125" style="123" customWidth="1"/>
    <col min="4" max="4" width="15" style="381" customWidth="1"/>
    <col min="5" max="5" width="11.140625" style="122" bestFit="1" customWidth="1"/>
    <col min="6" max="6" width="9.140625" style="122"/>
    <col min="7" max="7" width="11.140625" style="123" bestFit="1" customWidth="1"/>
    <col min="8" max="8" width="9.5703125" style="123" customWidth="1"/>
    <col min="9" max="9" width="11.28515625" style="123" customWidth="1"/>
    <col min="10" max="10" width="13.42578125" style="123" customWidth="1"/>
    <col min="11" max="11" width="11.140625" style="123" bestFit="1" customWidth="1"/>
    <col min="12" max="12" width="15.140625" style="123" customWidth="1"/>
    <col min="13" max="13" width="12.28515625" style="123" bestFit="1" customWidth="1"/>
    <col min="14" max="14" width="13.28515625" style="342" bestFit="1" customWidth="1"/>
    <col min="15" max="15" width="14" style="342" bestFit="1" customWidth="1"/>
    <col min="16" max="16" width="9.140625" style="123" customWidth="1" outlineLevel="1"/>
    <col min="17" max="17" width="13.42578125" style="123" customWidth="1" outlineLevel="1"/>
    <col min="18" max="18" width="16.28515625" style="123" customWidth="1" outlineLevel="1"/>
    <col min="19" max="219" width="9.140625" style="123" customWidth="1" outlineLevel="1"/>
    <col min="220" max="220" width="14.7109375" style="123" customWidth="1" outlineLevel="1"/>
    <col min="221" max="222" width="14.7109375" style="342" customWidth="1" outlineLevel="1"/>
    <col min="223" max="223" width="6.140625" customWidth="1"/>
    <col min="224" max="224" width="28.28515625" style="123" customWidth="1"/>
    <col min="225" max="225" width="17.140625" style="123" customWidth="1"/>
    <col min="226" max="226" width="23" style="123" customWidth="1"/>
    <col min="227" max="227" width="9.140625" style="123"/>
    <col min="228" max="228" width="15" style="123" customWidth="1"/>
    <col min="229" max="229" width="12.42578125" style="123" customWidth="1"/>
    <col min="230" max="230" width="11.7109375" style="342" customWidth="1"/>
    <col min="231" max="231" width="15.140625" style="123" customWidth="1"/>
    <col min="232" max="232" width="9.140625" style="123"/>
    <col min="233" max="233" width="11.28515625" style="123" customWidth="1"/>
    <col min="234" max="234" width="9.140625" style="123"/>
    <col min="235" max="235" width="10.85546875" style="123" customWidth="1"/>
    <col min="236" max="236" width="9.140625" style="123"/>
    <col min="237" max="237" width="12.7109375" style="123" bestFit="1" customWidth="1"/>
    <col min="238" max="238" width="16.5703125" style="123" customWidth="1"/>
    <col min="239" max="240" width="17.28515625" style="123" customWidth="1"/>
    <col min="241" max="16384" width="9.140625" style="123"/>
  </cols>
  <sheetData>
    <row r="1" spans="1:249" ht="15.75" thickBot="1">
      <c r="A1" s="121">
        <v>30</v>
      </c>
      <c r="B1" s="1088" t="s">
        <v>61</v>
      </c>
      <c r="C1" s="1089"/>
      <c r="F1" s="369" t="s">
        <v>441</v>
      </c>
      <c r="I1" s="376" t="s">
        <v>510</v>
      </c>
    </row>
    <row r="2" spans="1:249" ht="15">
      <c r="A2" s="136"/>
      <c r="B2" s="137"/>
      <c r="C2" s="137"/>
    </row>
    <row r="3" spans="1:249" ht="15">
      <c r="A3" s="136"/>
      <c r="B3" s="138" t="s">
        <v>264</v>
      </c>
      <c r="C3" s="137"/>
    </row>
    <row r="4" spans="1:249" ht="15">
      <c r="A4" s="136"/>
      <c r="B4" s="155" t="s">
        <v>1516</v>
      </c>
      <c r="C4" s="154"/>
      <c r="D4" s="382"/>
      <c r="E4" s="448"/>
    </row>
    <row r="5" spans="1:249" ht="15.75">
      <c r="A5" s="124"/>
      <c r="B5" s="516" t="s">
        <v>421</v>
      </c>
      <c r="C5" s="126"/>
      <c r="D5" s="383"/>
      <c r="F5" s="448"/>
      <c r="G5" s="186"/>
    </row>
    <row r="6" spans="1:249" ht="15.75">
      <c r="A6" s="124"/>
      <c r="B6" s="185" t="s">
        <v>1517</v>
      </c>
      <c r="C6" s="126"/>
      <c r="D6" s="383"/>
      <c r="F6" s="440"/>
      <c r="I6" s="381"/>
    </row>
    <row r="7" spans="1:249" s="130" customFormat="1" ht="25.5">
      <c r="A7" s="125"/>
      <c r="B7" s="185" t="s">
        <v>1518</v>
      </c>
      <c r="C7" s="156"/>
      <c r="D7" s="384"/>
      <c r="E7" s="131"/>
      <c r="F7" s="131"/>
      <c r="HP7" s="1083" t="s">
        <v>459</v>
      </c>
      <c r="HQ7" s="1084"/>
      <c r="HR7" s="1085"/>
    </row>
    <row r="8" spans="1:249" customFormat="1" ht="12.75" customHeight="1">
      <c r="A8" s="139"/>
      <c r="B8" s="139"/>
      <c r="D8" s="259"/>
      <c r="E8" s="157"/>
      <c r="F8" s="157"/>
      <c r="G8" s="157"/>
      <c r="H8" s="157"/>
      <c r="I8" s="157"/>
      <c r="J8" s="157"/>
      <c r="K8" s="157"/>
      <c r="L8" s="157"/>
      <c r="N8" s="339"/>
      <c r="O8" s="339"/>
      <c r="P8" s="1083" t="s">
        <v>22</v>
      </c>
      <c r="Q8" s="1084"/>
      <c r="R8" s="1084"/>
      <c r="S8" s="1084"/>
      <c r="T8" s="1084"/>
      <c r="U8" s="1085"/>
      <c r="V8" s="1083" t="s">
        <v>23</v>
      </c>
      <c r="W8" s="1084"/>
      <c r="X8" s="1084"/>
      <c r="Y8" s="1084"/>
      <c r="Z8" s="1084"/>
      <c r="AA8" s="1085"/>
      <c r="AB8" s="1083" t="s">
        <v>24</v>
      </c>
      <c r="AC8" s="1084"/>
      <c r="AD8" s="1084"/>
      <c r="AE8" s="1084"/>
      <c r="AF8" s="1084"/>
      <c r="AG8" s="1085"/>
      <c r="AH8" s="1083" t="s">
        <v>25</v>
      </c>
      <c r="AI8" s="1084"/>
      <c r="AJ8" s="1084"/>
      <c r="AK8" s="1084"/>
      <c r="AL8" s="1084"/>
      <c r="AM8" s="1085"/>
      <c r="AN8" s="1083" t="s">
        <v>26</v>
      </c>
      <c r="AO8" s="1084"/>
      <c r="AP8" s="1084"/>
      <c r="AQ8" s="1084"/>
      <c r="AR8" s="1084"/>
      <c r="AS8" s="1085"/>
      <c r="AT8" s="1083" t="s">
        <v>27</v>
      </c>
      <c r="AU8" s="1084"/>
      <c r="AV8" s="1084"/>
      <c r="AW8" s="1084"/>
      <c r="AX8" s="1084"/>
      <c r="AY8" s="1085"/>
      <c r="AZ8" s="1083" t="s">
        <v>28</v>
      </c>
      <c r="BA8" s="1084"/>
      <c r="BB8" s="1084"/>
      <c r="BC8" s="1084"/>
      <c r="BD8" s="1084"/>
      <c r="BE8" s="1085"/>
      <c r="BF8" s="1083" t="s">
        <v>29</v>
      </c>
      <c r="BG8" s="1084"/>
      <c r="BH8" s="1084"/>
      <c r="BI8" s="1084"/>
      <c r="BJ8" s="1084"/>
      <c r="BK8" s="1085"/>
      <c r="BL8" s="1083" t="s">
        <v>30</v>
      </c>
      <c r="BM8" s="1084"/>
      <c r="BN8" s="1084"/>
      <c r="BO8" s="1084"/>
      <c r="BP8" s="1084"/>
      <c r="BQ8" s="1085"/>
      <c r="BR8" s="1083" t="s">
        <v>31</v>
      </c>
      <c r="BS8" s="1084"/>
      <c r="BT8" s="1084"/>
      <c r="BU8" s="1084"/>
      <c r="BV8" s="1084"/>
      <c r="BW8" s="1085"/>
      <c r="BX8" s="1083" t="s">
        <v>32</v>
      </c>
      <c r="BY8" s="1084"/>
      <c r="BZ8" s="1084"/>
      <c r="CA8" s="1084"/>
      <c r="CB8" s="1084"/>
      <c r="CC8" s="1085"/>
      <c r="CD8" s="1083" t="s">
        <v>33</v>
      </c>
      <c r="CE8" s="1084"/>
      <c r="CF8" s="1084"/>
      <c r="CG8" s="1084"/>
      <c r="CH8" s="1084"/>
      <c r="CI8" s="1085"/>
      <c r="CJ8" s="1083" t="s">
        <v>34</v>
      </c>
      <c r="CK8" s="1084"/>
      <c r="CL8" s="1084"/>
      <c r="CM8" s="1084"/>
      <c r="CN8" s="1084"/>
      <c r="CO8" s="1085"/>
      <c r="CP8" s="1083" t="s">
        <v>35</v>
      </c>
      <c r="CQ8" s="1084"/>
      <c r="CR8" s="1084"/>
      <c r="CS8" s="1084"/>
      <c r="CT8" s="1084"/>
      <c r="CU8" s="1085"/>
      <c r="CV8" s="1083" t="s">
        <v>36</v>
      </c>
      <c r="CW8" s="1084"/>
      <c r="CX8" s="1084"/>
      <c r="CY8" s="1084"/>
      <c r="CZ8" s="1084"/>
      <c r="DA8" s="1085"/>
      <c r="DB8" s="1083" t="s">
        <v>37</v>
      </c>
      <c r="DC8" s="1084"/>
      <c r="DD8" s="1084"/>
      <c r="DE8" s="1084"/>
      <c r="DF8" s="1084"/>
      <c r="DG8" s="1085"/>
      <c r="DH8" s="1083" t="s">
        <v>38</v>
      </c>
      <c r="DI8" s="1084"/>
      <c r="DJ8" s="1084"/>
      <c r="DK8" s="1084"/>
      <c r="DL8" s="1084"/>
      <c r="DM8" s="1085"/>
      <c r="DN8" s="1083" t="s">
        <v>39</v>
      </c>
      <c r="DO8" s="1084"/>
      <c r="DP8" s="1084"/>
      <c r="DQ8" s="1084"/>
      <c r="DR8" s="1084"/>
      <c r="DS8" s="1085"/>
      <c r="DT8" s="1083" t="s">
        <v>40</v>
      </c>
      <c r="DU8" s="1084"/>
      <c r="DV8" s="1084"/>
      <c r="DW8" s="1084"/>
      <c r="DX8" s="1084"/>
      <c r="DY8" s="1085"/>
      <c r="DZ8" s="1083" t="s">
        <v>41</v>
      </c>
      <c r="EA8" s="1084"/>
      <c r="EB8" s="1084"/>
      <c r="EC8" s="1084"/>
      <c r="ED8" s="1084"/>
      <c r="EE8" s="1085"/>
      <c r="EF8" s="1083" t="s">
        <v>42</v>
      </c>
      <c r="EG8" s="1084"/>
      <c r="EH8" s="1084"/>
      <c r="EI8" s="1084"/>
      <c r="EJ8" s="1084"/>
      <c r="EK8" s="1085"/>
      <c r="EL8" s="1083" t="s">
        <v>45</v>
      </c>
      <c r="EM8" s="1084"/>
      <c r="EN8" s="1084"/>
      <c r="EO8" s="1084"/>
      <c r="EP8" s="1084"/>
      <c r="EQ8" s="1085"/>
      <c r="ER8" s="1083" t="s">
        <v>46</v>
      </c>
      <c r="ES8" s="1084"/>
      <c r="ET8" s="1084"/>
      <c r="EU8" s="1084"/>
      <c r="EV8" s="1084"/>
      <c r="EW8" s="1085"/>
      <c r="EX8" s="1083" t="s">
        <v>47</v>
      </c>
      <c r="EY8" s="1084"/>
      <c r="EZ8" s="1084"/>
      <c r="FA8" s="1084"/>
      <c r="FB8" s="1084"/>
      <c r="FC8" s="1085"/>
      <c r="FD8" s="1083" t="s">
        <v>48</v>
      </c>
      <c r="FE8" s="1084"/>
      <c r="FF8" s="1084"/>
      <c r="FG8" s="1084"/>
      <c r="FH8" s="1084"/>
      <c r="FI8" s="1085"/>
      <c r="FJ8" s="1083" t="s">
        <v>49</v>
      </c>
      <c r="FK8" s="1084"/>
      <c r="FL8" s="1084"/>
      <c r="FM8" s="1084"/>
      <c r="FN8" s="1084"/>
      <c r="FO8" s="1085"/>
      <c r="FP8" s="1083" t="s">
        <v>50</v>
      </c>
      <c r="FQ8" s="1084"/>
      <c r="FR8" s="1084"/>
      <c r="FS8" s="1084"/>
      <c r="FT8" s="1084"/>
      <c r="FU8" s="1085"/>
      <c r="FV8" s="1083" t="s">
        <v>51</v>
      </c>
      <c r="FW8" s="1084"/>
      <c r="FX8" s="1084"/>
      <c r="FY8" s="1084"/>
      <c r="FZ8" s="1084"/>
      <c r="GA8" s="1085"/>
      <c r="GB8" s="1083" t="s">
        <v>52</v>
      </c>
      <c r="GC8" s="1084"/>
      <c r="GD8" s="1084"/>
      <c r="GE8" s="1084"/>
      <c r="GF8" s="1084"/>
      <c r="GG8" s="1085"/>
      <c r="GH8" s="1086" t="s">
        <v>551</v>
      </c>
      <c r="GI8" s="1087"/>
      <c r="GJ8" s="1087"/>
      <c r="GK8" s="1087"/>
      <c r="GL8" s="1087"/>
      <c r="GM8" s="1087"/>
      <c r="GN8" s="1086" t="s">
        <v>552</v>
      </c>
      <c r="GO8" s="1087"/>
      <c r="GP8" s="1087"/>
      <c r="GQ8" s="1087"/>
      <c r="GR8" s="1087"/>
      <c r="GS8" s="1087"/>
      <c r="GT8" s="1083" t="s">
        <v>55</v>
      </c>
      <c r="GU8" s="1084"/>
      <c r="GV8" s="1084"/>
      <c r="GW8" s="1084"/>
      <c r="GX8" s="1084"/>
      <c r="GY8" s="1085"/>
      <c r="GZ8" s="1083" t="s">
        <v>56</v>
      </c>
      <c r="HA8" s="1084"/>
      <c r="HB8" s="1084"/>
      <c r="HC8" s="1084"/>
      <c r="HD8" s="1084"/>
      <c r="HE8" s="1085"/>
      <c r="HF8" s="1083" t="s">
        <v>57</v>
      </c>
      <c r="HG8" s="1084"/>
      <c r="HH8" s="1084"/>
      <c r="HI8" s="1084"/>
      <c r="HJ8" s="1084"/>
      <c r="HK8" s="1085"/>
      <c r="HL8" s="445" t="s">
        <v>464</v>
      </c>
      <c r="HM8" s="445" t="s">
        <v>558</v>
      </c>
      <c r="HN8" s="445" t="s">
        <v>559</v>
      </c>
      <c r="HP8" s="241" t="s">
        <v>445</v>
      </c>
      <c r="HQ8" s="242" t="s">
        <v>460</v>
      </c>
      <c r="HR8" s="243" t="s">
        <v>447</v>
      </c>
      <c r="HS8" s="342"/>
      <c r="HT8" s="541" t="s">
        <v>614</v>
      </c>
      <c r="HU8" s="541" t="s">
        <v>615</v>
      </c>
      <c r="HV8" s="541" t="s">
        <v>653</v>
      </c>
      <c r="HW8" s="541" t="s">
        <v>616</v>
      </c>
      <c r="HX8" s="541" t="s">
        <v>617</v>
      </c>
      <c r="HY8" s="541" t="s">
        <v>618</v>
      </c>
      <c r="HZ8" s="541" t="s">
        <v>619</v>
      </c>
      <c r="IA8" s="542" t="s">
        <v>620</v>
      </c>
      <c r="IB8" s="542" t="s">
        <v>621</v>
      </c>
      <c r="IC8" s="541" t="s">
        <v>622</v>
      </c>
      <c r="ID8" s="542" t="s">
        <v>623</v>
      </c>
      <c r="IE8" s="542" t="s">
        <v>624</v>
      </c>
      <c r="IF8" s="542" t="s">
        <v>625</v>
      </c>
    </row>
    <row r="9" spans="1:249" s="139" customFormat="1">
      <c r="C9" s="1"/>
      <c r="D9" s="385" t="s">
        <v>265</v>
      </c>
      <c r="E9" s="140" t="s">
        <v>266</v>
      </c>
      <c r="F9" s="139" t="s">
        <v>429</v>
      </c>
      <c r="G9" s="140" t="s">
        <v>267</v>
      </c>
      <c r="H9" s="141" t="s">
        <v>157</v>
      </c>
      <c r="I9" s="141" t="s">
        <v>268</v>
      </c>
      <c r="J9" s="141" t="s">
        <v>177</v>
      </c>
      <c r="K9" s="141" t="s">
        <v>178</v>
      </c>
      <c r="L9" s="141" t="s">
        <v>269</v>
      </c>
      <c r="M9" s="1" t="s">
        <v>270</v>
      </c>
      <c r="N9" s="340" t="s">
        <v>525</v>
      </c>
      <c r="O9" s="340" t="s">
        <v>526</v>
      </c>
      <c r="P9" s="340" t="s">
        <v>271</v>
      </c>
      <c r="Q9" s="340" t="s">
        <v>272</v>
      </c>
      <c r="R9" s="340" t="s">
        <v>273</v>
      </c>
      <c r="S9" s="340" t="s">
        <v>274</v>
      </c>
      <c r="T9" s="340" t="s">
        <v>275</v>
      </c>
      <c r="U9" s="340" t="s">
        <v>276</v>
      </c>
      <c r="V9" s="340" t="s">
        <v>62</v>
      </c>
      <c r="W9" s="340" t="s">
        <v>81</v>
      </c>
      <c r="X9" s="340" t="s">
        <v>100</v>
      </c>
      <c r="Y9" s="340" t="s">
        <v>119</v>
      </c>
      <c r="Z9" s="340" t="s">
        <v>138</v>
      </c>
      <c r="AA9" s="340" t="s">
        <v>158</v>
      </c>
      <c r="AB9" s="340" t="s">
        <v>63</v>
      </c>
      <c r="AC9" s="340" t="s">
        <v>82</v>
      </c>
      <c r="AD9" s="340" t="s">
        <v>101</v>
      </c>
      <c r="AE9" s="340" t="s">
        <v>120</v>
      </c>
      <c r="AF9" s="340" t="s">
        <v>139</v>
      </c>
      <c r="AG9" s="340" t="s">
        <v>159</v>
      </c>
      <c r="AH9" s="340" t="s">
        <v>64</v>
      </c>
      <c r="AI9" s="340" t="s">
        <v>83</v>
      </c>
      <c r="AJ9" s="340" t="s">
        <v>102</v>
      </c>
      <c r="AK9" s="340" t="s">
        <v>121</v>
      </c>
      <c r="AL9" s="340" t="s">
        <v>140</v>
      </c>
      <c r="AM9" s="340" t="s">
        <v>160</v>
      </c>
      <c r="AN9" s="340" t="s">
        <v>277</v>
      </c>
      <c r="AO9" s="340" t="s">
        <v>278</v>
      </c>
      <c r="AP9" s="340" t="s">
        <v>279</v>
      </c>
      <c r="AQ9" s="340" t="s">
        <v>280</v>
      </c>
      <c r="AR9" s="340" t="s">
        <v>281</v>
      </c>
      <c r="AS9" s="340" t="s">
        <v>282</v>
      </c>
      <c r="AT9" s="340" t="s">
        <v>283</v>
      </c>
      <c r="AU9" s="340" t="s">
        <v>284</v>
      </c>
      <c r="AV9" s="340" t="s">
        <v>285</v>
      </c>
      <c r="AW9" s="340" t="s">
        <v>286</v>
      </c>
      <c r="AX9" s="340" t="s">
        <v>287</v>
      </c>
      <c r="AY9" s="340" t="s">
        <v>288</v>
      </c>
      <c r="AZ9" s="340" t="s">
        <v>289</v>
      </c>
      <c r="BA9" s="340" t="s">
        <v>290</v>
      </c>
      <c r="BB9" s="340" t="s">
        <v>291</v>
      </c>
      <c r="BC9" s="340" t="s">
        <v>292</v>
      </c>
      <c r="BD9" s="340" t="s">
        <v>293</v>
      </c>
      <c r="BE9" s="340" t="s">
        <v>294</v>
      </c>
      <c r="BF9" s="340" t="s">
        <v>295</v>
      </c>
      <c r="BG9" s="340" t="s">
        <v>296</v>
      </c>
      <c r="BH9" s="340" t="s">
        <v>297</v>
      </c>
      <c r="BI9" s="340" t="s">
        <v>298</v>
      </c>
      <c r="BJ9" s="340" t="s">
        <v>299</v>
      </c>
      <c r="BK9" s="340" t="s">
        <v>300</v>
      </c>
      <c r="BL9" s="340" t="s">
        <v>301</v>
      </c>
      <c r="BM9" s="340" t="s">
        <v>302</v>
      </c>
      <c r="BN9" s="340" t="s">
        <v>303</v>
      </c>
      <c r="BO9" s="340" t="s">
        <v>304</v>
      </c>
      <c r="BP9" s="340" t="s">
        <v>305</v>
      </c>
      <c r="BQ9" s="340" t="s">
        <v>306</v>
      </c>
      <c r="BR9" s="340" t="s">
        <v>65</v>
      </c>
      <c r="BS9" s="340" t="s">
        <v>84</v>
      </c>
      <c r="BT9" s="340" t="s">
        <v>103</v>
      </c>
      <c r="BU9" s="340" t="s">
        <v>122</v>
      </c>
      <c r="BV9" s="340" t="s">
        <v>141</v>
      </c>
      <c r="BW9" s="340" t="s">
        <v>161</v>
      </c>
      <c r="BX9" s="340" t="s">
        <v>307</v>
      </c>
      <c r="BY9" s="340" t="s">
        <v>308</v>
      </c>
      <c r="BZ9" s="340" t="s">
        <v>309</v>
      </c>
      <c r="CA9" s="340" t="s">
        <v>310</v>
      </c>
      <c r="CB9" s="340" t="s">
        <v>311</v>
      </c>
      <c r="CC9" s="340" t="s">
        <v>312</v>
      </c>
      <c r="CD9" s="340" t="s">
        <v>313</v>
      </c>
      <c r="CE9" s="340" t="s">
        <v>314</v>
      </c>
      <c r="CF9" s="340" t="s">
        <v>315</v>
      </c>
      <c r="CG9" s="340" t="s">
        <v>316</v>
      </c>
      <c r="CH9" s="340" t="s">
        <v>317</v>
      </c>
      <c r="CI9" s="340" t="s">
        <v>318</v>
      </c>
      <c r="CJ9" s="340" t="s">
        <v>66</v>
      </c>
      <c r="CK9" s="340" t="s">
        <v>85</v>
      </c>
      <c r="CL9" s="340" t="s">
        <v>104</v>
      </c>
      <c r="CM9" s="340" t="s">
        <v>123</v>
      </c>
      <c r="CN9" s="340" t="s">
        <v>142</v>
      </c>
      <c r="CO9" s="340" t="s">
        <v>162</v>
      </c>
      <c r="CP9" s="340" t="s">
        <v>67</v>
      </c>
      <c r="CQ9" s="340" t="s">
        <v>86</v>
      </c>
      <c r="CR9" s="340" t="s">
        <v>105</v>
      </c>
      <c r="CS9" s="340" t="s">
        <v>124</v>
      </c>
      <c r="CT9" s="340" t="s">
        <v>143</v>
      </c>
      <c r="CU9" s="340" t="s">
        <v>163</v>
      </c>
      <c r="CV9" s="340" t="s">
        <v>68</v>
      </c>
      <c r="CW9" s="340" t="s">
        <v>87</v>
      </c>
      <c r="CX9" s="340" t="s">
        <v>106</v>
      </c>
      <c r="CY9" s="340" t="s">
        <v>125</v>
      </c>
      <c r="CZ9" s="340" t="s">
        <v>144</v>
      </c>
      <c r="DA9" s="340" t="s">
        <v>164</v>
      </c>
      <c r="DB9" s="340" t="s">
        <v>69</v>
      </c>
      <c r="DC9" s="340" t="s">
        <v>88</v>
      </c>
      <c r="DD9" s="340" t="s">
        <v>107</v>
      </c>
      <c r="DE9" s="340" t="s">
        <v>126</v>
      </c>
      <c r="DF9" s="340" t="s">
        <v>145</v>
      </c>
      <c r="DG9" s="340" t="s">
        <v>165</v>
      </c>
      <c r="DH9" s="340" t="s">
        <v>70</v>
      </c>
      <c r="DI9" s="340" t="s">
        <v>89</v>
      </c>
      <c r="DJ9" s="340" t="s">
        <v>108</v>
      </c>
      <c r="DK9" s="340" t="s">
        <v>127</v>
      </c>
      <c r="DL9" s="340" t="s">
        <v>146</v>
      </c>
      <c r="DM9" s="340" t="s">
        <v>166</v>
      </c>
      <c r="DN9" s="340" t="s">
        <v>71</v>
      </c>
      <c r="DO9" s="340" t="s">
        <v>90</v>
      </c>
      <c r="DP9" s="340" t="s">
        <v>109</v>
      </c>
      <c r="DQ9" s="340" t="s">
        <v>128</v>
      </c>
      <c r="DR9" s="340" t="s">
        <v>147</v>
      </c>
      <c r="DS9" s="340" t="s">
        <v>167</v>
      </c>
      <c r="DT9" s="340" t="s">
        <v>319</v>
      </c>
      <c r="DU9" s="340" t="s">
        <v>320</v>
      </c>
      <c r="DV9" s="340" t="s">
        <v>321</v>
      </c>
      <c r="DW9" s="340" t="s">
        <v>322</v>
      </c>
      <c r="DX9" s="340" t="s">
        <v>323</v>
      </c>
      <c r="DY9" s="340" t="s">
        <v>324</v>
      </c>
      <c r="DZ9" s="340" t="s">
        <v>527</v>
      </c>
      <c r="EA9" s="340" t="s">
        <v>528</v>
      </c>
      <c r="EB9" s="340" t="s">
        <v>529</v>
      </c>
      <c r="EC9" s="340" t="s">
        <v>530</v>
      </c>
      <c r="ED9" s="340" t="s">
        <v>531</v>
      </c>
      <c r="EE9" s="340" t="s">
        <v>532</v>
      </c>
      <c r="EF9" s="340" t="s">
        <v>533</v>
      </c>
      <c r="EG9" s="340" t="s">
        <v>534</v>
      </c>
      <c r="EH9" s="340" t="s">
        <v>535</v>
      </c>
      <c r="EI9" s="340" t="s">
        <v>536</v>
      </c>
      <c r="EJ9" s="340" t="s">
        <v>537</v>
      </c>
      <c r="EK9" s="340" t="s">
        <v>538</v>
      </c>
      <c r="EL9" s="424" t="s">
        <v>72</v>
      </c>
      <c r="EM9" s="340" t="s">
        <v>91</v>
      </c>
      <c r="EN9" s="340" t="s">
        <v>110</v>
      </c>
      <c r="EO9" s="340" t="s">
        <v>129</v>
      </c>
      <c r="EP9" s="340" t="s">
        <v>148</v>
      </c>
      <c r="EQ9" s="340" t="s">
        <v>168</v>
      </c>
      <c r="ER9" s="340" t="s">
        <v>73</v>
      </c>
      <c r="ES9" s="340" t="s">
        <v>92</v>
      </c>
      <c r="ET9" s="340" t="s">
        <v>111</v>
      </c>
      <c r="EU9" s="340" t="s">
        <v>130</v>
      </c>
      <c r="EV9" s="340" t="s">
        <v>149</v>
      </c>
      <c r="EW9" s="340" t="s">
        <v>169</v>
      </c>
      <c r="EX9" s="340" t="s">
        <v>74</v>
      </c>
      <c r="EY9" s="340" t="s">
        <v>93</v>
      </c>
      <c r="EZ9" s="340" t="s">
        <v>112</v>
      </c>
      <c r="FA9" s="340" t="s">
        <v>131</v>
      </c>
      <c r="FB9" s="340" t="s">
        <v>150</v>
      </c>
      <c r="FC9" s="340" t="s">
        <v>170</v>
      </c>
      <c r="FD9" s="340" t="s">
        <v>75</v>
      </c>
      <c r="FE9" s="340" t="s">
        <v>94</v>
      </c>
      <c r="FF9" s="340" t="s">
        <v>113</v>
      </c>
      <c r="FG9" s="340" t="s">
        <v>132</v>
      </c>
      <c r="FH9" s="340" t="s">
        <v>151</v>
      </c>
      <c r="FI9" s="340" t="s">
        <v>171</v>
      </c>
      <c r="FJ9" s="340" t="s">
        <v>76</v>
      </c>
      <c r="FK9" s="340" t="s">
        <v>95</v>
      </c>
      <c r="FL9" s="340" t="s">
        <v>114</v>
      </c>
      <c r="FM9" s="340" t="s">
        <v>133</v>
      </c>
      <c r="FN9" s="340" t="s">
        <v>152</v>
      </c>
      <c r="FO9" s="340" t="s">
        <v>172</v>
      </c>
      <c r="FP9" s="340" t="s">
        <v>77</v>
      </c>
      <c r="FQ9" s="340" t="s">
        <v>96</v>
      </c>
      <c r="FR9" s="340" t="s">
        <v>115</v>
      </c>
      <c r="FS9" s="340" t="s">
        <v>134</v>
      </c>
      <c r="FT9" s="340" t="s">
        <v>153</v>
      </c>
      <c r="FU9" s="340" t="s">
        <v>173</v>
      </c>
      <c r="FV9" s="340" t="s">
        <v>78</v>
      </c>
      <c r="FW9" s="340" t="s">
        <v>97</v>
      </c>
      <c r="FX9" s="340" t="s">
        <v>116</v>
      </c>
      <c r="FY9" s="340" t="s">
        <v>135</v>
      </c>
      <c r="FZ9" s="340" t="s">
        <v>154</v>
      </c>
      <c r="GA9" s="340" t="s">
        <v>174</v>
      </c>
      <c r="GB9" s="340" t="s">
        <v>79</v>
      </c>
      <c r="GC9" s="340" t="s">
        <v>98</v>
      </c>
      <c r="GD9" s="340" t="s">
        <v>117</v>
      </c>
      <c r="GE9" s="340" t="s">
        <v>136</v>
      </c>
      <c r="GF9" s="340" t="s">
        <v>155</v>
      </c>
      <c r="GG9" s="340" t="s">
        <v>175</v>
      </c>
      <c r="GH9" s="340" t="s">
        <v>80</v>
      </c>
      <c r="GI9" s="340" t="s">
        <v>99</v>
      </c>
      <c r="GJ9" s="340" t="s">
        <v>118</v>
      </c>
      <c r="GK9" s="340" t="s">
        <v>137</v>
      </c>
      <c r="GL9" s="340" t="s">
        <v>156</v>
      </c>
      <c r="GM9" s="340" t="s">
        <v>176</v>
      </c>
      <c r="GN9" s="340" t="s">
        <v>325</v>
      </c>
      <c r="GO9" s="340" t="s">
        <v>326</v>
      </c>
      <c r="GP9" s="340" t="s">
        <v>327</v>
      </c>
      <c r="GQ9" s="340" t="s">
        <v>328</v>
      </c>
      <c r="GR9" s="340" t="s">
        <v>329</v>
      </c>
      <c r="GS9" s="340" t="s">
        <v>330</v>
      </c>
      <c r="GT9" s="340" t="s">
        <v>331</v>
      </c>
      <c r="GU9" s="340" t="s">
        <v>332</v>
      </c>
      <c r="GV9" s="340" t="s">
        <v>333</v>
      </c>
      <c r="GW9" s="340" t="s">
        <v>334</v>
      </c>
      <c r="GX9" s="340" t="s">
        <v>335</v>
      </c>
      <c r="GY9" s="340" t="s">
        <v>336</v>
      </c>
      <c r="GZ9" s="340" t="s">
        <v>539</v>
      </c>
      <c r="HA9" s="340" t="s">
        <v>540</v>
      </c>
      <c r="HB9" s="340" t="s">
        <v>541</v>
      </c>
      <c r="HC9" s="340" t="s">
        <v>542</v>
      </c>
      <c r="HD9" s="340" t="s">
        <v>543</v>
      </c>
      <c r="HE9" s="340" t="s">
        <v>544</v>
      </c>
      <c r="HF9" s="340" t="s">
        <v>545</v>
      </c>
      <c r="HG9" s="340" t="s">
        <v>546</v>
      </c>
      <c r="HH9" s="340" t="s">
        <v>547</v>
      </c>
      <c r="HI9" s="340" t="s">
        <v>548</v>
      </c>
      <c r="HJ9" s="340" t="s">
        <v>549</v>
      </c>
      <c r="HK9" s="340" t="s">
        <v>550</v>
      </c>
      <c r="HL9" s="376" t="s">
        <v>511</v>
      </c>
      <c r="HM9" s="376" t="s">
        <v>560</v>
      </c>
      <c r="HN9" s="376" t="s">
        <v>561</v>
      </c>
      <c r="HP9" s="244" t="s">
        <v>461</v>
      </c>
      <c r="HQ9" s="139" t="s">
        <v>462</v>
      </c>
      <c r="HR9" s="139" t="s">
        <v>463</v>
      </c>
      <c r="HS9" s="350"/>
      <c r="HT9" s="543" t="s">
        <v>626</v>
      </c>
      <c r="HU9" s="543" t="s">
        <v>627</v>
      </c>
      <c r="HV9" s="543" t="s">
        <v>654</v>
      </c>
      <c r="HW9" s="543" t="s">
        <v>628</v>
      </c>
      <c r="HX9" s="543" t="s">
        <v>629</v>
      </c>
      <c r="HY9" s="543" t="s">
        <v>630</v>
      </c>
      <c r="HZ9" s="543" t="s">
        <v>631</v>
      </c>
      <c r="IA9" s="543" t="s">
        <v>632</v>
      </c>
      <c r="IB9" s="543" t="s">
        <v>633</v>
      </c>
      <c r="IC9" s="543" t="s">
        <v>634</v>
      </c>
      <c r="ID9" s="544" t="s">
        <v>635</v>
      </c>
      <c r="IE9" s="544" t="s">
        <v>636</v>
      </c>
      <c r="IF9" s="544" t="s">
        <v>637</v>
      </c>
    </row>
    <row r="10" spans="1:249" s="664" customFormat="1" ht="15.75" thickBot="1">
      <c r="A10" s="658">
        <v>40</v>
      </c>
      <c r="B10" s="984" t="s">
        <v>60</v>
      </c>
      <c r="C10" s="660" t="s">
        <v>179</v>
      </c>
      <c r="D10" s="661">
        <v>1112232958</v>
      </c>
      <c r="E10" s="662">
        <v>3656</v>
      </c>
      <c r="F10" s="663" t="s">
        <v>1473</v>
      </c>
      <c r="G10" s="663">
        <v>1584746</v>
      </c>
      <c r="H10" s="663">
        <v>0</v>
      </c>
      <c r="I10" s="663">
        <v>83943158</v>
      </c>
      <c r="J10" s="663">
        <v>9983836</v>
      </c>
      <c r="K10" s="663">
        <v>5560463</v>
      </c>
      <c r="L10" s="663">
        <v>0</v>
      </c>
      <c r="M10" s="663">
        <v>0</v>
      </c>
      <c r="N10" s="663">
        <v>11589494</v>
      </c>
      <c r="O10" s="663">
        <v>2460378</v>
      </c>
      <c r="P10" s="663">
        <v>0</v>
      </c>
      <c r="Q10" s="663">
        <v>0</v>
      </c>
      <c r="R10" s="663">
        <v>0</v>
      </c>
      <c r="S10" s="663">
        <v>0</v>
      </c>
      <c r="T10" s="663">
        <v>0</v>
      </c>
      <c r="U10" s="663">
        <v>0</v>
      </c>
      <c r="V10" s="663">
        <v>1077484</v>
      </c>
      <c r="W10" s="663">
        <v>1026282</v>
      </c>
      <c r="X10" s="663">
        <v>172922</v>
      </c>
      <c r="Y10" s="663">
        <v>2549498</v>
      </c>
      <c r="Z10" s="663">
        <v>1283913</v>
      </c>
      <c r="AA10" s="663">
        <v>234415</v>
      </c>
      <c r="AB10" s="663">
        <v>2404845</v>
      </c>
      <c r="AC10" s="663">
        <v>1641348</v>
      </c>
      <c r="AD10" s="663">
        <v>8498</v>
      </c>
      <c r="AE10" s="663">
        <v>967162</v>
      </c>
      <c r="AF10" s="663">
        <v>503919</v>
      </c>
      <c r="AG10" s="663">
        <v>477585</v>
      </c>
      <c r="AH10" s="663">
        <v>20752852</v>
      </c>
      <c r="AI10" s="663">
        <v>3415885</v>
      </c>
      <c r="AJ10" s="663">
        <v>2802060</v>
      </c>
      <c r="AK10" s="663">
        <v>12684282</v>
      </c>
      <c r="AL10" s="663">
        <v>4806709</v>
      </c>
      <c r="AM10" s="663">
        <v>3223214</v>
      </c>
      <c r="AN10" s="663">
        <v>444785</v>
      </c>
      <c r="AO10" s="663">
        <v>339870</v>
      </c>
      <c r="AP10" s="663">
        <v>0</v>
      </c>
      <c r="AQ10" s="663">
        <v>319369</v>
      </c>
      <c r="AR10" s="663">
        <v>535853</v>
      </c>
      <c r="AS10" s="663">
        <v>175816</v>
      </c>
      <c r="AT10" s="663">
        <v>451516</v>
      </c>
      <c r="AU10" s="663">
        <v>1057678</v>
      </c>
      <c r="AV10" s="663">
        <v>0</v>
      </c>
      <c r="AW10" s="663">
        <v>202749</v>
      </c>
      <c r="AX10" s="663">
        <v>18599</v>
      </c>
      <c r="AY10" s="663">
        <v>12633</v>
      </c>
      <c r="AZ10" s="663">
        <v>456176</v>
      </c>
      <c r="BA10" s="663">
        <v>61688</v>
      </c>
      <c r="BB10" s="663">
        <v>54513</v>
      </c>
      <c r="BC10" s="663">
        <v>1765027</v>
      </c>
      <c r="BD10" s="663">
        <v>279622</v>
      </c>
      <c r="BE10" s="663">
        <v>506697</v>
      </c>
      <c r="BF10" s="663">
        <v>7697002</v>
      </c>
      <c r="BG10" s="663">
        <v>2466875</v>
      </c>
      <c r="BH10" s="663">
        <v>54163</v>
      </c>
      <c r="BI10" s="663">
        <v>3567003</v>
      </c>
      <c r="BJ10" s="663">
        <v>1245333</v>
      </c>
      <c r="BK10" s="663">
        <v>1394388</v>
      </c>
      <c r="BL10" s="663">
        <v>202060</v>
      </c>
      <c r="BM10" s="663">
        <v>665975</v>
      </c>
      <c r="BN10" s="663">
        <v>0</v>
      </c>
      <c r="BO10" s="663">
        <v>373024</v>
      </c>
      <c r="BP10" s="663">
        <v>4006</v>
      </c>
      <c r="BQ10" s="663">
        <v>33242</v>
      </c>
      <c r="BR10" s="663">
        <v>193542</v>
      </c>
      <c r="BS10" s="663">
        <v>115896</v>
      </c>
      <c r="BT10" s="663">
        <v>0</v>
      </c>
      <c r="BU10" s="663">
        <v>1062898</v>
      </c>
      <c r="BV10" s="663">
        <v>13298</v>
      </c>
      <c r="BW10" s="663">
        <v>183189</v>
      </c>
      <c r="BX10" s="663">
        <v>0</v>
      </c>
      <c r="BY10" s="663">
        <v>0</v>
      </c>
      <c r="BZ10" s="663">
        <v>0</v>
      </c>
      <c r="CA10" s="663">
        <v>0</v>
      </c>
      <c r="CB10" s="663">
        <v>0</v>
      </c>
      <c r="CC10" s="663">
        <v>0</v>
      </c>
      <c r="CD10" s="663">
        <v>104848</v>
      </c>
      <c r="CE10" s="663">
        <v>66097</v>
      </c>
      <c r="CF10" s="663">
        <v>0</v>
      </c>
      <c r="CG10" s="663">
        <v>823005</v>
      </c>
      <c r="CH10" s="663">
        <v>564386</v>
      </c>
      <c r="CI10" s="663">
        <v>406860</v>
      </c>
      <c r="CJ10" s="663">
        <v>20413</v>
      </c>
      <c r="CK10" s="663">
        <v>2031</v>
      </c>
      <c r="CL10" s="663">
        <v>0</v>
      </c>
      <c r="CM10" s="663">
        <v>369714</v>
      </c>
      <c r="CN10" s="663">
        <v>589</v>
      </c>
      <c r="CO10" s="663">
        <v>730944</v>
      </c>
      <c r="CP10" s="663">
        <v>584276</v>
      </c>
      <c r="CQ10" s="663">
        <v>41100</v>
      </c>
      <c r="CR10" s="663">
        <v>1013575</v>
      </c>
      <c r="CS10" s="663">
        <v>195888</v>
      </c>
      <c r="CT10" s="663">
        <v>47050</v>
      </c>
      <c r="CU10" s="663">
        <v>45911</v>
      </c>
      <c r="CV10" s="663">
        <v>0</v>
      </c>
      <c r="CW10" s="663">
        <v>0</v>
      </c>
      <c r="CX10" s="663">
        <v>0</v>
      </c>
      <c r="CY10" s="663">
        <v>0</v>
      </c>
      <c r="CZ10" s="663">
        <v>0</v>
      </c>
      <c r="DA10" s="663">
        <v>0</v>
      </c>
      <c r="DB10" s="663">
        <v>0</v>
      </c>
      <c r="DC10" s="663">
        <v>0</v>
      </c>
      <c r="DD10" s="663">
        <v>0</v>
      </c>
      <c r="DE10" s="663">
        <v>0</v>
      </c>
      <c r="DF10" s="663">
        <v>0</v>
      </c>
      <c r="DG10" s="663">
        <v>0</v>
      </c>
      <c r="DH10" s="663">
        <v>0</v>
      </c>
      <c r="DI10" s="663">
        <v>0</v>
      </c>
      <c r="DJ10" s="663">
        <v>0</v>
      </c>
      <c r="DK10" s="663">
        <v>0</v>
      </c>
      <c r="DL10" s="663">
        <v>0</v>
      </c>
      <c r="DM10" s="663">
        <v>0</v>
      </c>
      <c r="DN10" s="663">
        <v>0</v>
      </c>
      <c r="DO10" s="663">
        <v>0</v>
      </c>
      <c r="DP10" s="663">
        <v>0</v>
      </c>
      <c r="DQ10" s="663">
        <v>0</v>
      </c>
      <c r="DR10" s="663">
        <v>0</v>
      </c>
      <c r="DS10" s="663">
        <v>0</v>
      </c>
      <c r="DT10" s="663">
        <v>0</v>
      </c>
      <c r="DU10" s="663">
        <v>0</v>
      </c>
      <c r="DV10" s="663">
        <v>0</v>
      </c>
      <c r="DW10" s="663">
        <v>0</v>
      </c>
      <c r="DX10" s="663">
        <v>0</v>
      </c>
      <c r="DY10" s="663">
        <v>0</v>
      </c>
      <c r="DZ10" s="663">
        <v>0</v>
      </c>
      <c r="EA10" s="663">
        <v>0</v>
      </c>
      <c r="EB10" s="663">
        <v>0</v>
      </c>
      <c r="EC10" s="663">
        <v>0</v>
      </c>
      <c r="ED10" s="663">
        <v>0</v>
      </c>
      <c r="EE10" s="663">
        <v>0</v>
      </c>
      <c r="EF10" s="663">
        <v>56309</v>
      </c>
      <c r="EG10" s="663">
        <v>992988</v>
      </c>
      <c r="EH10" s="663">
        <v>58</v>
      </c>
      <c r="EI10" s="663">
        <v>6146268</v>
      </c>
      <c r="EJ10" s="663">
        <v>226374</v>
      </c>
      <c r="EK10" s="663">
        <v>1061415</v>
      </c>
      <c r="EL10" s="663">
        <v>6297943</v>
      </c>
      <c r="EM10" s="663">
        <v>541246</v>
      </c>
      <c r="EN10" s="663">
        <v>30781</v>
      </c>
      <c r="EO10" s="663">
        <v>2005598</v>
      </c>
      <c r="EP10" s="663">
        <v>751346</v>
      </c>
      <c r="EQ10" s="663">
        <v>417645</v>
      </c>
      <c r="ER10" s="663">
        <v>2343932</v>
      </c>
      <c r="ES10" s="663">
        <v>246731</v>
      </c>
      <c r="ET10" s="663">
        <v>230400</v>
      </c>
      <c r="EU10" s="663">
        <v>1362329</v>
      </c>
      <c r="EV10" s="663">
        <v>1068285</v>
      </c>
      <c r="EW10" s="663">
        <v>800798</v>
      </c>
      <c r="EX10" s="663">
        <v>2424851</v>
      </c>
      <c r="EY10" s="663">
        <v>246731</v>
      </c>
      <c r="EZ10" s="663">
        <v>440368</v>
      </c>
      <c r="FA10" s="663">
        <v>1372703</v>
      </c>
      <c r="FB10" s="663">
        <v>572899</v>
      </c>
      <c r="FC10" s="663">
        <v>736266</v>
      </c>
      <c r="FD10" s="663">
        <v>8291462</v>
      </c>
      <c r="FE10" s="663">
        <v>311869</v>
      </c>
      <c r="FF10" s="663">
        <v>379211</v>
      </c>
      <c r="FG10" s="663">
        <v>1980997</v>
      </c>
      <c r="FH10" s="663">
        <v>799776</v>
      </c>
      <c r="FI10" s="663">
        <v>314728</v>
      </c>
      <c r="FJ10" s="663">
        <v>7629334</v>
      </c>
      <c r="FK10" s="663">
        <v>3548</v>
      </c>
      <c r="FL10" s="663">
        <v>93338</v>
      </c>
      <c r="FM10" s="663">
        <v>1596413</v>
      </c>
      <c r="FN10" s="663">
        <v>1814463</v>
      </c>
      <c r="FO10" s="663">
        <v>410795</v>
      </c>
      <c r="FP10" s="663">
        <v>8857885</v>
      </c>
      <c r="FQ10" s="663">
        <v>3848171</v>
      </c>
      <c r="FR10" s="663">
        <v>32070</v>
      </c>
      <c r="FS10" s="663">
        <v>3667841</v>
      </c>
      <c r="FT10" s="663">
        <v>3043946</v>
      </c>
      <c r="FU10" s="663">
        <v>2279975</v>
      </c>
      <c r="FV10" s="663">
        <v>8154253</v>
      </c>
      <c r="FW10" s="663">
        <v>3037421</v>
      </c>
      <c r="FX10" s="663">
        <v>24033</v>
      </c>
      <c r="FY10" s="663">
        <v>3325365</v>
      </c>
      <c r="FZ10" s="663">
        <v>1837900</v>
      </c>
      <c r="GA10" s="663">
        <v>1680493</v>
      </c>
      <c r="GB10" s="663">
        <v>1266321</v>
      </c>
      <c r="GC10" s="663">
        <v>339870</v>
      </c>
      <c r="GD10" s="663">
        <v>61894</v>
      </c>
      <c r="GE10" s="663">
        <v>319369</v>
      </c>
      <c r="GF10" s="663">
        <v>916773</v>
      </c>
      <c r="GG10" s="663">
        <v>456050</v>
      </c>
      <c r="GH10" s="663">
        <v>0</v>
      </c>
      <c r="GI10" s="663">
        <v>0</v>
      </c>
      <c r="GJ10" s="663">
        <v>0</v>
      </c>
      <c r="GK10" s="663">
        <v>0</v>
      </c>
      <c r="GL10" s="663">
        <v>0</v>
      </c>
      <c r="GM10" s="663">
        <v>0</v>
      </c>
      <c r="GN10" s="663">
        <v>0</v>
      </c>
      <c r="GO10" s="663">
        <v>0</v>
      </c>
      <c r="GP10" s="663">
        <v>0</v>
      </c>
      <c r="GQ10" s="663">
        <v>0</v>
      </c>
      <c r="GR10" s="663">
        <v>0</v>
      </c>
      <c r="GS10" s="663">
        <v>0</v>
      </c>
      <c r="GT10" s="663">
        <v>0</v>
      </c>
      <c r="GU10" s="663">
        <v>0</v>
      </c>
      <c r="GV10" s="663">
        <v>0</v>
      </c>
      <c r="GW10" s="663">
        <v>0</v>
      </c>
      <c r="GX10" s="663">
        <v>0</v>
      </c>
      <c r="GY10" s="663">
        <v>0</v>
      </c>
      <c r="GZ10" s="663">
        <v>0</v>
      </c>
      <c r="HA10" s="663">
        <v>0</v>
      </c>
      <c r="HB10" s="663">
        <v>0</v>
      </c>
      <c r="HC10" s="663">
        <v>0</v>
      </c>
      <c r="HD10" s="663">
        <v>0</v>
      </c>
      <c r="HE10" s="663">
        <v>0</v>
      </c>
      <c r="HF10" s="663">
        <v>0</v>
      </c>
      <c r="HG10" s="663">
        <v>0</v>
      </c>
      <c r="HH10" s="663">
        <v>0</v>
      </c>
      <c r="HI10" s="663">
        <v>0</v>
      </c>
      <c r="HJ10" s="663">
        <v>0</v>
      </c>
      <c r="HK10" s="663">
        <v>0</v>
      </c>
      <c r="HL10" s="663">
        <v>148858657</v>
      </c>
      <c r="HM10" s="663">
        <v>88627989</v>
      </c>
      <c r="HN10" s="663">
        <v>526084998</v>
      </c>
      <c r="HP10" s="665" t="s">
        <v>1680</v>
      </c>
      <c r="HQ10" s="477" t="s">
        <v>1681</v>
      </c>
      <c r="HR10" s="477" t="s">
        <v>1682</v>
      </c>
      <c r="HS10" s="661"/>
      <c r="HT10" s="662">
        <v>85527904</v>
      </c>
      <c r="HU10" s="662">
        <v>-40902941</v>
      </c>
      <c r="HV10" s="662">
        <v>3543801</v>
      </c>
      <c r="HW10" s="662">
        <v>-1584746</v>
      </c>
      <c r="HX10" s="662">
        <v>0</v>
      </c>
      <c r="HY10" s="662">
        <v>-1202308</v>
      </c>
      <c r="HZ10" s="662">
        <v>0</v>
      </c>
      <c r="IA10" s="662">
        <v>0</v>
      </c>
      <c r="IB10" s="662">
        <v>0</v>
      </c>
      <c r="IC10" s="662">
        <v>0</v>
      </c>
      <c r="ID10" s="662">
        <v>0</v>
      </c>
      <c r="IE10" s="662">
        <v>0</v>
      </c>
      <c r="IF10" s="662">
        <v>0</v>
      </c>
    </row>
    <row r="11" spans="1:249" s="664" customFormat="1" ht="33" customHeight="1" thickBot="1">
      <c r="A11" s="658">
        <v>51</v>
      </c>
      <c r="B11" s="659" t="s">
        <v>691</v>
      </c>
      <c r="C11" s="660" t="s">
        <v>692</v>
      </c>
      <c r="D11" s="661">
        <v>4815191530</v>
      </c>
      <c r="E11" s="662">
        <v>3658</v>
      </c>
      <c r="F11" s="663" t="s">
        <v>1473</v>
      </c>
      <c r="G11" s="663">
        <v>0</v>
      </c>
      <c r="H11" s="663">
        <v>0</v>
      </c>
      <c r="I11" s="663">
        <v>466551446</v>
      </c>
      <c r="J11" s="663">
        <v>103752716</v>
      </c>
      <c r="K11" s="663">
        <v>47291507</v>
      </c>
      <c r="L11" s="663">
        <v>0</v>
      </c>
      <c r="M11" s="663">
        <v>0</v>
      </c>
      <c r="N11" s="663">
        <v>23541555</v>
      </c>
      <c r="O11" s="663">
        <v>-4544291</v>
      </c>
      <c r="P11" s="663">
        <v>4874</v>
      </c>
      <c r="Q11" s="663">
        <v>0</v>
      </c>
      <c r="R11" s="663">
        <v>0</v>
      </c>
      <c r="S11" s="663">
        <v>0</v>
      </c>
      <c r="T11" s="663">
        <v>7615</v>
      </c>
      <c r="U11" s="663">
        <v>108</v>
      </c>
      <c r="V11" s="663">
        <v>45597714</v>
      </c>
      <c r="W11" s="663">
        <v>0</v>
      </c>
      <c r="X11" s="663">
        <v>3094054</v>
      </c>
      <c r="Y11" s="663">
        <v>8061251</v>
      </c>
      <c r="Z11" s="663">
        <v>2543050</v>
      </c>
      <c r="AA11" s="663">
        <v>3234751</v>
      </c>
      <c r="AB11" s="663">
        <v>58891592</v>
      </c>
      <c r="AC11" s="663">
        <v>162117</v>
      </c>
      <c r="AD11" s="663">
        <v>345104</v>
      </c>
      <c r="AE11" s="663">
        <v>15019069</v>
      </c>
      <c r="AF11" s="663">
        <v>2483415</v>
      </c>
      <c r="AG11" s="663">
        <v>332900</v>
      </c>
      <c r="AH11" s="663">
        <v>140148932</v>
      </c>
      <c r="AI11" s="663">
        <v>1346176</v>
      </c>
      <c r="AJ11" s="663">
        <v>14433590</v>
      </c>
      <c r="AK11" s="663">
        <v>11337734</v>
      </c>
      <c r="AL11" s="663">
        <v>35784318</v>
      </c>
      <c r="AM11" s="663">
        <v>7658425</v>
      </c>
      <c r="AN11" s="663">
        <v>40256419</v>
      </c>
      <c r="AO11" s="663">
        <v>10682495</v>
      </c>
      <c r="AP11" s="663">
        <v>1689601</v>
      </c>
      <c r="AQ11" s="663">
        <v>4534238</v>
      </c>
      <c r="AR11" s="663">
        <v>15182140</v>
      </c>
      <c r="AS11" s="663">
        <v>3937643</v>
      </c>
      <c r="AT11" s="663">
        <v>7427470</v>
      </c>
      <c r="AU11" s="663">
        <v>108105</v>
      </c>
      <c r="AV11" s="663">
        <v>39538</v>
      </c>
      <c r="AW11" s="663">
        <v>727241</v>
      </c>
      <c r="AX11" s="663">
        <v>578824</v>
      </c>
      <c r="AY11" s="663">
        <v>3349836</v>
      </c>
      <c r="AZ11" s="663">
        <v>15413544</v>
      </c>
      <c r="BA11" s="663">
        <v>-1422</v>
      </c>
      <c r="BB11" s="663">
        <v>2234511</v>
      </c>
      <c r="BC11" s="663">
        <v>974691</v>
      </c>
      <c r="BD11" s="663">
        <v>1776517</v>
      </c>
      <c r="BE11" s="663">
        <v>440495</v>
      </c>
      <c r="BF11" s="663">
        <v>50939696</v>
      </c>
      <c r="BG11" s="663">
        <v>6694513</v>
      </c>
      <c r="BH11" s="663">
        <v>1470979</v>
      </c>
      <c r="BI11" s="663">
        <v>3837658</v>
      </c>
      <c r="BJ11" s="663">
        <v>1646799</v>
      </c>
      <c r="BK11" s="663">
        <v>4549805</v>
      </c>
      <c r="BL11" s="663">
        <v>9191201</v>
      </c>
      <c r="BM11" s="663">
        <v>0</v>
      </c>
      <c r="BN11" s="663">
        <v>321529</v>
      </c>
      <c r="BO11" s="663">
        <v>598557</v>
      </c>
      <c r="BP11" s="663">
        <v>87866</v>
      </c>
      <c r="BQ11" s="663">
        <v>819553</v>
      </c>
      <c r="BR11" s="663">
        <v>11672594</v>
      </c>
      <c r="BS11" s="663">
        <v>316575</v>
      </c>
      <c r="BT11" s="663">
        <v>1378071</v>
      </c>
      <c r="BU11" s="663">
        <v>1799780</v>
      </c>
      <c r="BV11" s="663">
        <v>1717405</v>
      </c>
      <c r="BW11" s="663">
        <v>4761677</v>
      </c>
      <c r="BX11" s="663">
        <v>264968</v>
      </c>
      <c r="BY11" s="663">
        <v>0</v>
      </c>
      <c r="BZ11" s="663">
        <v>117803</v>
      </c>
      <c r="CA11" s="663">
        <v>2274975</v>
      </c>
      <c r="CB11" s="663">
        <v>395920</v>
      </c>
      <c r="CC11" s="663">
        <v>966382</v>
      </c>
      <c r="CD11" s="663">
        <v>182641</v>
      </c>
      <c r="CE11" s="663">
        <v>134013</v>
      </c>
      <c r="CF11" s="663">
        <v>2500</v>
      </c>
      <c r="CG11" s="663">
        <v>6337845</v>
      </c>
      <c r="CH11" s="663">
        <v>928168</v>
      </c>
      <c r="CI11" s="663">
        <v>327467</v>
      </c>
      <c r="CJ11" s="663">
        <v>1195507</v>
      </c>
      <c r="CK11" s="663">
        <v>1035337</v>
      </c>
      <c r="CL11" s="663">
        <v>432980</v>
      </c>
      <c r="CM11" s="663">
        <v>561283</v>
      </c>
      <c r="CN11" s="663">
        <v>1259917</v>
      </c>
      <c r="CO11" s="663">
        <v>83111</v>
      </c>
      <c r="CP11" s="663">
        <v>14798282</v>
      </c>
      <c r="CQ11" s="663">
        <v>1176</v>
      </c>
      <c r="CR11" s="663">
        <v>0</v>
      </c>
      <c r="CS11" s="663">
        <v>832911</v>
      </c>
      <c r="CT11" s="663">
        <v>1430747</v>
      </c>
      <c r="CU11" s="663">
        <v>1792124</v>
      </c>
      <c r="CV11" s="663">
        <v>1250562</v>
      </c>
      <c r="CW11" s="663">
        <v>0</v>
      </c>
      <c r="CX11" s="663">
        <v>356793</v>
      </c>
      <c r="CY11" s="663">
        <v>103115</v>
      </c>
      <c r="CZ11" s="663">
        <v>447970</v>
      </c>
      <c r="DA11" s="663">
        <v>1130106</v>
      </c>
      <c r="DB11" s="663">
        <v>0</v>
      </c>
      <c r="DC11" s="663">
        <v>0</v>
      </c>
      <c r="DD11" s="663">
        <v>0</v>
      </c>
      <c r="DE11" s="663">
        <v>0</v>
      </c>
      <c r="DF11" s="663">
        <v>0</v>
      </c>
      <c r="DG11" s="663">
        <v>0</v>
      </c>
      <c r="DH11" s="663">
        <v>0</v>
      </c>
      <c r="DI11" s="663">
        <v>0</v>
      </c>
      <c r="DJ11" s="663">
        <v>0</v>
      </c>
      <c r="DK11" s="663">
        <v>0</v>
      </c>
      <c r="DL11" s="663">
        <v>0</v>
      </c>
      <c r="DM11" s="663">
        <v>0</v>
      </c>
      <c r="DN11" s="663">
        <v>0</v>
      </c>
      <c r="DO11" s="663">
        <v>0</v>
      </c>
      <c r="DP11" s="663">
        <v>0</v>
      </c>
      <c r="DQ11" s="663">
        <v>0</v>
      </c>
      <c r="DR11" s="663">
        <v>0</v>
      </c>
      <c r="DS11" s="663">
        <v>0</v>
      </c>
      <c r="DT11" s="663">
        <v>0</v>
      </c>
      <c r="DU11" s="663">
        <v>0</v>
      </c>
      <c r="DV11" s="663">
        <v>0</v>
      </c>
      <c r="DW11" s="663">
        <v>0</v>
      </c>
      <c r="DX11" s="663">
        <v>0</v>
      </c>
      <c r="DY11" s="663">
        <v>0</v>
      </c>
      <c r="DZ11" s="663">
        <v>0</v>
      </c>
      <c r="EA11" s="663">
        <v>0</v>
      </c>
      <c r="EB11" s="663">
        <v>0</v>
      </c>
      <c r="EC11" s="663">
        <v>0</v>
      </c>
      <c r="ED11" s="663">
        <v>0</v>
      </c>
      <c r="EE11" s="663">
        <v>0</v>
      </c>
      <c r="EF11" s="663">
        <v>1075001</v>
      </c>
      <c r="EG11" s="663">
        <v>894665</v>
      </c>
      <c r="EH11" s="663">
        <v>117625</v>
      </c>
      <c r="EI11" s="663">
        <v>13696527</v>
      </c>
      <c r="EJ11" s="663">
        <v>301330</v>
      </c>
      <c r="EK11" s="663">
        <v>1222985</v>
      </c>
      <c r="EL11" s="663">
        <v>10245762</v>
      </c>
      <c r="EM11" s="663">
        <v>0</v>
      </c>
      <c r="EN11" s="663">
        <v>113528</v>
      </c>
      <c r="EO11" s="663">
        <v>589639</v>
      </c>
      <c r="EP11" s="663">
        <v>77025</v>
      </c>
      <c r="EQ11" s="663">
        <v>172165</v>
      </c>
      <c r="ER11" s="663">
        <v>3581866</v>
      </c>
      <c r="ES11" s="663">
        <v>315927</v>
      </c>
      <c r="ET11" s="663">
        <v>391989</v>
      </c>
      <c r="EU11" s="663">
        <v>1840033</v>
      </c>
      <c r="EV11" s="663">
        <v>1152583</v>
      </c>
      <c r="EW11" s="663">
        <v>589929</v>
      </c>
      <c r="EX11" s="663">
        <v>5280111</v>
      </c>
      <c r="EY11" s="663">
        <v>0</v>
      </c>
      <c r="EZ11" s="663">
        <v>8971913</v>
      </c>
      <c r="FA11" s="663">
        <v>0</v>
      </c>
      <c r="FB11" s="663">
        <v>0</v>
      </c>
      <c r="FC11" s="663">
        <v>1697521</v>
      </c>
      <c r="FD11" s="663">
        <v>20414996</v>
      </c>
      <c r="FE11" s="663">
        <v>3585436</v>
      </c>
      <c r="FF11" s="663">
        <v>664216</v>
      </c>
      <c r="FG11" s="663">
        <v>2267976</v>
      </c>
      <c r="FH11" s="663">
        <v>1207435</v>
      </c>
      <c r="FI11" s="663">
        <v>12928377</v>
      </c>
      <c r="FJ11" s="663">
        <v>10245762</v>
      </c>
      <c r="FK11" s="663">
        <v>0</v>
      </c>
      <c r="FL11" s="663">
        <v>4483</v>
      </c>
      <c r="FM11" s="663">
        <v>85088</v>
      </c>
      <c r="FN11" s="663">
        <v>138228</v>
      </c>
      <c r="FO11" s="663">
        <v>340562</v>
      </c>
      <c r="FP11" s="663">
        <v>3581866</v>
      </c>
      <c r="FQ11" s="663">
        <v>18</v>
      </c>
      <c r="FR11" s="663">
        <v>424817</v>
      </c>
      <c r="FS11" s="663">
        <v>992436</v>
      </c>
      <c r="FT11" s="663">
        <v>1838292</v>
      </c>
      <c r="FU11" s="663">
        <v>2145786</v>
      </c>
      <c r="FV11" s="663">
        <v>5280111</v>
      </c>
      <c r="FW11" s="663">
        <v>0</v>
      </c>
      <c r="FX11" s="663">
        <v>438572</v>
      </c>
      <c r="FY11" s="663">
        <v>3370414</v>
      </c>
      <c r="FZ11" s="663">
        <v>705602</v>
      </c>
      <c r="GA11" s="663">
        <v>2550424</v>
      </c>
      <c r="GB11" s="663">
        <v>20414996</v>
      </c>
      <c r="GC11" s="663">
        <v>0</v>
      </c>
      <c r="GD11" s="663">
        <v>455673</v>
      </c>
      <c r="GE11" s="663">
        <v>169425</v>
      </c>
      <c r="GF11" s="663">
        <v>259175</v>
      </c>
      <c r="GG11" s="663">
        <v>127331</v>
      </c>
      <c r="GH11" s="663">
        <v>384874</v>
      </c>
      <c r="GI11" s="663">
        <v>0</v>
      </c>
      <c r="GJ11" s="663">
        <v>0</v>
      </c>
      <c r="GK11" s="663">
        <v>0</v>
      </c>
      <c r="GL11" s="663">
        <v>0</v>
      </c>
      <c r="GM11" s="663">
        <v>96577</v>
      </c>
      <c r="GN11" s="663">
        <v>0</v>
      </c>
      <c r="GO11" s="663">
        <v>0</v>
      </c>
      <c r="GP11" s="663">
        <v>0</v>
      </c>
      <c r="GQ11" s="663">
        <v>0</v>
      </c>
      <c r="GR11" s="663">
        <v>0</v>
      </c>
      <c r="GS11" s="663">
        <v>0</v>
      </c>
      <c r="GT11" s="663">
        <v>0</v>
      </c>
      <c r="GU11" s="663">
        <v>0</v>
      </c>
      <c r="GV11" s="663">
        <v>0</v>
      </c>
      <c r="GW11" s="663">
        <v>0</v>
      </c>
      <c r="GX11" s="663">
        <v>0</v>
      </c>
      <c r="GY11" s="663">
        <v>0</v>
      </c>
      <c r="GZ11" s="663">
        <v>0</v>
      </c>
      <c r="HA11" s="663">
        <v>0</v>
      </c>
      <c r="HB11" s="663">
        <v>0</v>
      </c>
      <c r="HC11" s="663">
        <v>0</v>
      </c>
      <c r="HD11" s="663">
        <v>0</v>
      </c>
      <c r="HE11" s="663">
        <v>0</v>
      </c>
      <c r="HF11" s="663">
        <v>0</v>
      </c>
      <c r="HG11" s="663">
        <v>0</v>
      </c>
      <c r="HH11" s="663">
        <v>0</v>
      </c>
      <c r="HI11" s="663">
        <v>0</v>
      </c>
      <c r="HJ11" s="663">
        <v>0</v>
      </c>
      <c r="HK11" s="663">
        <v>0</v>
      </c>
      <c r="HL11" s="663">
        <v>411082079</v>
      </c>
      <c r="HM11" s="663">
        <v>518387244</v>
      </c>
      <c r="HN11" s="663">
        <v>2080538280</v>
      </c>
      <c r="HP11" s="665" t="s">
        <v>1678</v>
      </c>
      <c r="HQ11" s="477" t="s">
        <v>1679</v>
      </c>
      <c r="HR11" s="477" t="s">
        <v>1474</v>
      </c>
      <c r="HS11" s="661"/>
      <c r="HT11" s="662">
        <v>466551446</v>
      </c>
      <c r="HU11" s="662">
        <v>-82205405</v>
      </c>
      <c r="HV11" s="662">
        <v>36506687</v>
      </c>
      <c r="HW11" s="662">
        <v>0</v>
      </c>
      <c r="HX11" s="662">
        <v>0</v>
      </c>
      <c r="HY11" s="662">
        <v>0</v>
      </c>
      <c r="HZ11" s="662">
        <v>0</v>
      </c>
      <c r="IA11" s="662">
        <v>0</v>
      </c>
      <c r="IB11" s="662">
        <v>0</v>
      </c>
      <c r="IC11" s="662">
        <v>0</v>
      </c>
      <c r="ID11" s="662">
        <v>0</v>
      </c>
      <c r="IE11" s="662">
        <v>0</v>
      </c>
      <c r="IF11" s="662">
        <v>0</v>
      </c>
    </row>
    <row r="12" spans="1:249" s="664" customFormat="1" ht="15.75" thickBot="1">
      <c r="A12" s="658">
        <v>60</v>
      </c>
      <c r="B12" s="984" t="s">
        <v>182</v>
      </c>
      <c r="C12" s="660" t="s">
        <v>183</v>
      </c>
      <c r="D12" s="661">
        <v>1058294946</v>
      </c>
      <c r="E12" s="662">
        <v>9741</v>
      </c>
      <c r="F12" s="663" t="s">
        <v>1473</v>
      </c>
      <c r="G12" s="663">
        <v>0</v>
      </c>
      <c r="H12" s="663">
        <v>0</v>
      </c>
      <c r="I12" s="663">
        <v>94549599</v>
      </c>
      <c r="J12" s="663">
        <v>14082980</v>
      </c>
      <c r="K12" s="663">
        <v>4682854</v>
      </c>
      <c r="L12" s="663">
        <v>0</v>
      </c>
      <c r="M12" s="663">
        <v>0</v>
      </c>
      <c r="N12" s="663">
        <v>3269929</v>
      </c>
      <c r="O12" s="663">
        <v>603866</v>
      </c>
      <c r="P12" s="663">
        <v>0</v>
      </c>
      <c r="Q12" s="663">
        <v>0</v>
      </c>
      <c r="R12" s="663">
        <v>0</v>
      </c>
      <c r="S12" s="663">
        <v>0</v>
      </c>
      <c r="T12" s="663">
        <v>0</v>
      </c>
      <c r="U12" s="663">
        <v>0</v>
      </c>
      <c r="V12" s="663">
        <v>2236803</v>
      </c>
      <c r="W12" s="663">
        <v>323483</v>
      </c>
      <c r="X12" s="663">
        <v>343167</v>
      </c>
      <c r="Y12" s="663">
        <v>2760377</v>
      </c>
      <c r="Z12" s="663">
        <v>17363</v>
      </c>
      <c r="AA12" s="663">
        <v>537543</v>
      </c>
      <c r="AB12" s="663">
        <v>4596486</v>
      </c>
      <c r="AC12" s="663">
        <v>22148</v>
      </c>
      <c r="AD12" s="663">
        <v>287758</v>
      </c>
      <c r="AE12" s="663">
        <v>1206637</v>
      </c>
      <c r="AF12" s="663">
        <v>496424</v>
      </c>
      <c r="AG12" s="663">
        <v>998848</v>
      </c>
      <c r="AH12" s="663">
        <v>15882856</v>
      </c>
      <c r="AI12" s="663">
        <v>2548754</v>
      </c>
      <c r="AJ12" s="663">
        <v>995878</v>
      </c>
      <c r="AK12" s="663">
        <v>10971400</v>
      </c>
      <c r="AL12" s="663">
        <v>3982883</v>
      </c>
      <c r="AM12" s="663">
        <v>8976860</v>
      </c>
      <c r="AN12" s="663">
        <v>144921</v>
      </c>
      <c r="AO12" s="663">
        <v>2861</v>
      </c>
      <c r="AP12" s="663">
        <v>33073</v>
      </c>
      <c r="AQ12" s="663">
        <v>472498</v>
      </c>
      <c r="AR12" s="663">
        <v>115618</v>
      </c>
      <c r="AS12" s="663">
        <v>168328</v>
      </c>
      <c r="AT12" s="663">
        <v>412519</v>
      </c>
      <c r="AU12" s="663">
        <v>100319</v>
      </c>
      <c r="AV12" s="663">
        <v>11484</v>
      </c>
      <c r="AW12" s="663">
        <v>173276</v>
      </c>
      <c r="AX12" s="663">
        <v>23165</v>
      </c>
      <c r="AY12" s="663">
        <v>145651</v>
      </c>
      <c r="AZ12" s="663">
        <v>8369729</v>
      </c>
      <c r="BA12" s="663">
        <v>3730656</v>
      </c>
      <c r="BB12" s="663">
        <v>396480</v>
      </c>
      <c r="BC12" s="663">
        <v>7970463</v>
      </c>
      <c r="BD12" s="663">
        <v>148378</v>
      </c>
      <c r="BE12" s="663">
        <v>5038775</v>
      </c>
      <c r="BF12" s="663">
        <v>6186068</v>
      </c>
      <c r="BG12" s="663">
        <v>1429225</v>
      </c>
      <c r="BH12" s="663">
        <v>731738</v>
      </c>
      <c r="BI12" s="663">
        <v>2649487</v>
      </c>
      <c r="BJ12" s="663">
        <v>171543</v>
      </c>
      <c r="BK12" s="663">
        <v>1265207</v>
      </c>
      <c r="BL12" s="663">
        <v>269783</v>
      </c>
      <c r="BM12" s="663">
        <v>506331</v>
      </c>
      <c r="BN12" s="663">
        <v>11901</v>
      </c>
      <c r="BO12" s="663">
        <v>87874</v>
      </c>
      <c r="BP12" s="663">
        <v>0</v>
      </c>
      <c r="BQ12" s="663">
        <v>22033</v>
      </c>
      <c r="BR12" s="663">
        <v>884579</v>
      </c>
      <c r="BS12" s="663">
        <v>386232</v>
      </c>
      <c r="BT12" s="663">
        <v>39891</v>
      </c>
      <c r="BU12" s="663">
        <v>726975</v>
      </c>
      <c r="BV12" s="663">
        <v>45232</v>
      </c>
      <c r="BW12" s="663">
        <v>858222</v>
      </c>
      <c r="BX12" s="663">
        <v>25674</v>
      </c>
      <c r="BY12" s="663">
        <v>99</v>
      </c>
      <c r="BZ12" s="663">
        <v>796</v>
      </c>
      <c r="CA12" s="663">
        <v>7036</v>
      </c>
      <c r="CB12" s="663">
        <v>0</v>
      </c>
      <c r="CC12" s="663">
        <v>453</v>
      </c>
      <c r="CD12" s="663">
        <v>565219</v>
      </c>
      <c r="CE12" s="663">
        <v>9500</v>
      </c>
      <c r="CF12" s="663">
        <v>183449</v>
      </c>
      <c r="CG12" s="663">
        <v>554249</v>
      </c>
      <c r="CH12" s="663">
        <v>0</v>
      </c>
      <c r="CI12" s="663">
        <v>1951061</v>
      </c>
      <c r="CJ12" s="663">
        <v>222020</v>
      </c>
      <c r="CK12" s="663">
        <v>23719</v>
      </c>
      <c r="CL12" s="663">
        <v>107997</v>
      </c>
      <c r="CM12" s="663">
        <v>5699381</v>
      </c>
      <c r="CN12" s="663">
        <v>333471</v>
      </c>
      <c r="CO12" s="663">
        <v>1761388</v>
      </c>
      <c r="CP12" s="663">
        <v>249135</v>
      </c>
      <c r="CQ12" s="663">
        <v>2776</v>
      </c>
      <c r="CR12" s="663">
        <v>12641</v>
      </c>
      <c r="CS12" s="663">
        <v>59676</v>
      </c>
      <c r="CT12" s="663">
        <v>0</v>
      </c>
      <c r="CU12" s="663">
        <v>629510</v>
      </c>
      <c r="CV12" s="663">
        <v>0</v>
      </c>
      <c r="CW12" s="663">
        <v>0</v>
      </c>
      <c r="CX12" s="663">
        <v>0</v>
      </c>
      <c r="CY12" s="663">
        <v>0</v>
      </c>
      <c r="CZ12" s="663">
        <v>0</v>
      </c>
      <c r="DA12" s="663">
        <v>0</v>
      </c>
      <c r="DB12" s="663">
        <v>0</v>
      </c>
      <c r="DC12" s="663">
        <v>0</v>
      </c>
      <c r="DD12" s="663">
        <v>0</v>
      </c>
      <c r="DE12" s="663">
        <v>0</v>
      </c>
      <c r="DF12" s="663">
        <v>0</v>
      </c>
      <c r="DG12" s="663">
        <v>0</v>
      </c>
      <c r="DH12" s="663">
        <v>0</v>
      </c>
      <c r="DI12" s="663">
        <v>0</v>
      </c>
      <c r="DJ12" s="663">
        <v>0</v>
      </c>
      <c r="DK12" s="663">
        <v>0</v>
      </c>
      <c r="DL12" s="663">
        <v>0</v>
      </c>
      <c r="DM12" s="663">
        <v>0</v>
      </c>
      <c r="DN12" s="663">
        <v>0</v>
      </c>
      <c r="DO12" s="663">
        <v>0</v>
      </c>
      <c r="DP12" s="663">
        <v>0</v>
      </c>
      <c r="DQ12" s="663">
        <v>0</v>
      </c>
      <c r="DR12" s="663">
        <v>0</v>
      </c>
      <c r="DS12" s="663">
        <v>0</v>
      </c>
      <c r="DT12" s="663">
        <v>0</v>
      </c>
      <c r="DU12" s="663">
        <v>0</v>
      </c>
      <c r="DV12" s="663">
        <v>0</v>
      </c>
      <c r="DW12" s="663">
        <v>0</v>
      </c>
      <c r="DX12" s="663">
        <v>0</v>
      </c>
      <c r="DY12" s="663">
        <v>0</v>
      </c>
      <c r="DZ12" s="663">
        <v>0</v>
      </c>
      <c r="EA12" s="663">
        <v>0</v>
      </c>
      <c r="EB12" s="663">
        <v>0</v>
      </c>
      <c r="EC12" s="663">
        <v>0</v>
      </c>
      <c r="ED12" s="663">
        <v>0</v>
      </c>
      <c r="EE12" s="663">
        <v>0</v>
      </c>
      <c r="EF12" s="663">
        <v>0</v>
      </c>
      <c r="EG12" s="663">
        <v>0</v>
      </c>
      <c r="EH12" s="663">
        <v>0</v>
      </c>
      <c r="EI12" s="663">
        <v>0</v>
      </c>
      <c r="EJ12" s="663">
        <v>0</v>
      </c>
      <c r="EK12" s="663">
        <v>0</v>
      </c>
      <c r="EL12" s="663">
        <v>2820600</v>
      </c>
      <c r="EM12" s="663">
        <v>4232</v>
      </c>
      <c r="EN12" s="663">
        <v>0</v>
      </c>
      <c r="EO12" s="663">
        <v>653505</v>
      </c>
      <c r="EP12" s="663">
        <v>0</v>
      </c>
      <c r="EQ12" s="663">
        <v>1839</v>
      </c>
      <c r="ER12" s="663">
        <v>5384941</v>
      </c>
      <c r="ES12" s="663">
        <v>709348</v>
      </c>
      <c r="ET12" s="663">
        <v>0</v>
      </c>
      <c r="EU12" s="663">
        <v>833640</v>
      </c>
      <c r="EV12" s="663">
        <v>21619</v>
      </c>
      <c r="EW12" s="663">
        <v>652788</v>
      </c>
      <c r="EX12" s="663">
        <v>0</v>
      </c>
      <c r="EY12" s="663">
        <v>0</v>
      </c>
      <c r="EZ12" s="663">
        <v>1426436</v>
      </c>
      <c r="FA12" s="663">
        <v>0</v>
      </c>
      <c r="FB12" s="663">
        <v>0</v>
      </c>
      <c r="FC12" s="663">
        <v>64511</v>
      </c>
      <c r="FD12" s="663">
        <v>487</v>
      </c>
      <c r="FE12" s="663">
        <v>0</v>
      </c>
      <c r="FF12" s="663">
        <v>0</v>
      </c>
      <c r="FG12" s="663">
        <v>14218</v>
      </c>
      <c r="FH12" s="663">
        <v>0</v>
      </c>
      <c r="FI12" s="663">
        <v>156926</v>
      </c>
      <c r="FJ12" s="663">
        <v>80981</v>
      </c>
      <c r="FK12" s="663">
        <v>0</v>
      </c>
      <c r="FL12" s="663">
        <v>0</v>
      </c>
      <c r="FM12" s="663">
        <v>0</v>
      </c>
      <c r="FN12" s="663">
        <v>0</v>
      </c>
      <c r="FO12" s="663">
        <v>0</v>
      </c>
      <c r="FP12" s="663">
        <v>1325549</v>
      </c>
      <c r="FQ12" s="663">
        <v>955056</v>
      </c>
      <c r="FR12" s="663">
        <v>0</v>
      </c>
      <c r="FS12" s="663">
        <v>656248</v>
      </c>
      <c r="FT12" s="663">
        <v>1454329</v>
      </c>
      <c r="FU12" s="663">
        <v>656177</v>
      </c>
      <c r="FV12" s="663">
        <v>6483807</v>
      </c>
      <c r="FW12" s="663">
        <v>280453</v>
      </c>
      <c r="FX12" s="663">
        <v>0</v>
      </c>
      <c r="FY12" s="663">
        <v>7318639</v>
      </c>
      <c r="FZ12" s="663">
        <v>920627</v>
      </c>
      <c r="GA12" s="663">
        <v>1583833</v>
      </c>
      <c r="GB12" s="663">
        <v>0</v>
      </c>
      <c r="GC12" s="663">
        <v>0</v>
      </c>
      <c r="GD12" s="663">
        <v>0</v>
      </c>
      <c r="GE12" s="663">
        <v>0</v>
      </c>
      <c r="GF12" s="663">
        <v>0</v>
      </c>
      <c r="GG12" s="663">
        <v>0</v>
      </c>
      <c r="GH12" s="663">
        <v>0</v>
      </c>
      <c r="GI12" s="663">
        <v>0</v>
      </c>
      <c r="GJ12" s="663">
        <v>0</v>
      </c>
      <c r="GK12" s="663">
        <v>0</v>
      </c>
      <c r="GL12" s="663">
        <v>0</v>
      </c>
      <c r="GM12" s="663">
        <v>0</v>
      </c>
      <c r="GN12" s="663">
        <v>0</v>
      </c>
      <c r="GO12" s="663">
        <v>0</v>
      </c>
      <c r="GP12" s="663">
        <v>0</v>
      </c>
      <c r="GQ12" s="663">
        <v>0</v>
      </c>
      <c r="GR12" s="663">
        <v>0</v>
      </c>
      <c r="GS12" s="663">
        <v>0</v>
      </c>
      <c r="GT12" s="663">
        <v>0</v>
      </c>
      <c r="GU12" s="663">
        <v>0</v>
      </c>
      <c r="GV12" s="663">
        <v>0</v>
      </c>
      <c r="GW12" s="663">
        <v>0</v>
      </c>
      <c r="GX12" s="663">
        <v>0</v>
      </c>
      <c r="GY12" s="663">
        <v>0</v>
      </c>
      <c r="GZ12" s="663">
        <v>0</v>
      </c>
      <c r="HA12" s="663">
        <v>0</v>
      </c>
      <c r="HB12" s="663">
        <v>0</v>
      </c>
      <c r="HC12" s="663">
        <v>0</v>
      </c>
      <c r="HD12" s="663">
        <v>0</v>
      </c>
      <c r="HE12" s="663">
        <v>0</v>
      </c>
      <c r="HF12" s="663">
        <v>0</v>
      </c>
      <c r="HG12" s="663">
        <v>0</v>
      </c>
      <c r="HH12" s="663">
        <v>0</v>
      </c>
      <c r="HI12" s="663">
        <v>0</v>
      </c>
      <c r="HJ12" s="663">
        <v>0</v>
      </c>
      <c r="HK12" s="663">
        <v>0</v>
      </c>
      <c r="HL12" s="663">
        <v>120860063</v>
      </c>
      <c r="HM12" s="663">
        <v>98628587</v>
      </c>
      <c r="HN12" s="663">
        <v>520008198</v>
      </c>
      <c r="HP12" s="665" t="s">
        <v>1654</v>
      </c>
      <c r="HQ12" s="477" t="s">
        <v>1655</v>
      </c>
      <c r="HR12" s="477" t="s">
        <v>1656</v>
      </c>
      <c r="HS12" s="661"/>
      <c r="HT12" s="662">
        <v>94549599</v>
      </c>
      <c r="HU12" s="662">
        <v>-42227819</v>
      </c>
      <c r="HV12" s="662">
        <v>1874281</v>
      </c>
      <c r="HW12" s="662">
        <v>0</v>
      </c>
      <c r="HX12" s="662">
        <v>0</v>
      </c>
      <c r="HY12" s="662">
        <v>-47941</v>
      </c>
      <c r="HZ12" s="662">
        <v>0</v>
      </c>
      <c r="IA12" s="662">
        <v>-325213</v>
      </c>
      <c r="IB12" s="662">
        <v>0</v>
      </c>
      <c r="IC12" s="662">
        <v>0</v>
      </c>
      <c r="ID12" s="662" t="s">
        <v>1657</v>
      </c>
      <c r="IE12" s="662">
        <v>0</v>
      </c>
      <c r="IF12" s="662">
        <v>0</v>
      </c>
    </row>
    <row r="13" spans="1:249" s="666" customFormat="1" ht="15.75" thickBot="1">
      <c r="A13" s="658">
        <v>70</v>
      </c>
      <c r="B13" s="984" t="s">
        <v>184</v>
      </c>
      <c r="C13" s="660" t="s">
        <v>185</v>
      </c>
      <c r="D13" s="661">
        <v>805217355</v>
      </c>
      <c r="E13" s="662">
        <v>3661</v>
      </c>
      <c r="F13" s="663" t="s">
        <v>1473</v>
      </c>
      <c r="G13" s="663">
        <v>15559</v>
      </c>
      <c r="H13" s="663">
        <v>0</v>
      </c>
      <c r="I13" s="663">
        <v>70209305</v>
      </c>
      <c r="J13" s="663">
        <v>9561191</v>
      </c>
      <c r="K13" s="663">
        <v>4067279</v>
      </c>
      <c r="L13" s="663">
        <v>0</v>
      </c>
      <c r="M13" s="663">
        <v>0</v>
      </c>
      <c r="N13" s="663">
        <v>672201</v>
      </c>
      <c r="O13" s="663">
        <v>1341337</v>
      </c>
      <c r="P13" s="663">
        <v>0</v>
      </c>
      <c r="Q13" s="663">
        <v>0</v>
      </c>
      <c r="R13" s="663">
        <v>0</v>
      </c>
      <c r="S13" s="663">
        <v>0</v>
      </c>
      <c r="T13" s="663">
        <v>0</v>
      </c>
      <c r="U13" s="663">
        <v>0</v>
      </c>
      <c r="V13" s="663">
        <v>9516338</v>
      </c>
      <c r="W13" s="663">
        <v>2500229</v>
      </c>
      <c r="X13" s="663">
        <v>1213593</v>
      </c>
      <c r="Y13" s="663">
        <v>2546142</v>
      </c>
      <c r="Z13" s="663">
        <v>19744</v>
      </c>
      <c r="AA13" s="663">
        <v>1555337</v>
      </c>
      <c r="AB13" s="663">
        <v>4914000</v>
      </c>
      <c r="AC13" s="663">
        <v>4013</v>
      </c>
      <c r="AD13" s="663">
        <v>35344</v>
      </c>
      <c r="AE13" s="663">
        <v>125713</v>
      </c>
      <c r="AF13" s="663">
        <v>64624</v>
      </c>
      <c r="AG13" s="663">
        <v>129827</v>
      </c>
      <c r="AH13" s="663">
        <v>15246137</v>
      </c>
      <c r="AI13" s="663">
        <v>2429720</v>
      </c>
      <c r="AJ13" s="663">
        <v>884886</v>
      </c>
      <c r="AK13" s="663">
        <v>2272328</v>
      </c>
      <c r="AL13" s="663">
        <v>431513</v>
      </c>
      <c r="AM13" s="663">
        <v>2873762</v>
      </c>
      <c r="AN13" s="663">
        <v>2787286</v>
      </c>
      <c r="AO13" s="663">
        <v>853406</v>
      </c>
      <c r="AP13" s="663">
        <v>34285</v>
      </c>
      <c r="AQ13" s="663">
        <v>162345</v>
      </c>
      <c r="AR13" s="663">
        <v>368683</v>
      </c>
      <c r="AS13" s="663">
        <v>276722</v>
      </c>
      <c r="AT13" s="663">
        <v>195551</v>
      </c>
      <c r="AU13" s="663">
        <v>40017</v>
      </c>
      <c r="AV13" s="663">
        <v>1552</v>
      </c>
      <c r="AW13" s="663">
        <v>11393</v>
      </c>
      <c r="AX13" s="663">
        <v>0</v>
      </c>
      <c r="AY13" s="663">
        <v>119214</v>
      </c>
      <c r="AZ13" s="663">
        <v>1411940</v>
      </c>
      <c r="BA13" s="663">
        <v>1080165</v>
      </c>
      <c r="BB13" s="663">
        <v>100018</v>
      </c>
      <c r="BC13" s="663">
        <v>827866</v>
      </c>
      <c r="BD13" s="663">
        <v>12761</v>
      </c>
      <c r="BE13" s="663">
        <v>2641554</v>
      </c>
      <c r="BF13" s="663">
        <v>4758990</v>
      </c>
      <c r="BG13" s="663">
        <v>1090230</v>
      </c>
      <c r="BH13" s="663">
        <v>51315</v>
      </c>
      <c r="BI13" s="663">
        <v>678668</v>
      </c>
      <c r="BJ13" s="663">
        <v>0</v>
      </c>
      <c r="BK13" s="663">
        <v>781040</v>
      </c>
      <c r="BL13" s="663">
        <v>1256854</v>
      </c>
      <c r="BM13" s="663">
        <v>1021818</v>
      </c>
      <c r="BN13" s="663">
        <v>49284</v>
      </c>
      <c r="BO13" s="663">
        <v>718554</v>
      </c>
      <c r="BP13" s="663">
        <v>0</v>
      </c>
      <c r="BQ13" s="663">
        <v>654203</v>
      </c>
      <c r="BR13" s="663">
        <v>2406216</v>
      </c>
      <c r="BS13" s="663">
        <v>407568</v>
      </c>
      <c r="BT13" s="663">
        <v>318365</v>
      </c>
      <c r="BU13" s="663">
        <v>405214</v>
      </c>
      <c r="BV13" s="663">
        <v>22653</v>
      </c>
      <c r="BW13" s="663">
        <v>211389</v>
      </c>
      <c r="BX13" s="663">
        <v>722853</v>
      </c>
      <c r="BY13" s="663">
        <v>0</v>
      </c>
      <c r="BZ13" s="663">
        <v>68289</v>
      </c>
      <c r="CA13" s="663">
        <v>562683</v>
      </c>
      <c r="CB13" s="663">
        <v>0</v>
      </c>
      <c r="CC13" s="663">
        <v>139631</v>
      </c>
      <c r="CD13" s="663">
        <v>41534</v>
      </c>
      <c r="CE13" s="663">
        <v>223417</v>
      </c>
      <c r="CF13" s="663">
        <v>1699</v>
      </c>
      <c r="CG13" s="663">
        <v>24784</v>
      </c>
      <c r="CH13" s="663">
        <v>0</v>
      </c>
      <c r="CI13" s="663">
        <v>542055</v>
      </c>
      <c r="CJ13" s="663">
        <v>0</v>
      </c>
      <c r="CK13" s="663">
        <v>393378</v>
      </c>
      <c r="CL13" s="663">
        <v>2573</v>
      </c>
      <c r="CM13" s="663">
        <v>6629</v>
      </c>
      <c r="CN13" s="663">
        <v>0</v>
      </c>
      <c r="CO13" s="663">
        <v>1983975</v>
      </c>
      <c r="CP13" s="663">
        <v>636859</v>
      </c>
      <c r="CQ13" s="663">
        <v>300405</v>
      </c>
      <c r="CR13" s="663">
        <v>6137</v>
      </c>
      <c r="CS13" s="663">
        <v>56181</v>
      </c>
      <c r="CT13" s="663">
        <v>13903</v>
      </c>
      <c r="CU13" s="663">
        <v>198534</v>
      </c>
      <c r="CV13" s="663">
        <v>0</v>
      </c>
      <c r="CW13" s="663">
        <v>60767</v>
      </c>
      <c r="CX13" s="663">
        <v>0</v>
      </c>
      <c r="CY13" s="663">
        <v>208542</v>
      </c>
      <c r="CZ13" s="663">
        <v>0</v>
      </c>
      <c r="DA13" s="663">
        <v>0</v>
      </c>
      <c r="DB13" s="663">
        <v>0</v>
      </c>
      <c r="DC13" s="663">
        <v>0</v>
      </c>
      <c r="DD13" s="663">
        <v>0</v>
      </c>
      <c r="DE13" s="663">
        <v>0</v>
      </c>
      <c r="DF13" s="663">
        <v>0</v>
      </c>
      <c r="DG13" s="663">
        <v>0</v>
      </c>
      <c r="DH13" s="663">
        <v>0</v>
      </c>
      <c r="DI13" s="663">
        <v>0</v>
      </c>
      <c r="DJ13" s="663">
        <v>0</v>
      </c>
      <c r="DK13" s="663">
        <v>0</v>
      </c>
      <c r="DL13" s="663">
        <v>0</v>
      </c>
      <c r="DM13" s="663">
        <v>0</v>
      </c>
      <c r="DN13" s="663">
        <v>0</v>
      </c>
      <c r="DO13" s="663">
        <v>0</v>
      </c>
      <c r="DP13" s="663">
        <v>0</v>
      </c>
      <c r="DQ13" s="663">
        <v>0</v>
      </c>
      <c r="DR13" s="663">
        <v>0</v>
      </c>
      <c r="DS13" s="663">
        <v>0</v>
      </c>
      <c r="DT13" s="663">
        <v>0</v>
      </c>
      <c r="DU13" s="663">
        <v>0</v>
      </c>
      <c r="DV13" s="663">
        <v>0</v>
      </c>
      <c r="DW13" s="663">
        <v>0</v>
      </c>
      <c r="DX13" s="663">
        <v>0</v>
      </c>
      <c r="DY13" s="663">
        <v>0</v>
      </c>
      <c r="DZ13" s="663">
        <v>0</v>
      </c>
      <c r="EA13" s="663">
        <v>0</v>
      </c>
      <c r="EB13" s="663">
        <v>0</v>
      </c>
      <c r="EC13" s="663">
        <v>0</v>
      </c>
      <c r="ED13" s="663">
        <v>0</v>
      </c>
      <c r="EE13" s="663">
        <v>0</v>
      </c>
      <c r="EF13" s="663">
        <v>458165</v>
      </c>
      <c r="EG13" s="663">
        <v>2632506</v>
      </c>
      <c r="EH13" s="663">
        <v>113073</v>
      </c>
      <c r="EI13" s="663">
        <v>1174157</v>
      </c>
      <c r="EJ13" s="663">
        <v>0</v>
      </c>
      <c r="EK13" s="663">
        <v>744677</v>
      </c>
      <c r="EL13" s="663">
        <v>2195994</v>
      </c>
      <c r="EM13" s="663">
        <v>164658</v>
      </c>
      <c r="EN13" s="663">
        <v>0</v>
      </c>
      <c r="EO13" s="663">
        <v>231608</v>
      </c>
      <c r="EP13" s="663">
        <v>0</v>
      </c>
      <c r="EQ13" s="663">
        <v>557464</v>
      </c>
      <c r="ER13" s="663">
        <v>2479000</v>
      </c>
      <c r="ES13" s="663">
        <v>0</v>
      </c>
      <c r="ET13" s="663">
        <v>0</v>
      </c>
      <c r="EU13" s="663">
        <v>8024</v>
      </c>
      <c r="EV13" s="663">
        <v>0</v>
      </c>
      <c r="EW13" s="663">
        <v>21868</v>
      </c>
      <c r="EX13" s="663">
        <v>314379</v>
      </c>
      <c r="EY13" s="663">
        <v>0</v>
      </c>
      <c r="EZ13" s="663">
        <v>0</v>
      </c>
      <c r="FA13" s="663">
        <v>0</v>
      </c>
      <c r="FB13" s="663">
        <v>0</v>
      </c>
      <c r="FC13" s="663">
        <v>10904</v>
      </c>
      <c r="FD13" s="663">
        <v>1100114</v>
      </c>
      <c r="FE13" s="663">
        <v>0</v>
      </c>
      <c r="FF13" s="663">
        <v>2034</v>
      </c>
      <c r="FG13" s="663">
        <v>0</v>
      </c>
      <c r="FH13" s="663">
        <v>0</v>
      </c>
      <c r="FI13" s="663">
        <v>9853</v>
      </c>
      <c r="FJ13" s="663">
        <v>2322935</v>
      </c>
      <c r="FK13" s="663">
        <v>362883</v>
      </c>
      <c r="FL13" s="663">
        <v>23759</v>
      </c>
      <c r="FM13" s="663">
        <v>942542</v>
      </c>
      <c r="FN13" s="663">
        <v>141285</v>
      </c>
      <c r="FO13" s="663">
        <v>234632</v>
      </c>
      <c r="FP13" s="663">
        <v>3167265</v>
      </c>
      <c r="FQ13" s="663">
        <v>2091</v>
      </c>
      <c r="FR13" s="663">
        <v>83234</v>
      </c>
      <c r="FS13" s="663">
        <v>171830</v>
      </c>
      <c r="FT13" s="663">
        <v>160186</v>
      </c>
      <c r="FU13" s="663">
        <v>734241</v>
      </c>
      <c r="FV13" s="663">
        <v>2149925</v>
      </c>
      <c r="FW13" s="663">
        <v>0</v>
      </c>
      <c r="FX13" s="663">
        <v>0</v>
      </c>
      <c r="FY13" s="663">
        <v>125260</v>
      </c>
      <c r="FZ13" s="663">
        <v>64624</v>
      </c>
      <c r="GA13" s="663">
        <v>372004</v>
      </c>
      <c r="GB13" s="663">
        <v>1437033</v>
      </c>
      <c r="GC13" s="663">
        <v>627079</v>
      </c>
      <c r="GD13" s="663">
        <v>87891</v>
      </c>
      <c r="GE13" s="663">
        <v>46828</v>
      </c>
      <c r="GF13" s="663">
        <v>38367</v>
      </c>
      <c r="GG13" s="663">
        <v>50860</v>
      </c>
      <c r="GH13" s="663">
        <v>0</v>
      </c>
      <c r="GI13" s="663">
        <v>0</v>
      </c>
      <c r="GJ13" s="663">
        <v>0</v>
      </c>
      <c r="GK13" s="663">
        <v>0</v>
      </c>
      <c r="GL13" s="663">
        <v>0</v>
      </c>
      <c r="GM13" s="663">
        <v>0</v>
      </c>
      <c r="GN13" s="663">
        <v>0</v>
      </c>
      <c r="GO13" s="663">
        <v>0</v>
      </c>
      <c r="GP13" s="663">
        <v>0</v>
      </c>
      <c r="GQ13" s="663">
        <v>0</v>
      </c>
      <c r="GR13" s="663">
        <v>0</v>
      </c>
      <c r="GS13" s="663">
        <v>0</v>
      </c>
      <c r="GT13" s="663">
        <v>0</v>
      </c>
      <c r="GU13" s="663">
        <v>0</v>
      </c>
      <c r="GV13" s="663">
        <v>0</v>
      </c>
      <c r="GW13" s="663">
        <v>0</v>
      </c>
      <c r="GX13" s="663">
        <v>0</v>
      </c>
      <c r="GY13" s="663">
        <v>0</v>
      </c>
      <c r="GZ13" s="663">
        <v>0</v>
      </c>
      <c r="HA13" s="663">
        <v>0</v>
      </c>
      <c r="HB13" s="663">
        <v>0</v>
      </c>
      <c r="HC13" s="663">
        <v>0</v>
      </c>
      <c r="HD13" s="663">
        <v>0</v>
      </c>
      <c r="HE13" s="663">
        <v>0</v>
      </c>
      <c r="HF13" s="663">
        <v>0</v>
      </c>
      <c r="HG13" s="663">
        <v>0</v>
      </c>
      <c r="HH13" s="663">
        <v>0</v>
      </c>
      <c r="HI13" s="663">
        <v>0</v>
      </c>
      <c r="HJ13" s="663">
        <v>0</v>
      </c>
      <c r="HK13" s="663">
        <v>0</v>
      </c>
      <c r="HL13" s="663">
        <v>130825289</v>
      </c>
      <c r="HM13" s="663">
        <v>72950806</v>
      </c>
      <c r="HN13" s="663">
        <v>360722281</v>
      </c>
      <c r="HO13" s="664"/>
      <c r="HP13" s="665" t="s">
        <v>1658</v>
      </c>
      <c r="HQ13" s="477" t="s">
        <v>1659</v>
      </c>
      <c r="HR13" s="477" t="s">
        <v>1660</v>
      </c>
      <c r="HS13" s="661"/>
      <c r="HT13" s="662">
        <v>70224864</v>
      </c>
      <c r="HU13" s="662">
        <v>-20022764</v>
      </c>
      <c r="HV13" s="662">
        <v>1271206</v>
      </c>
      <c r="HW13" s="662">
        <v>-15559</v>
      </c>
      <c r="HX13" s="662">
        <v>0</v>
      </c>
      <c r="HY13" s="662">
        <v>-889730</v>
      </c>
      <c r="HZ13" s="662">
        <v>0</v>
      </c>
      <c r="IA13" s="662">
        <v>0</v>
      </c>
      <c r="IB13" s="662">
        <v>0</v>
      </c>
      <c r="IC13" s="662">
        <v>0</v>
      </c>
      <c r="ID13" s="662">
        <v>0</v>
      </c>
      <c r="IE13" s="662">
        <v>0</v>
      </c>
      <c r="IF13" s="662">
        <v>0</v>
      </c>
      <c r="IG13" s="664"/>
      <c r="IH13" s="664"/>
      <c r="II13" s="664"/>
      <c r="IJ13" s="664"/>
      <c r="IK13" s="664"/>
      <c r="IL13" s="664"/>
      <c r="IM13" s="664"/>
      <c r="IN13" s="664"/>
      <c r="IO13" s="664"/>
    </row>
    <row r="14" spans="1:249" s="666" customFormat="1" ht="32.25" thickBot="1">
      <c r="A14" s="658">
        <v>91</v>
      </c>
      <c r="B14" s="659" t="s">
        <v>689</v>
      </c>
      <c r="C14" s="660" t="s">
        <v>695</v>
      </c>
      <c r="D14" s="661">
        <v>561766322</v>
      </c>
      <c r="E14" s="662">
        <v>3599</v>
      </c>
      <c r="F14" s="663" t="s">
        <v>1473</v>
      </c>
      <c r="G14" s="663">
        <v>978</v>
      </c>
      <c r="H14" s="663">
        <v>0</v>
      </c>
      <c r="I14" s="663">
        <v>11940929</v>
      </c>
      <c r="J14" s="663">
        <v>1561161</v>
      </c>
      <c r="K14" s="663">
        <v>1755231</v>
      </c>
      <c r="L14" s="663">
        <v>0</v>
      </c>
      <c r="M14" s="663">
        <v>0</v>
      </c>
      <c r="N14" s="663">
        <v>-209026</v>
      </c>
      <c r="O14" s="663">
        <v>252195</v>
      </c>
      <c r="P14" s="663">
        <v>709306</v>
      </c>
      <c r="Q14" s="663">
        <v>0</v>
      </c>
      <c r="R14" s="663">
        <v>0</v>
      </c>
      <c r="S14" s="663">
        <v>0</v>
      </c>
      <c r="T14" s="663">
        <v>0</v>
      </c>
      <c r="U14" s="663">
        <v>0</v>
      </c>
      <c r="V14" s="663">
        <v>2113696</v>
      </c>
      <c r="W14" s="663">
        <v>525734</v>
      </c>
      <c r="X14" s="663">
        <v>12158</v>
      </c>
      <c r="Y14" s="663">
        <v>351992</v>
      </c>
      <c r="Z14" s="663">
        <v>29584</v>
      </c>
      <c r="AA14" s="663">
        <v>10076</v>
      </c>
      <c r="AB14" s="663">
        <v>76335</v>
      </c>
      <c r="AC14" s="663">
        <v>44546</v>
      </c>
      <c r="AD14" s="663">
        <v>5496</v>
      </c>
      <c r="AE14" s="663">
        <v>10030</v>
      </c>
      <c r="AF14" s="663">
        <v>22862</v>
      </c>
      <c r="AG14" s="663">
        <v>4909</v>
      </c>
      <c r="AH14" s="663">
        <v>2811906</v>
      </c>
      <c r="AI14" s="663">
        <v>308668</v>
      </c>
      <c r="AJ14" s="663">
        <v>192507</v>
      </c>
      <c r="AK14" s="663">
        <v>569066</v>
      </c>
      <c r="AL14" s="663">
        <v>112680</v>
      </c>
      <c r="AM14" s="663">
        <v>388</v>
      </c>
      <c r="AN14" s="663">
        <v>926149</v>
      </c>
      <c r="AO14" s="663">
        <v>179410</v>
      </c>
      <c r="AP14" s="663">
        <v>0</v>
      </c>
      <c r="AQ14" s="663">
        <v>88486</v>
      </c>
      <c r="AR14" s="663">
        <v>12232</v>
      </c>
      <c r="AS14" s="663">
        <v>79367</v>
      </c>
      <c r="AT14" s="663">
        <v>127692</v>
      </c>
      <c r="AU14" s="663">
        <v>51808</v>
      </c>
      <c r="AV14" s="663">
        <v>3055</v>
      </c>
      <c r="AW14" s="663">
        <v>60946</v>
      </c>
      <c r="AX14" s="663">
        <v>0</v>
      </c>
      <c r="AY14" s="663">
        <v>23015</v>
      </c>
      <c r="AZ14" s="663">
        <v>0</v>
      </c>
      <c r="BA14" s="663">
        <v>0</v>
      </c>
      <c r="BB14" s="663">
        <v>0</v>
      </c>
      <c r="BC14" s="663">
        <v>0</v>
      </c>
      <c r="BD14" s="663">
        <v>0</v>
      </c>
      <c r="BE14" s="663">
        <v>0</v>
      </c>
      <c r="BF14" s="663">
        <v>1827534</v>
      </c>
      <c r="BG14" s="663">
        <v>1036122</v>
      </c>
      <c r="BH14" s="663">
        <v>0</v>
      </c>
      <c r="BI14" s="663">
        <v>403830</v>
      </c>
      <c r="BJ14" s="663">
        <v>0</v>
      </c>
      <c r="BK14" s="663">
        <v>60909</v>
      </c>
      <c r="BL14" s="663">
        <v>285176</v>
      </c>
      <c r="BM14" s="663">
        <v>0</v>
      </c>
      <c r="BN14" s="663">
        <v>0</v>
      </c>
      <c r="BO14" s="663">
        <v>0</v>
      </c>
      <c r="BP14" s="663">
        <v>0</v>
      </c>
      <c r="BQ14" s="663">
        <v>284</v>
      </c>
      <c r="BR14" s="663">
        <v>180176</v>
      </c>
      <c r="BS14" s="663">
        <v>1648</v>
      </c>
      <c r="BT14" s="663">
        <v>0</v>
      </c>
      <c r="BU14" s="663">
        <v>159521</v>
      </c>
      <c r="BV14" s="663">
        <v>63298</v>
      </c>
      <c r="BW14" s="663">
        <v>29334</v>
      </c>
      <c r="BX14" s="663">
        <v>50270</v>
      </c>
      <c r="BY14" s="663">
        <v>400736</v>
      </c>
      <c r="BZ14" s="663">
        <v>414180</v>
      </c>
      <c r="CA14" s="663">
        <v>860062</v>
      </c>
      <c r="CB14" s="663">
        <v>0</v>
      </c>
      <c r="CC14" s="663">
        <v>20142</v>
      </c>
      <c r="CD14" s="663">
        <v>0</v>
      </c>
      <c r="CE14" s="663">
        <v>0</v>
      </c>
      <c r="CF14" s="663">
        <v>0</v>
      </c>
      <c r="CG14" s="663">
        <v>0</v>
      </c>
      <c r="CH14" s="663">
        <v>0</v>
      </c>
      <c r="CI14" s="663">
        <v>0</v>
      </c>
      <c r="CJ14" s="663">
        <v>0</v>
      </c>
      <c r="CK14" s="663">
        <v>0</v>
      </c>
      <c r="CL14" s="663">
        <v>0</v>
      </c>
      <c r="CM14" s="663">
        <v>0</v>
      </c>
      <c r="CN14" s="663">
        <v>0</v>
      </c>
      <c r="CO14" s="663">
        <v>0</v>
      </c>
      <c r="CP14" s="663">
        <v>0</v>
      </c>
      <c r="CQ14" s="663">
        <v>0</v>
      </c>
      <c r="CR14" s="663">
        <v>0</v>
      </c>
      <c r="CS14" s="663">
        <v>0</v>
      </c>
      <c r="CT14" s="663">
        <v>0</v>
      </c>
      <c r="CU14" s="663">
        <v>0</v>
      </c>
      <c r="CV14" s="663">
        <v>0</v>
      </c>
      <c r="CW14" s="663">
        <v>0</v>
      </c>
      <c r="CX14" s="663">
        <v>0</v>
      </c>
      <c r="CY14" s="663">
        <v>0</v>
      </c>
      <c r="CZ14" s="663">
        <v>0</v>
      </c>
      <c r="DA14" s="663">
        <v>0</v>
      </c>
      <c r="DB14" s="663">
        <v>0</v>
      </c>
      <c r="DC14" s="663">
        <v>0</v>
      </c>
      <c r="DD14" s="663">
        <v>0</v>
      </c>
      <c r="DE14" s="663">
        <v>0</v>
      </c>
      <c r="DF14" s="663">
        <v>0</v>
      </c>
      <c r="DG14" s="663">
        <v>0</v>
      </c>
      <c r="DH14" s="663">
        <v>0</v>
      </c>
      <c r="DI14" s="663">
        <v>0</v>
      </c>
      <c r="DJ14" s="663">
        <v>0</v>
      </c>
      <c r="DK14" s="663">
        <v>0</v>
      </c>
      <c r="DL14" s="663">
        <v>0</v>
      </c>
      <c r="DM14" s="663">
        <v>0</v>
      </c>
      <c r="DN14" s="663">
        <v>0</v>
      </c>
      <c r="DO14" s="663">
        <v>0</v>
      </c>
      <c r="DP14" s="663">
        <v>0</v>
      </c>
      <c r="DQ14" s="663">
        <v>0</v>
      </c>
      <c r="DR14" s="663">
        <v>0</v>
      </c>
      <c r="DS14" s="663">
        <v>0</v>
      </c>
      <c r="DT14" s="663">
        <v>0</v>
      </c>
      <c r="DU14" s="663">
        <v>0</v>
      </c>
      <c r="DV14" s="663">
        <v>0</v>
      </c>
      <c r="DW14" s="663">
        <v>0</v>
      </c>
      <c r="DX14" s="663">
        <v>0</v>
      </c>
      <c r="DY14" s="663">
        <v>0</v>
      </c>
      <c r="DZ14" s="663">
        <v>0</v>
      </c>
      <c r="EA14" s="663">
        <v>0</v>
      </c>
      <c r="EB14" s="663">
        <v>0</v>
      </c>
      <c r="EC14" s="663">
        <v>0</v>
      </c>
      <c r="ED14" s="663">
        <v>0</v>
      </c>
      <c r="EE14" s="663">
        <v>0</v>
      </c>
      <c r="EF14" s="663">
        <v>0</v>
      </c>
      <c r="EG14" s="663">
        <v>0</v>
      </c>
      <c r="EH14" s="663">
        <v>0</v>
      </c>
      <c r="EI14" s="663">
        <v>0</v>
      </c>
      <c r="EJ14" s="663">
        <v>0</v>
      </c>
      <c r="EK14" s="663">
        <v>0</v>
      </c>
      <c r="EL14" s="663">
        <v>1267525</v>
      </c>
      <c r="EM14" s="663">
        <v>1074342</v>
      </c>
      <c r="EN14" s="663">
        <v>0</v>
      </c>
      <c r="EO14" s="663">
        <v>0</v>
      </c>
      <c r="EP14" s="663">
        <v>0</v>
      </c>
      <c r="EQ14" s="663">
        <v>51254</v>
      </c>
      <c r="ER14" s="663">
        <v>3984690</v>
      </c>
      <c r="ES14" s="663">
        <v>27245</v>
      </c>
      <c r="ET14" s="663">
        <v>426337</v>
      </c>
      <c r="EU14" s="663">
        <v>303265</v>
      </c>
      <c r="EV14" s="663">
        <v>0</v>
      </c>
      <c r="EW14" s="663">
        <v>12810</v>
      </c>
      <c r="EX14" s="663">
        <v>0</v>
      </c>
      <c r="EY14" s="663">
        <v>0</v>
      </c>
      <c r="EZ14" s="663">
        <v>0</v>
      </c>
      <c r="FA14" s="663">
        <v>-63</v>
      </c>
      <c r="FB14" s="663">
        <v>0</v>
      </c>
      <c r="FC14" s="663">
        <v>2517</v>
      </c>
      <c r="FD14" s="663">
        <v>0</v>
      </c>
      <c r="FE14" s="663">
        <v>0</v>
      </c>
      <c r="FF14" s="663">
        <v>0</v>
      </c>
      <c r="FG14" s="663">
        <v>0</v>
      </c>
      <c r="FH14" s="663">
        <v>12232</v>
      </c>
      <c r="FI14" s="663">
        <v>0</v>
      </c>
      <c r="FJ14" s="663">
        <v>281074</v>
      </c>
      <c r="FK14" s="663">
        <v>182944</v>
      </c>
      <c r="FL14" s="663">
        <v>0</v>
      </c>
      <c r="FM14" s="663">
        <v>39459</v>
      </c>
      <c r="FN14" s="663">
        <v>386</v>
      </c>
      <c r="FO14" s="663">
        <v>34118</v>
      </c>
      <c r="FP14" s="663">
        <v>27510</v>
      </c>
      <c r="FQ14" s="663">
        <v>1085</v>
      </c>
      <c r="FR14" s="663">
        <v>192507</v>
      </c>
      <c r="FS14" s="663">
        <v>1811</v>
      </c>
      <c r="FT14" s="663">
        <v>2</v>
      </c>
      <c r="FU14" s="663">
        <v>14660</v>
      </c>
      <c r="FV14" s="663">
        <v>1382998</v>
      </c>
      <c r="FW14" s="663">
        <v>45140</v>
      </c>
      <c r="FX14" s="663">
        <v>5496</v>
      </c>
      <c r="FY14" s="663">
        <v>414902</v>
      </c>
      <c r="FZ14" s="663">
        <v>22862</v>
      </c>
      <c r="GA14" s="663">
        <v>4909</v>
      </c>
      <c r="GB14" s="663">
        <v>24703</v>
      </c>
      <c r="GC14" s="663">
        <v>316247</v>
      </c>
      <c r="GD14" s="663">
        <v>0</v>
      </c>
      <c r="GE14" s="663">
        <v>26476</v>
      </c>
      <c r="GF14" s="663">
        <v>0</v>
      </c>
      <c r="GG14" s="663">
        <v>0</v>
      </c>
      <c r="GH14" s="663">
        <v>0</v>
      </c>
      <c r="GI14" s="663">
        <v>0</v>
      </c>
      <c r="GJ14" s="663">
        <v>0</v>
      </c>
      <c r="GK14" s="663">
        <v>0</v>
      </c>
      <c r="GL14" s="663">
        <v>0</v>
      </c>
      <c r="GM14" s="663">
        <v>0</v>
      </c>
      <c r="GN14" s="663">
        <v>0</v>
      </c>
      <c r="GO14" s="663">
        <v>0</v>
      </c>
      <c r="GP14" s="663">
        <v>0</v>
      </c>
      <c r="GQ14" s="663">
        <v>0</v>
      </c>
      <c r="GR14" s="663">
        <v>0</v>
      </c>
      <c r="GS14" s="663">
        <v>0</v>
      </c>
      <c r="GT14" s="663">
        <v>0</v>
      </c>
      <c r="GU14" s="663">
        <v>0</v>
      </c>
      <c r="GV14" s="663">
        <v>0</v>
      </c>
      <c r="GW14" s="663">
        <v>0</v>
      </c>
      <c r="GX14" s="663">
        <v>0</v>
      </c>
      <c r="GY14" s="663">
        <v>0</v>
      </c>
      <c r="GZ14" s="663">
        <v>0</v>
      </c>
      <c r="HA14" s="663">
        <v>0</v>
      </c>
      <c r="HB14" s="663">
        <v>0</v>
      </c>
      <c r="HC14" s="663">
        <v>0</v>
      </c>
      <c r="HD14" s="663">
        <v>0</v>
      </c>
      <c r="HE14" s="663">
        <v>0</v>
      </c>
      <c r="HF14" s="663">
        <v>0</v>
      </c>
      <c r="HG14" s="663">
        <v>0</v>
      </c>
      <c r="HH14" s="663">
        <v>0</v>
      </c>
      <c r="HI14" s="663">
        <v>0</v>
      </c>
      <c r="HJ14" s="663">
        <v>0</v>
      </c>
      <c r="HK14" s="663">
        <v>0</v>
      </c>
      <c r="HL14" s="663">
        <v>156972828</v>
      </c>
      <c r="HM14" s="663">
        <v>13444943</v>
      </c>
      <c r="HN14" s="663">
        <v>340870136</v>
      </c>
      <c r="HO14" s="664"/>
      <c r="HP14" s="665" t="s">
        <v>1683</v>
      </c>
      <c r="HQ14" s="477" t="s">
        <v>1684</v>
      </c>
      <c r="HR14" s="477" t="s">
        <v>1475</v>
      </c>
      <c r="HS14" s="661"/>
      <c r="HT14" s="662">
        <v>11941907</v>
      </c>
      <c r="HU14" s="662">
        <v>-3447723</v>
      </c>
      <c r="HV14" s="662">
        <v>1412128</v>
      </c>
      <c r="HW14" s="662">
        <v>-978</v>
      </c>
      <c r="HX14" s="662">
        <v>0</v>
      </c>
      <c r="HY14" s="662">
        <v>-170750</v>
      </c>
      <c r="HZ14" s="662">
        <v>0</v>
      </c>
      <c r="IA14" s="662">
        <v>0</v>
      </c>
      <c r="IB14" s="662">
        <v>0</v>
      </c>
      <c r="IC14" s="662">
        <v>0</v>
      </c>
      <c r="ID14" s="662">
        <v>0</v>
      </c>
      <c r="IE14" s="662">
        <v>0</v>
      </c>
      <c r="IF14" s="662">
        <v>0</v>
      </c>
      <c r="IG14" s="664"/>
      <c r="IH14" s="664"/>
      <c r="II14" s="664"/>
      <c r="IJ14" s="664"/>
      <c r="IK14" s="664"/>
      <c r="IL14" s="664"/>
      <c r="IM14" s="664"/>
      <c r="IN14" s="664"/>
      <c r="IO14" s="664"/>
    </row>
    <row r="15" spans="1:249" s="666" customFormat="1" ht="30.75" thickBot="1">
      <c r="A15" s="658">
        <v>100</v>
      </c>
      <c r="B15" s="984" t="s">
        <v>189</v>
      </c>
      <c r="C15" s="660" t="s">
        <v>190</v>
      </c>
      <c r="D15" s="661">
        <v>115192414</v>
      </c>
      <c r="E15" s="662">
        <v>9930</v>
      </c>
      <c r="F15" s="663" t="s">
        <v>1473</v>
      </c>
      <c r="G15" s="663">
        <v>0</v>
      </c>
      <c r="H15" s="663">
        <v>0</v>
      </c>
      <c r="I15" s="663">
        <v>972679</v>
      </c>
      <c r="J15" s="663">
        <v>-24815</v>
      </c>
      <c r="K15" s="663">
        <v>639893</v>
      </c>
      <c r="L15" s="663">
        <v>0</v>
      </c>
      <c r="M15" s="663">
        <v>0</v>
      </c>
      <c r="N15" s="663">
        <v>1811263</v>
      </c>
      <c r="O15" s="663">
        <v>0</v>
      </c>
      <c r="P15" s="663">
        <v>0</v>
      </c>
      <c r="Q15" s="663">
        <v>0</v>
      </c>
      <c r="R15" s="663">
        <v>0</v>
      </c>
      <c r="S15" s="663">
        <v>0</v>
      </c>
      <c r="T15" s="663">
        <v>0</v>
      </c>
      <c r="U15" s="663">
        <v>0</v>
      </c>
      <c r="V15" s="663">
        <v>0</v>
      </c>
      <c r="W15" s="663">
        <v>0</v>
      </c>
      <c r="X15" s="663">
        <v>0</v>
      </c>
      <c r="Y15" s="663">
        <v>0</v>
      </c>
      <c r="Z15" s="663">
        <v>0</v>
      </c>
      <c r="AA15" s="663">
        <v>0</v>
      </c>
      <c r="AB15" s="663">
        <v>0</v>
      </c>
      <c r="AC15" s="663">
        <v>0</v>
      </c>
      <c r="AD15" s="663">
        <v>0</v>
      </c>
      <c r="AE15" s="663">
        <v>0</v>
      </c>
      <c r="AF15" s="663">
        <v>0</v>
      </c>
      <c r="AG15" s="663">
        <v>0</v>
      </c>
      <c r="AH15" s="663">
        <v>332620</v>
      </c>
      <c r="AI15" s="663">
        <v>0</v>
      </c>
      <c r="AJ15" s="663">
        <v>21754</v>
      </c>
      <c r="AK15" s="663">
        <v>0</v>
      </c>
      <c r="AL15" s="663">
        <v>0</v>
      </c>
      <c r="AM15" s="663">
        <v>651</v>
      </c>
      <c r="AN15" s="663">
        <v>0</v>
      </c>
      <c r="AO15" s="663">
        <v>787217</v>
      </c>
      <c r="AP15" s="663">
        <v>0</v>
      </c>
      <c r="AQ15" s="663">
        <v>0</v>
      </c>
      <c r="AR15" s="663">
        <v>0</v>
      </c>
      <c r="AS15" s="663">
        <v>0</v>
      </c>
      <c r="AT15" s="663">
        <v>0</v>
      </c>
      <c r="AU15" s="663">
        <v>0</v>
      </c>
      <c r="AV15" s="663">
        <v>0</v>
      </c>
      <c r="AW15" s="663">
        <v>0</v>
      </c>
      <c r="AX15" s="663">
        <v>0</v>
      </c>
      <c r="AY15" s="663">
        <v>0</v>
      </c>
      <c r="AZ15" s="663">
        <v>0</v>
      </c>
      <c r="BA15" s="663">
        <v>0</v>
      </c>
      <c r="BB15" s="663">
        <v>0</v>
      </c>
      <c r="BC15" s="663">
        <v>0</v>
      </c>
      <c r="BD15" s="663">
        <v>0</v>
      </c>
      <c r="BE15" s="663">
        <v>0</v>
      </c>
      <c r="BF15" s="663">
        <v>0</v>
      </c>
      <c r="BG15" s="663">
        <v>0</v>
      </c>
      <c r="BH15" s="663">
        <v>0</v>
      </c>
      <c r="BI15" s="663">
        <v>0</v>
      </c>
      <c r="BJ15" s="663">
        <v>0</v>
      </c>
      <c r="BK15" s="663">
        <v>109671</v>
      </c>
      <c r="BL15" s="663">
        <v>0</v>
      </c>
      <c r="BM15" s="663">
        <v>0</v>
      </c>
      <c r="BN15" s="663">
        <v>0</v>
      </c>
      <c r="BO15" s="663">
        <v>0</v>
      </c>
      <c r="BP15" s="663">
        <v>0</v>
      </c>
      <c r="BQ15" s="663">
        <v>0</v>
      </c>
      <c r="BR15" s="663">
        <v>0</v>
      </c>
      <c r="BS15" s="663">
        <v>0</v>
      </c>
      <c r="BT15" s="663">
        <v>0</v>
      </c>
      <c r="BU15" s="663">
        <v>0</v>
      </c>
      <c r="BV15" s="663">
        <v>0</v>
      </c>
      <c r="BW15" s="663">
        <v>0</v>
      </c>
      <c r="BX15" s="663">
        <v>0</v>
      </c>
      <c r="BY15" s="663">
        <v>0</v>
      </c>
      <c r="BZ15" s="663">
        <v>208429</v>
      </c>
      <c r="CA15" s="663">
        <v>0</v>
      </c>
      <c r="CB15" s="663">
        <v>0</v>
      </c>
      <c r="CC15" s="663">
        <v>13511</v>
      </c>
      <c r="CD15" s="663">
        <v>0</v>
      </c>
      <c r="CE15" s="663">
        <v>0</v>
      </c>
      <c r="CF15" s="663">
        <v>0</v>
      </c>
      <c r="CG15" s="663">
        <v>100444</v>
      </c>
      <c r="CH15" s="663">
        <v>0</v>
      </c>
      <c r="CI15" s="663">
        <v>1326</v>
      </c>
      <c r="CJ15" s="663">
        <v>0</v>
      </c>
      <c r="CK15" s="663">
        <v>0</v>
      </c>
      <c r="CL15" s="663">
        <v>0</v>
      </c>
      <c r="CM15" s="663">
        <v>0</v>
      </c>
      <c r="CN15" s="663">
        <v>12134</v>
      </c>
      <c r="CO15" s="663">
        <v>0</v>
      </c>
      <c r="CP15" s="663">
        <v>0</v>
      </c>
      <c r="CQ15" s="663">
        <v>0</v>
      </c>
      <c r="CR15" s="663">
        <v>0</v>
      </c>
      <c r="CS15" s="663">
        <v>0</v>
      </c>
      <c r="CT15" s="663">
        <v>0</v>
      </c>
      <c r="CU15" s="663">
        <v>0</v>
      </c>
      <c r="CV15" s="663">
        <v>0</v>
      </c>
      <c r="CW15" s="663">
        <v>0</v>
      </c>
      <c r="CX15" s="663">
        <v>0</v>
      </c>
      <c r="CY15" s="663">
        <v>0</v>
      </c>
      <c r="CZ15" s="663">
        <v>0</v>
      </c>
      <c r="DA15" s="663">
        <v>0</v>
      </c>
      <c r="DB15" s="663">
        <v>0</v>
      </c>
      <c r="DC15" s="663">
        <v>0</v>
      </c>
      <c r="DD15" s="663">
        <v>0</v>
      </c>
      <c r="DE15" s="663">
        <v>0</v>
      </c>
      <c r="DF15" s="663">
        <v>0</v>
      </c>
      <c r="DG15" s="663">
        <v>0</v>
      </c>
      <c r="DH15" s="663">
        <v>0</v>
      </c>
      <c r="DI15" s="663">
        <v>0</v>
      </c>
      <c r="DJ15" s="663">
        <v>0</v>
      </c>
      <c r="DK15" s="663">
        <v>0</v>
      </c>
      <c r="DL15" s="663">
        <v>0</v>
      </c>
      <c r="DM15" s="663">
        <v>0</v>
      </c>
      <c r="DN15" s="663">
        <v>0</v>
      </c>
      <c r="DO15" s="663">
        <v>0</v>
      </c>
      <c r="DP15" s="663">
        <v>0</v>
      </c>
      <c r="DQ15" s="663">
        <v>0</v>
      </c>
      <c r="DR15" s="663">
        <v>0</v>
      </c>
      <c r="DS15" s="663">
        <v>0</v>
      </c>
      <c r="DT15" s="663">
        <v>0</v>
      </c>
      <c r="DU15" s="663">
        <v>0</v>
      </c>
      <c r="DV15" s="663">
        <v>0</v>
      </c>
      <c r="DW15" s="663">
        <v>0</v>
      </c>
      <c r="DX15" s="663">
        <v>0</v>
      </c>
      <c r="DY15" s="663">
        <v>0</v>
      </c>
      <c r="DZ15" s="663">
        <v>0</v>
      </c>
      <c r="EA15" s="663">
        <v>0</v>
      </c>
      <c r="EB15" s="663">
        <v>0</v>
      </c>
      <c r="EC15" s="663">
        <v>0</v>
      </c>
      <c r="ED15" s="663">
        <v>0</v>
      </c>
      <c r="EE15" s="663">
        <v>0</v>
      </c>
      <c r="EF15" s="663">
        <v>0</v>
      </c>
      <c r="EG15" s="663">
        <v>0</v>
      </c>
      <c r="EH15" s="663">
        <v>0</v>
      </c>
      <c r="EI15" s="663">
        <v>0</v>
      </c>
      <c r="EJ15" s="663">
        <v>0</v>
      </c>
      <c r="EK15" s="663">
        <v>0</v>
      </c>
      <c r="EL15" s="663">
        <v>0</v>
      </c>
      <c r="EM15" s="663">
        <v>0</v>
      </c>
      <c r="EN15" s="663">
        <v>0</v>
      </c>
      <c r="EO15" s="663">
        <v>0</v>
      </c>
      <c r="EP15" s="663">
        <v>0</v>
      </c>
      <c r="EQ15" s="663">
        <v>0</v>
      </c>
      <c r="ER15" s="663">
        <v>0</v>
      </c>
      <c r="ES15" s="663">
        <v>0</v>
      </c>
      <c r="ET15" s="663">
        <v>0</v>
      </c>
      <c r="EU15" s="663">
        <v>0</v>
      </c>
      <c r="EV15" s="663">
        <v>0</v>
      </c>
      <c r="EW15" s="663">
        <v>0</v>
      </c>
      <c r="EX15" s="663">
        <v>0</v>
      </c>
      <c r="EY15" s="663">
        <v>0</v>
      </c>
      <c r="EZ15" s="663">
        <v>0</v>
      </c>
      <c r="FA15" s="663">
        <v>0</v>
      </c>
      <c r="FB15" s="663">
        <v>0</v>
      </c>
      <c r="FC15" s="663">
        <v>0</v>
      </c>
      <c r="FD15" s="663">
        <v>25523</v>
      </c>
      <c r="FE15" s="663">
        <v>0</v>
      </c>
      <c r="FF15" s="663">
        <v>0</v>
      </c>
      <c r="FG15" s="663">
        <v>0</v>
      </c>
      <c r="FH15" s="663">
        <v>0</v>
      </c>
      <c r="FI15" s="663">
        <v>651</v>
      </c>
      <c r="FJ15" s="663">
        <v>0</v>
      </c>
      <c r="FK15" s="663">
        <v>0</v>
      </c>
      <c r="FL15" s="663">
        <v>0</v>
      </c>
      <c r="FM15" s="663">
        <v>0</v>
      </c>
      <c r="FN15" s="663">
        <v>0</v>
      </c>
      <c r="FO15" s="663">
        <v>0</v>
      </c>
      <c r="FP15" s="663">
        <v>0</v>
      </c>
      <c r="FQ15" s="663">
        <v>0</v>
      </c>
      <c r="FR15" s="663">
        <v>0</v>
      </c>
      <c r="FS15" s="663">
        <v>0</v>
      </c>
      <c r="FT15" s="663">
        <v>0</v>
      </c>
      <c r="FU15" s="663">
        <v>0</v>
      </c>
      <c r="FV15" s="663">
        <v>0</v>
      </c>
      <c r="FW15" s="663">
        <v>0</v>
      </c>
      <c r="FX15" s="663">
        <v>0</v>
      </c>
      <c r="FY15" s="663">
        <v>0</v>
      </c>
      <c r="FZ15" s="663">
        <v>0</v>
      </c>
      <c r="GA15" s="663">
        <v>0</v>
      </c>
      <c r="GB15" s="663">
        <v>0</v>
      </c>
      <c r="GC15" s="663">
        <v>0</v>
      </c>
      <c r="GD15" s="663">
        <v>0</v>
      </c>
      <c r="GE15" s="663">
        <v>0</v>
      </c>
      <c r="GF15" s="663">
        <v>0</v>
      </c>
      <c r="GG15" s="663">
        <v>0</v>
      </c>
      <c r="GH15" s="663">
        <v>0</v>
      </c>
      <c r="GI15" s="663">
        <v>0</v>
      </c>
      <c r="GJ15" s="663">
        <v>0</v>
      </c>
      <c r="GK15" s="663">
        <v>0</v>
      </c>
      <c r="GL15" s="663">
        <v>0</v>
      </c>
      <c r="GM15" s="663">
        <v>0</v>
      </c>
      <c r="GN15" s="663">
        <v>0</v>
      </c>
      <c r="GO15" s="663">
        <v>0</v>
      </c>
      <c r="GP15" s="663">
        <v>0</v>
      </c>
      <c r="GQ15" s="663">
        <v>0</v>
      </c>
      <c r="GR15" s="663">
        <v>0</v>
      </c>
      <c r="GS15" s="663">
        <v>0</v>
      </c>
      <c r="GT15" s="663">
        <v>0</v>
      </c>
      <c r="GU15" s="663">
        <v>0</v>
      </c>
      <c r="GV15" s="663">
        <v>0</v>
      </c>
      <c r="GW15" s="663">
        <v>0</v>
      </c>
      <c r="GX15" s="663">
        <v>0</v>
      </c>
      <c r="GY15" s="663">
        <v>0</v>
      </c>
      <c r="GZ15" s="663">
        <v>0</v>
      </c>
      <c r="HA15" s="663">
        <v>0</v>
      </c>
      <c r="HB15" s="663">
        <v>0</v>
      </c>
      <c r="HC15" s="663">
        <v>0</v>
      </c>
      <c r="HD15" s="663">
        <v>0</v>
      </c>
      <c r="HE15" s="663">
        <v>0</v>
      </c>
      <c r="HF15" s="663">
        <v>0</v>
      </c>
      <c r="HG15" s="663">
        <v>0</v>
      </c>
      <c r="HH15" s="663">
        <v>0</v>
      </c>
      <c r="HI15" s="663">
        <v>0</v>
      </c>
      <c r="HJ15" s="663">
        <v>0</v>
      </c>
      <c r="HK15" s="663">
        <v>0</v>
      </c>
      <c r="HL15" s="663">
        <v>42315365</v>
      </c>
      <c r="HM15" s="663">
        <v>1612572</v>
      </c>
      <c r="HN15" s="663">
        <v>65581826</v>
      </c>
      <c r="HO15" s="664"/>
      <c r="HP15" s="665" t="s">
        <v>1661</v>
      </c>
      <c r="HQ15" s="477" t="s">
        <v>1662</v>
      </c>
      <c r="HR15" s="477" t="s">
        <v>1663</v>
      </c>
      <c r="HS15" s="661"/>
      <c r="HT15" s="662">
        <v>972679</v>
      </c>
      <c r="HU15" s="662">
        <v>-312909</v>
      </c>
      <c r="HV15" s="662">
        <v>0</v>
      </c>
      <c r="HW15" s="662">
        <v>0</v>
      </c>
      <c r="HX15" s="662">
        <v>0</v>
      </c>
      <c r="HY15" s="662">
        <v>0</v>
      </c>
      <c r="HZ15" s="662">
        <v>0</v>
      </c>
      <c r="IA15" s="662">
        <v>0</v>
      </c>
      <c r="IB15" s="662">
        <v>0</v>
      </c>
      <c r="IC15" s="662">
        <v>0</v>
      </c>
      <c r="ID15" s="662">
        <v>0</v>
      </c>
      <c r="IE15" s="662">
        <v>0</v>
      </c>
      <c r="IF15" s="662">
        <v>0</v>
      </c>
      <c r="IG15" s="664"/>
      <c r="IH15" s="664"/>
      <c r="II15" s="664"/>
      <c r="IJ15" s="664"/>
      <c r="IK15" s="664"/>
      <c r="IL15" s="664"/>
      <c r="IM15" s="664"/>
      <c r="IN15" s="664"/>
      <c r="IO15" s="664"/>
    </row>
    <row r="16" spans="1:249" s="666" customFormat="1" ht="30.75" thickBot="1">
      <c r="A16" s="658">
        <v>110</v>
      </c>
      <c r="B16" s="984" t="s">
        <v>191</v>
      </c>
      <c r="C16" s="660" t="s">
        <v>192</v>
      </c>
      <c r="D16" s="661">
        <v>834792317</v>
      </c>
      <c r="E16" s="662">
        <v>10115</v>
      </c>
      <c r="F16" s="663" t="s">
        <v>1473</v>
      </c>
      <c r="G16" s="663">
        <v>1081679</v>
      </c>
      <c r="H16" s="663">
        <v>0</v>
      </c>
      <c r="I16" s="663">
        <v>55926489</v>
      </c>
      <c r="J16" s="663">
        <v>6432429</v>
      </c>
      <c r="K16" s="663">
        <v>6149598</v>
      </c>
      <c r="L16" s="663">
        <v>0</v>
      </c>
      <c r="M16" s="663">
        <v>0</v>
      </c>
      <c r="N16" s="663">
        <v>2979520</v>
      </c>
      <c r="O16" s="663">
        <v>706479</v>
      </c>
      <c r="P16" s="663">
        <v>436611</v>
      </c>
      <c r="Q16" s="663">
        <v>0</v>
      </c>
      <c r="R16" s="663">
        <v>0</v>
      </c>
      <c r="S16" s="663">
        <v>0</v>
      </c>
      <c r="T16" s="663">
        <v>0</v>
      </c>
      <c r="U16" s="663">
        <v>0</v>
      </c>
      <c r="V16" s="663">
        <v>8470141</v>
      </c>
      <c r="W16" s="663">
        <v>3377061</v>
      </c>
      <c r="X16" s="663">
        <v>188493</v>
      </c>
      <c r="Y16" s="663">
        <v>1986958</v>
      </c>
      <c r="Z16" s="663">
        <v>792793</v>
      </c>
      <c r="AA16" s="663">
        <v>1816375</v>
      </c>
      <c r="AB16" s="663">
        <v>6397703</v>
      </c>
      <c r="AC16" s="663">
        <v>423209</v>
      </c>
      <c r="AD16" s="663">
        <v>78469</v>
      </c>
      <c r="AE16" s="663">
        <v>460704</v>
      </c>
      <c r="AF16" s="663">
        <v>197496</v>
      </c>
      <c r="AG16" s="663">
        <v>232833</v>
      </c>
      <c r="AH16" s="663">
        <v>5828998</v>
      </c>
      <c r="AI16" s="663">
        <v>903086</v>
      </c>
      <c r="AJ16" s="663">
        <v>660299</v>
      </c>
      <c r="AK16" s="663">
        <v>5038428</v>
      </c>
      <c r="AL16" s="663">
        <v>1148986</v>
      </c>
      <c r="AM16" s="663">
        <v>582350</v>
      </c>
      <c r="AN16" s="663">
        <v>641778</v>
      </c>
      <c r="AO16" s="663">
        <v>15499</v>
      </c>
      <c r="AP16" s="663">
        <v>18722</v>
      </c>
      <c r="AQ16" s="663">
        <v>589696</v>
      </c>
      <c r="AR16" s="663">
        <v>0</v>
      </c>
      <c r="AS16" s="663">
        <v>12605</v>
      </c>
      <c r="AT16" s="663">
        <v>183860</v>
      </c>
      <c r="AU16" s="663">
        <v>17640</v>
      </c>
      <c r="AV16" s="663">
        <v>0</v>
      </c>
      <c r="AW16" s="663">
        <v>51336</v>
      </c>
      <c r="AX16" s="663">
        <v>6713</v>
      </c>
      <c r="AY16" s="663">
        <v>21199</v>
      </c>
      <c r="AZ16" s="663">
        <v>136661</v>
      </c>
      <c r="BA16" s="663">
        <v>0</v>
      </c>
      <c r="BB16" s="663">
        <v>0</v>
      </c>
      <c r="BC16" s="663">
        <v>0</v>
      </c>
      <c r="BD16" s="663">
        <v>0</v>
      </c>
      <c r="BE16" s="663">
        <v>9508</v>
      </c>
      <c r="BF16" s="663">
        <v>2495789</v>
      </c>
      <c r="BG16" s="663">
        <v>1722729</v>
      </c>
      <c r="BH16" s="663">
        <v>1200728</v>
      </c>
      <c r="BI16" s="663">
        <v>1089609</v>
      </c>
      <c r="BJ16" s="663">
        <v>806590</v>
      </c>
      <c r="BK16" s="663">
        <v>982865</v>
      </c>
      <c r="BL16" s="663">
        <v>280109</v>
      </c>
      <c r="BM16" s="663">
        <v>60471</v>
      </c>
      <c r="BN16" s="663">
        <v>0</v>
      </c>
      <c r="BO16" s="663">
        <v>52652</v>
      </c>
      <c r="BP16" s="663">
        <v>0</v>
      </c>
      <c r="BQ16" s="663">
        <v>1907</v>
      </c>
      <c r="BR16" s="663">
        <v>1762049</v>
      </c>
      <c r="BS16" s="663">
        <v>1296075</v>
      </c>
      <c r="BT16" s="663">
        <v>283892</v>
      </c>
      <c r="BU16" s="663">
        <v>850287</v>
      </c>
      <c r="BV16" s="663">
        <v>98789</v>
      </c>
      <c r="BW16" s="663">
        <v>76402</v>
      </c>
      <c r="BX16" s="663">
        <v>1281883</v>
      </c>
      <c r="BY16" s="663">
        <v>989497</v>
      </c>
      <c r="BZ16" s="663">
        <v>109937</v>
      </c>
      <c r="CA16" s="663">
        <v>3042998</v>
      </c>
      <c r="CB16" s="663">
        <v>357852</v>
      </c>
      <c r="CC16" s="663">
        <v>217719</v>
      </c>
      <c r="CD16" s="663">
        <v>101202</v>
      </c>
      <c r="CE16" s="663">
        <v>556298</v>
      </c>
      <c r="CF16" s="663">
        <v>49236</v>
      </c>
      <c r="CG16" s="663">
        <v>135903</v>
      </c>
      <c r="CH16" s="663">
        <v>236900</v>
      </c>
      <c r="CI16" s="663">
        <v>202013</v>
      </c>
      <c r="CJ16" s="663">
        <v>24752</v>
      </c>
      <c r="CK16" s="663">
        <v>1812750</v>
      </c>
      <c r="CL16" s="663">
        <v>0</v>
      </c>
      <c r="CM16" s="663">
        <v>1129431</v>
      </c>
      <c r="CN16" s="663">
        <v>0</v>
      </c>
      <c r="CO16" s="663">
        <v>314556</v>
      </c>
      <c r="CP16" s="663">
        <v>1706334</v>
      </c>
      <c r="CQ16" s="663">
        <v>795775</v>
      </c>
      <c r="CR16" s="663">
        <v>131819</v>
      </c>
      <c r="CS16" s="663">
        <v>773981</v>
      </c>
      <c r="CT16" s="663">
        <v>547582</v>
      </c>
      <c r="CU16" s="663">
        <v>126290</v>
      </c>
      <c r="CV16" s="663">
        <v>76655</v>
      </c>
      <c r="CW16" s="663">
        <v>0</v>
      </c>
      <c r="CX16" s="663">
        <v>0</v>
      </c>
      <c r="CY16" s="663">
        <v>0</v>
      </c>
      <c r="CZ16" s="663">
        <v>0</v>
      </c>
      <c r="DA16" s="663">
        <v>0</v>
      </c>
      <c r="DB16" s="663">
        <v>0</v>
      </c>
      <c r="DC16" s="663">
        <v>0</v>
      </c>
      <c r="DD16" s="663">
        <v>0</v>
      </c>
      <c r="DE16" s="663">
        <v>0</v>
      </c>
      <c r="DF16" s="663">
        <v>0</v>
      </c>
      <c r="DG16" s="663">
        <v>0</v>
      </c>
      <c r="DH16" s="663">
        <v>0</v>
      </c>
      <c r="DI16" s="663">
        <v>0</v>
      </c>
      <c r="DJ16" s="663">
        <v>0</v>
      </c>
      <c r="DK16" s="663">
        <v>0</v>
      </c>
      <c r="DL16" s="663">
        <v>0</v>
      </c>
      <c r="DM16" s="663">
        <v>0</v>
      </c>
      <c r="DN16" s="663">
        <v>0</v>
      </c>
      <c r="DO16" s="663">
        <v>0</v>
      </c>
      <c r="DP16" s="663">
        <v>0</v>
      </c>
      <c r="DQ16" s="663">
        <v>0</v>
      </c>
      <c r="DR16" s="663">
        <v>0</v>
      </c>
      <c r="DS16" s="663">
        <v>0</v>
      </c>
      <c r="DT16" s="663">
        <v>0</v>
      </c>
      <c r="DU16" s="663">
        <v>0</v>
      </c>
      <c r="DV16" s="663">
        <v>0</v>
      </c>
      <c r="DW16" s="663">
        <v>0</v>
      </c>
      <c r="DX16" s="663">
        <v>0</v>
      </c>
      <c r="DY16" s="663">
        <v>0</v>
      </c>
      <c r="DZ16" s="663">
        <v>0</v>
      </c>
      <c r="EA16" s="663">
        <v>0</v>
      </c>
      <c r="EB16" s="663">
        <v>0</v>
      </c>
      <c r="EC16" s="663">
        <v>0</v>
      </c>
      <c r="ED16" s="663">
        <v>0</v>
      </c>
      <c r="EE16" s="663">
        <v>0</v>
      </c>
      <c r="EF16" s="663">
        <v>0</v>
      </c>
      <c r="EG16" s="663">
        <v>0</v>
      </c>
      <c r="EH16" s="663">
        <v>0</v>
      </c>
      <c r="EI16" s="663">
        <v>0</v>
      </c>
      <c r="EJ16" s="663">
        <v>0</v>
      </c>
      <c r="EK16" s="663">
        <v>0</v>
      </c>
      <c r="EL16" s="663">
        <v>267724</v>
      </c>
      <c r="EM16" s="663">
        <v>0</v>
      </c>
      <c r="EN16" s="663">
        <v>0</v>
      </c>
      <c r="EO16" s="663">
        <v>0</v>
      </c>
      <c r="EP16" s="663">
        <v>0</v>
      </c>
      <c r="EQ16" s="663">
        <v>0</v>
      </c>
      <c r="ER16" s="663">
        <v>132532</v>
      </c>
      <c r="ES16" s="663">
        <v>0</v>
      </c>
      <c r="ET16" s="663">
        <v>0</v>
      </c>
      <c r="EU16" s="663">
        <v>0</v>
      </c>
      <c r="EV16" s="663">
        <v>86038</v>
      </c>
      <c r="EW16" s="663">
        <v>0</v>
      </c>
      <c r="EX16" s="663">
        <v>391557</v>
      </c>
      <c r="EY16" s="663">
        <v>65903</v>
      </c>
      <c r="EZ16" s="663">
        <v>1311268</v>
      </c>
      <c r="FA16" s="663">
        <v>60327</v>
      </c>
      <c r="FB16" s="663">
        <v>101599</v>
      </c>
      <c r="FC16" s="663">
        <v>21669</v>
      </c>
      <c r="FD16" s="663">
        <v>311444</v>
      </c>
      <c r="FE16" s="663">
        <v>0</v>
      </c>
      <c r="FF16" s="663">
        <v>0</v>
      </c>
      <c r="FG16" s="663">
        <v>475359</v>
      </c>
      <c r="FH16" s="663">
        <v>7862</v>
      </c>
      <c r="FI16" s="663">
        <v>0</v>
      </c>
      <c r="FJ16" s="663">
        <v>34222</v>
      </c>
      <c r="FK16" s="663">
        <v>0</v>
      </c>
      <c r="FL16" s="663">
        <v>0</v>
      </c>
      <c r="FM16" s="663">
        <v>79138</v>
      </c>
      <c r="FN16" s="663">
        <v>6487</v>
      </c>
      <c r="FO16" s="663">
        <v>0</v>
      </c>
      <c r="FP16" s="663">
        <v>127045</v>
      </c>
      <c r="FQ16" s="663">
        <v>0</v>
      </c>
      <c r="FR16" s="663">
        <v>0</v>
      </c>
      <c r="FS16" s="663">
        <v>0</v>
      </c>
      <c r="FT16" s="663">
        <v>0</v>
      </c>
      <c r="FU16" s="663">
        <v>0</v>
      </c>
      <c r="FV16" s="663">
        <v>523328</v>
      </c>
      <c r="FW16" s="663">
        <v>203386</v>
      </c>
      <c r="FX16" s="663">
        <v>0</v>
      </c>
      <c r="FY16" s="663">
        <v>217917</v>
      </c>
      <c r="FZ16" s="663">
        <v>0</v>
      </c>
      <c r="GA16" s="663">
        <v>0</v>
      </c>
      <c r="GB16" s="663">
        <v>233365</v>
      </c>
      <c r="GC16" s="663">
        <v>0</v>
      </c>
      <c r="GD16" s="663">
        <v>0</v>
      </c>
      <c r="GE16" s="663">
        <v>70077</v>
      </c>
      <c r="GF16" s="663">
        <v>0</v>
      </c>
      <c r="GG16" s="663">
        <v>0</v>
      </c>
      <c r="GH16" s="663">
        <v>0</v>
      </c>
      <c r="GI16" s="663">
        <v>0</v>
      </c>
      <c r="GJ16" s="663">
        <v>0</v>
      </c>
      <c r="GK16" s="663">
        <v>0</v>
      </c>
      <c r="GL16" s="663">
        <v>0</v>
      </c>
      <c r="GM16" s="663">
        <v>0</v>
      </c>
      <c r="GN16" s="663">
        <v>0</v>
      </c>
      <c r="GO16" s="663">
        <v>0</v>
      </c>
      <c r="GP16" s="663">
        <v>0</v>
      </c>
      <c r="GQ16" s="663">
        <v>0</v>
      </c>
      <c r="GR16" s="663">
        <v>0</v>
      </c>
      <c r="GS16" s="663">
        <v>0</v>
      </c>
      <c r="GT16" s="663">
        <v>0</v>
      </c>
      <c r="GU16" s="663">
        <v>0</v>
      </c>
      <c r="GV16" s="663">
        <v>0</v>
      </c>
      <c r="GW16" s="663">
        <v>0</v>
      </c>
      <c r="GX16" s="663">
        <v>0</v>
      </c>
      <c r="GY16" s="663">
        <v>0</v>
      </c>
      <c r="GZ16" s="663">
        <v>0</v>
      </c>
      <c r="HA16" s="663">
        <v>0</v>
      </c>
      <c r="HB16" s="663">
        <v>0</v>
      </c>
      <c r="HC16" s="663">
        <v>0</v>
      </c>
      <c r="HD16" s="663">
        <v>0</v>
      </c>
      <c r="HE16" s="663">
        <v>0</v>
      </c>
      <c r="HF16" s="663">
        <v>0</v>
      </c>
      <c r="HG16" s="663">
        <v>0</v>
      </c>
      <c r="HH16" s="663">
        <v>0</v>
      </c>
      <c r="HI16" s="663">
        <v>0</v>
      </c>
      <c r="HJ16" s="663">
        <v>0</v>
      </c>
      <c r="HK16" s="663">
        <v>0</v>
      </c>
      <c r="HL16" s="663">
        <v>155256578</v>
      </c>
      <c r="HM16" s="663">
        <v>62451287</v>
      </c>
      <c r="HN16" s="663">
        <v>433741366</v>
      </c>
      <c r="HO16" s="664"/>
      <c r="HP16" s="665" t="s">
        <v>1664</v>
      </c>
      <c r="HQ16" s="477" t="s">
        <v>1665</v>
      </c>
      <c r="HR16" s="477" t="s">
        <v>1666</v>
      </c>
      <c r="HS16" s="661"/>
      <c r="HT16" s="662">
        <v>57008168</v>
      </c>
      <c r="HU16" s="662">
        <v>-21059532</v>
      </c>
      <c r="HV16" s="662">
        <v>1668257</v>
      </c>
      <c r="HW16" s="662">
        <v>-1081679</v>
      </c>
      <c r="HX16" s="662">
        <v>0</v>
      </c>
      <c r="HY16" s="662">
        <v>-104156</v>
      </c>
      <c r="HZ16" s="662">
        <v>0</v>
      </c>
      <c r="IA16" s="662">
        <v>388956</v>
      </c>
      <c r="IB16" s="662">
        <v>0</v>
      </c>
      <c r="IC16" s="662">
        <v>0</v>
      </c>
      <c r="ID16" s="662" t="s">
        <v>1667</v>
      </c>
      <c r="IE16" s="662">
        <v>0</v>
      </c>
      <c r="IF16" s="662">
        <v>0</v>
      </c>
      <c r="IG16" s="664"/>
      <c r="IH16" s="664"/>
      <c r="II16" s="664"/>
      <c r="IJ16" s="664"/>
      <c r="IK16" s="664"/>
      <c r="IL16" s="664"/>
      <c r="IM16" s="664"/>
      <c r="IN16" s="664"/>
      <c r="IO16" s="664"/>
    </row>
    <row r="17" spans="1:249" s="666" customFormat="1" ht="15.75" thickBot="1">
      <c r="A17" s="658">
        <v>120</v>
      </c>
      <c r="B17" s="984" t="s">
        <v>193</v>
      </c>
      <c r="C17" s="660" t="s">
        <v>194</v>
      </c>
      <c r="D17" s="661">
        <v>173881395</v>
      </c>
      <c r="E17" s="662">
        <v>11163</v>
      </c>
      <c r="F17" s="663" t="s">
        <v>1473</v>
      </c>
      <c r="G17" s="663">
        <v>0</v>
      </c>
      <c r="H17" s="663">
        <v>0</v>
      </c>
      <c r="I17" s="663">
        <v>1892779</v>
      </c>
      <c r="J17" s="663">
        <v>159917</v>
      </c>
      <c r="K17" s="663">
        <v>0</v>
      </c>
      <c r="L17" s="663">
        <v>0</v>
      </c>
      <c r="M17" s="663">
        <v>0</v>
      </c>
      <c r="N17" s="663">
        <v>156433</v>
      </c>
      <c r="O17" s="663">
        <v>17976</v>
      </c>
      <c r="P17" s="663">
        <v>0</v>
      </c>
      <c r="Q17" s="663">
        <v>0</v>
      </c>
      <c r="R17" s="663">
        <v>0</v>
      </c>
      <c r="S17" s="663">
        <v>0</v>
      </c>
      <c r="T17" s="663">
        <v>0</v>
      </c>
      <c r="U17" s="663">
        <v>0</v>
      </c>
      <c r="V17" s="663">
        <v>309341</v>
      </c>
      <c r="W17" s="663">
        <v>7976</v>
      </c>
      <c r="X17" s="663">
        <v>93185</v>
      </c>
      <c r="Y17" s="663">
        <v>131660</v>
      </c>
      <c r="Z17" s="663">
        <v>6581</v>
      </c>
      <c r="AA17" s="663">
        <v>110845</v>
      </c>
      <c r="AB17" s="663">
        <v>8715</v>
      </c>
      <c r="AC17" s="663">
        <v>0</v>
      </c>
      <c r="AD17" s="663">
        <v>8889</v>
      </c>
      <c r="AE17" s="663">
        <v>0</v>
      </c>
      <c r="AF17" s="663">
        <v>0</v>
      </c>
      <c r="AG17" s="663">
        <v>-173</v>
      </c>
      <c r="AH17" s="663">
        <v>254202</v>
      </c>
      <c r="AI17" s="663">
        <v>18522</v>
      </c>
      <c r="AJ17" s="663">
        <v>0</v>
      </c>
      <c r="AK17" s="663">
        <v>22568</v>
      </c>
      <c r="AL17" s="663">
        <v>24012</v>
      </c>
      <c r="AM17" s="663">
        <v>135591</v>
      </c>
      <c r="AN17" s="663">
        <v>0</v>
      </c>
      <c r="AO17" s="663">
        <v>0</v>
      </c>
      <c r="AP17" s="663">
        <v>0</v>
      </c>
      <c r="AQ17" s="663">
        <v>0</v>
      </c>
      <c r="AR17" s="663">
        <v>0</v>
      </c>
      <c r="AS17" s="663">
        <v>0</v>
      </c>
      <c r="AT17" s="663">
        <v>92617</v>
      </c>
      <c r="AU17" s="663">
        <v>6606</v>
      </c>
      <c r="AV17" s="663">
        <v>0</v>
      </c>
      <c r="AW17" s="663">
        <v>420</v>
      </c>
      <c r="AX17" s="663">
        <v>0</v>
      </c>
      <c r="AY17" s="663">
        <v>0</v>
      </c>
      <c r="AZ17" s="663">
        <v>24889</v>
      </c>
      <c r="BA17" s="663">
        <v>4749</v>
      </c>
      <c r="BB17" s="663">
        <v>12335</v>
      </c>
      <c r="BC17" s="663">
        <v>9630</v>
      </c>
      <c r="BD17" s="663">
        <v>21443</v>
      </c>
      <c r="BE17" s="663">
        <v>45938</v>
      </c>
      <c r="BF17" s="663">
        <v>0</v>
      </c>
      <c r="BG17" s="663">
        <v>0</v>
      </c>
      <c r="BH17" s="663">
        <v>0</v>
      </c>
      <c r="BI17" s="663">
        <v>0</v>
      </c>
      <c r="BJ17" s="663">
        <v>0</v>
      </c>
      <c r="BK17" s="663">
        <v>0</v>
      </c>
      <c r="BL17" s="663">
        <v>0</v>
      </c>
      <c r="BM17" s="663">
        <v>0</v>
      </c>
      <c r="BN17" s="663">
        <v>0</v>
      </c>
      <c r="BO17" s="663">
        <v>16575</v>
      </c>
      <c r="BP17" s="663">
        <v>28281</v>
      </c>
      <c r="BQ17" s="663">
        <v>1537</v>
      </c>
      <c r="BR17" s="663">
        <v>0</v>
      </c>
      <c r="BS17" s="663">
        <v>0</v>
      </c>
      <c r="BT17" s="663">
        <v>6391</v>
      </c>
      <c r="BU17" s="663">
        <v>0</v>
      </c>
      <c r="BV17" s="663">
        <v>0</v>
      </c>
      <c r="BW17" s="663">
        <v>0</v>
      </c>
      <c r="BX17" s="663">
        <v>49108</v>
      </c>
      <c r="BY17" s="663">
        <v>6648</v>
      </c>
      <c r="BZ17" s="663">
        <v>1800</v>
      </c>
      <c r="CA17" s="663">
        <v>257635</v>
      </c>
      <c r="CB17" s="663">
        <v>0</v>
      </c>
      <c r="CC17" s="663">
        <v>-2323</v>
      </c>
      <c r="CD17" s="663">
        <v>0</v>
      </c>
      <c r="CE17" s="663">
        <v>0</v>
      </c>
      <c r="CF17" s="663">
        <v>0</v>
      </c>
      <c r="CG17" s="663">
        <v>0</v>
      </c>
      <c r="CH17" s="663">
        <v>0</v>
      </c>
      <c r="CI17" s="663">
        <v>0</v>
      </c>
      <c r="CJ17" s="663">
        <v>0</v>
      </c>
      <c r="CK17" s="663">
        <v>0</v>
      </c>
      <c r="CL17" s="663">
        <v>0</v>
      </c>
      <c r="CM17" s="663">
        <v>623</v>
      </c>
      <c r="CN17" s="663">
        <v>0</v>
      </c>
      <c r="CO17" s="663">
        <v>0</v>
      </c>
      <c r="CP17" s="663">
        <v>71972</v>
      </c>
      <c r="CQ17" s="663">
        <v>12895</v>
      </c>
      <c r="CR17" s="663">
        <v>0</v>
      </c>
      <c r="CS17" s="663">
        <v>39904</v>
      </c>
      <c r="CT17" s="663">
        <v>4516</v>
      </c>
      <c r="CU17" s="663">
        <v>206593</v>
      </c>
      <c r="CV17" s="663">
        <v>0</v>
      </c>
      <c r="CW17" s="663">
        <v>0</v>
      </c>
      <c r="CX17" s="663">
        <v>0</v>
      </c>
      <c r="CY17" s="663">
        <v>0</v>
      </c>
      <c r="CZ17" s="663">
        <v>0</v>
      </c>
      <c r="DA17" s="663">
        <v>0</v>
      </c>
      <c r="DB17" s="663">
        <v>0</v>
      </c>
      <c r="DC17" s="663">
        <v>0</v>
      </c>
      <c r="DD17" s="663">
        <v>0</v>
      </c>
      <c r="DE17" s="663">
        <v>0</v>
      </c>
      <c r="DF17" s="663">
        <v>0</v>
      </c>
      <c r="DG17" s="663">
        <v>0</v>
      </c>
      <c r="DH17" s="663">
        <v>0</v>
      </c>
      <c r="DI17" s="663">
        <v>0</v>
      </c>
      <c r="DJ17" s="663">
        <v>0</v>
      </c>
      <c r="DK17" s="663">
        <v>0</v>
      </c>
      <c r="DL17" s="663">
        <v>0</v>
      </c>
      <c r="DM17" s="663">
        <v>0</v>
      </c>
      <c r="DN17" s="663">
        <v>0</v>
      </c>
      <c r="DO17" s="663">
        <v>0</v>
      </c>
      <c r="DP17" s="663">
        <v>0</v>
      </c>
      <c r="DQ17" s="663">
        <v>0</v>
      </c>
      <c r="DR17" s="663">
        <v>0</v>
      </c>
      <c r="DS17" s="663">
        <v>0</v>
      </c>
      <c r="DT17" s="663">
        <v>0</v>
      </c>
      <c r="DU17" s="663">
        <v>0</v>
      </c>
      <c r="DV17" s="663">
        <v>0</v>
      </c>
      <c r="DW17" s="663">
        <v>0</v>
      </c>
      <c r="DX17" s="663">
        <v>0</v>
      </c>
      <c r="DY17" s="663">
        <v>0</v>
      </c>
      <c r="DZ17" s="663">
        <v>0</v>
      </c>
      <c r="EA17" s="663">
        <v>0</v>
      </c>
      <c r="EB17" s="663">
        <v>0</v>
      </c>
      <c r="EC17" s="663">
        <v>0</v>
      </c>
      <c r="ED17" s="663">
        <v>0</v>
      </c>
      <c r="EE17" s="663">
        <v>0</v>
      </c>
      <c r="EF17" s="663">
        <v>0</v>
      </c>
      <c r="EG17" s="663">
        <v>0</v>
      </c>
      <c r="EH17" s="663">
        <v>0</v>
      </c>
      <c r="EI17" s="663">
        <v>0</v>
      </c>
      <c r="EJ17" s="663">
        <v>0</v>
      </c>
      <c r="EK17" s="663">
        <v>0</v>
      </c>
      <c r="EL17" s="663">
        <v>0</v>
      </c>
      <c r="EM17" s="663">
        <v>0</v>
      </c>
      <c r="EN17" s="663">
        <v>0</v>
      </c>
      <c r="EO17" s="663">
        <v>0</v>
      </c>
      <c r="EP17" s="663">
        <v>0</v>
      </c>
      <c r="EQ17" s="663">
        <v>0</v>
      </c>
      <c r="ER17" s="663">
        <v>0</v>
      </c>
      <c r="ES17" s="663">
        <v>0</v>
      </c>
      <c r="ET17" s="663">
        <v>0</v>
      </c>
      <c r="EU17" s="663">
        <v>0</v>
      </c>
      <c r="EV17" s="663">
        <v>0</v>
      </c>
      <c r="EW17" s="663">
        <v>0</v>
      </c>
      <c r="EX17" s="663">
        <v>0</v>
      </c>
      <c r="EY17" s="663">
        <v>0</v>
      </c>
      <c r="EZ17" s="663">
        <v>0</v>
      </c>
      <c r="FA17" s="663">
        <v>0</v>
      </c>
      <c r="FB17" s="663">
        <v>0</v>
      </c>
      <c r="FC17" s="663">
        <v>0</v>
      </c>
      <c r="FD17" s="663">
        <v>0</v>
      </c>
      <c r="FE17" s="663">
        <v>0</v>
      </c>
      <c r="FF17" s="663">
        <v>0</v>
      </c>
      <c r="FG17" s="663">
        <v>0</v>
      </c>
      <c r="FH17" s="663">
        <v>0</v>
      </c>
      <c r="FI17" s="663">
        <v>0</v>
      </c>
      <c r="FJ17" s="663">
        <v>0</v>
      </c>
      <c r="FK17" s="663">
        <v>0</v>
      </c>
      <c r="FL17" s="663">
        <v>0</v>
      </c>
      <c r="FM17" s="663">
        <v>0</v>
      </c>
      <c r="FN17" s="663">
        <v>0</v>
      </c>
      <c r="FO17" s="663">
        <v>0</v>
      </c>
      <c r="FP17" s="663">
        <v>0</v>
      </c>
      <c r="FQ17" s="663">
        <v>0</v>
      </c>
      <c r="FR17" s="663">
        <v>0</v>
      </c>
      <c r="FS17" s="663">
        <v>0</v>
      </c>
      <c r="FT17" s="663">
        <v>0</v>
      </c>
      <c r="FU17" s="663">
        <v>0</v>
      </c>
      <c r="FV17" s="663">
        <v>0</v>
      </c>
      <c r="FW17" s="663">
        <v>0</v>
      </c>
      <c r="FX17" s="663">
        <v>0</v>
      </c>
      <c r="FY17" s="663">
        <v>0</v>
      </c>
      <c r="FZ17" s="663">
        <v>0</v>
      </c>
      <c r="GA17" s="663">
        <v>0</v>
      </c>
      <c r="GB17" s="663">
        <v>0</v>
      </c>
      <c r="GC17" s="663">
        <v>0</v>
      </c>
      <c r="GD17" s="663">
        <v>0</v>
      </c>
      <c r="GE17" s="663">
        <v>0</v>
      </c>
      <c r="GF17" s="663">
        <v>0</v>
      </c>
      <c r="GG17" s="663">
        <v>0</v>
      </c>
      <c r="GH17" s="663">
        <v>0</v>
      </c>
      <c r="GI17" s="663">
        <v>0</v>
      </c>
      <c r="GJ17" s="663">
        <v>0</v>
      </c>
      <c r="GK17" s="663">
        <v>0</v>
      </c>
      <c r="GL17" s="663">
        <v>0</v>
      </c>
      <c r="GM17" s="663">
        <v>0</v>
      </c>
      <c r="GN17" s="663">
        <v>0</v>
      </c>
      <c r="GO17" s="663">
        <v>0</v>
      </c>
      <c r="GP17" s="663">
        <v>0</v>
      </c>
      <c r="GQ17" s="663">
        <v>0</v>
      </c>
      <c r="GR17" s="663">
        <v>0</v>
      </c>
      <c r="GS17" s="663">
        <v>0</v>
      </c>
      <c r="GT17" s="663">
        <v>0</v>
      </c>
      <c r="GU17" s="663">
        <v>0</v>
      </c>
      <c r="GV17" s="663">
        <v>0</v>
      </c>
      <c r="GW17" s="663">
        <v>0</v>
      </c>
      <c r="GX17" s="663">
        <v>0</v>
      </c>
      <c r="GY17" s="663">
        <v>0</v>
      </c>
      <c r="GZ17" s="663">
        <v>0</v>
      </c>
      <c r="HA17" s="663">
        <v>0</v>
      </c>
      <c r="HB17" s="663">
        <v>0</v>
      </c>
      <c r="HC17" s="663">
        <v>0</v>
      </c>
      <c r="HD17" s="663">
        <v>0</v>
      </c>
      <c r="HE17" s="663">
        <v>0</v>
      </c>
      <c r="HF17" s="663">
        <v>0</v>
      </c>
      <c r="HG17" s="663">
        <v>0</v>
      </c>
      <c r="HH17" s="663">
        <v>0</v>
      </c>
      <c r="HI17" s="663">
        <v>0</v>
      </c>
      <c r="HJ17" s="663">
        <v>0</v>
      </c>
      <c r="HK17" s="663">
        <v>0</v>
      </c>
      <c r="HL17" s="663">
        <v>51644614</v>
      </c>
      <c r="HM17" s="663">
        <v>1874803</v>
      </c>
      <c r="HN17" s="663">
        <v>114714644</v>
      </c>
      <c r="HO17" s="664"/>
      <c r="HP17" s="665" t="s">
        <v>1668</v>
      </c>
      <c r="HQ17" s="477" t="s">
        <v>1669</v>
      </c>
      <c r="HR17" s="477" t="s">
        <v>1670</v>
      </c>
      <c r="HS17" s="661"/>
      <c r="HT17" s="662">
        <v>1892779</v>
      </c>
      <c r="HU17" s="662">
        <v>-536409</v>
      </c>
      <c r="HV17" s="662">
        <v>0</v>
      </c>
      <c r="HW17" s="662">
        <v>0</v>
      </c>
      <c r="HX17" s="662">
        <v>0</v>
      </c>
      <c r="HY17" s="662">
        <v>0</v>
      </c>
      <c r="HZ17" s="662">
        <v>0</v>
      </c>
      <c r="IA17" s="662">
        <v>0</v>
      </c>
      <c r="IB17" s="662">
        <v>0</v>
      </c>
      <c r="IC17" s="662">
        <v>0</v>
      </c>
      <c r="ID17" s="662">
        <v>0</v>
      </c>
      <c r="IE17" s="662">
        <v>0</v>
      </c>
      <c r="IF17" s="662">
        <v>0</v>
      </c>
      <c r="IG17" s="664"/>
      <c r="IH17" s="664"/>
      <c r="II17" s="664"/>
      <c r="IJ17" s="664"/>
      <c r="IK17" s="664"/>
      <c r="IL17" s="664"/>
      <c r="IM17" s="664"/>
      <c r="IN17" s="664"/>
      <c r="IO17" s="664"/>
    </row>
    <row r="18" spans="1:249" s="666" customFormat="1" ht="15.75" thickBot="1">
      <c r="A18" s="658">
        <v>130</v>
      </c>
      <c r="B18" s="984" t="s">
        <v>195</v>
      </c>
      <c r="C18" s="660" t="s">
        <v>196</v>
      </c>
      <c r="D18" s="661">
        <v>2698522085</v>
      </c>
      <c r="E18" s="662">
        <v>3632</v>
      </c>
      <c r="F18" s="663" t="s">
        <v>1473</v>
      </c>
      <c r="G18" s="663">
        <v>4184821</v>
      </c>
      <c r="H18" s="663">
        <v>0</v>
      </c>
      <c r="I18" s="663">
        <v>191864568</v>
      </c>
      <c r="J18" s="663">
        <v>18609106</v>
      </c>
      <c r="K18" s="663">
        <v>17496228</v>
      </c>
      <c r="L18" s="663">
        <v>57412521</v>
      </c>
      <c r="M18" s="663">
        <v>0</v>
      </c>
      <c r="N18" s="663">
        <v>18655629</v>
      </c>
      <c r="O18" s="663">
        <v>10414401</v>
      </c>
      <c r="P18" s="663">
        <v>460981</v>
      </c>
      <c r="Q18" s="663">
        <v>745486</v>
      </c>
      <c r="R18" s="663">
        <v>96113</v>
      </c>
      <c r="S18" s="663">
        <v>1210366</v>
      </c>
      <c r="T18" s="663">
        <v>7078</v>
      </c>
      <c r="U18" s="663">
        <v>2493802</v>
      </c>
      <c r="V18" s="663">
        <v>9293557</v>
      </c>
      <c r="W18" s="663">
        <v>1128936</v>
      </c>
      <c r="X18" s="663">
        <v>187410</v>
      </c>
      <c r="Y18" s="663">
        <v>6987249</v>
      </c>
      <c r="Z18" s="663">
        <v>395694</v>
      </c>
      <c r="AA18" s="663">
        <v>1237511</v>
      </c>
      <c r="AB18" s="663">
        <v>3433141</v>
      </c>
      <c r="AC18" s="663">
        <v>246548</v>
      </c>
      <c r="AD18" s="663">
        <v>0</v>
      </c>
      <c r="AE18" s="663">
        <v>1829619</v>
      </c>
      <c r="AF18" s="663">
        <v>59884</v>
      </c>
      <c r="AG18" s="663">
        <v>475976</v>
      </c>
      <c r="AH18" s="663">
        <v>2591695</v>
      </c>
      <c r="AI18" s="663">
        <v>3121371</v>
      </c>
      <c r="AJ18" s="663">
        <v>1569717</v>
      </c>
      <c r="AK18" s="663">
        <v>15956167</v>
      </c>
      <c r="AL18" s="663">
        <v>606774</v>
      </c>
      <c r="AM18" s="663">
        <v>16575538</v>
      </c>
      <c r="AN18" s="663">
        <v>82400938</v>
      </c>
      <c r="AO18" s="663">
        <v>1669297</v>
      </c>
      <c r="AP18" s="663">
        <v>2027764</v>
      </c>
      <c r="AQ18" s="663">
        <v>7658704</v>
      </c>
      <c r="AR18" s="663">
        <v>1010012</v>
      </c>
      <c r="AS18" s="663">
        <v>2950051</v>
      </c>
      <c r="AT18" s="663">
        <v>5357663</v>
      </c>
      <c r="AU18" s="663">
        <v>431957</v>
      </c>
      <c r="AV18" s="663">
        <v>2887</v>
      </c>
      <c r="AW18" s="663">
        <v>1311565</v>
      </c>
      <c r="AX18" s="663">
        <v>14000</v>
      </c>
      <c r="AY18" s="663">
        <v>803516</v>
      </c>
      <c r="AZ18" s="663">
        <v>1354155</v>
      </c>
      <c r="BA18" s="663">
        <v>1782609</v>
      </c>
      <c r="BB18" s="663">
        <v>641631</v>
      </c>
      <c r="BC18" s="663">
        <v>5752939</v>
      </c>
      <c r="BD18" s="663">
        <v>1699603</v>
      </c>
      <c r="BE18" s="663">
        <v>1003464</v>
      </c>
      <c r="BF18" s="663">
        <v>17551041</v>
      </c>
      <c r="BG18" s="663">
        <v>2579643</v>
      </c>
      <c r="BH18" s="663">
        <v>647224</v>
      </c>
      <c r="BI18" s="663">
        <v>14042813</v>
      </c>
      <c r="BJ18" s="663">
        <v>934459</v>
      </c>
      <c r="BK18" s="663">
        <v>10602457</v>
      </c>
      <c r="BL18" s="663">
        <v>951146</v>
      </c>
      <c r="BM18" s="663">
        <v>2708</v>
      </c>
      <c r="BN18" s="663">
        <v>0</v>
      </c>
      <c r="BO18" s="663">
        <v>1517094</v>
      </c>
      <c r="BP18" s="663">
        <v>0</v>
      </c>
      <c r="BQ18" s="663">
        <v>234662</v>
      </c>
      <c r="BR18" s="663">
        <v>5113595</v>
      </c>
      <c r="BS18" s="663">
        <v>2065738</v>
      </c>
      <c r="BT18" s="663">
        <v>3004125</v>
      </c>
      <c r="BU18" s="663">
        <v>2131444</v>
      </c>
      <c r="BV18" s="663">
        <v>57609</v>
      </c>
      <c r="BW18" s="663">
        <v>4046961</v>
      </c>
      <c r="BX18" s="663">
        <v>0</v>
      </c>
      <c r="BY18" s="663">
        <v>1264888</v>
      </c>
      <c r="BZ18" s="663">
        <v>0</v>
      </c>
      <c r="CA18" s="663">
        <v>2046651</v>
      </c>
      <c r="CB18" s="663">
        <v>0</v>
      </c>
      <c r="CC18" s="663">
        <v>174162</v>
      </c>
      <c r="CD18" s="663">
        <v>530949</v>
      </c>
      <c r="CE18" s="663">
        <v>203137</v>
      </c>
      <c r="CF18" s="663">
        <v>0</v>
      </c>
      <c r="CG18" s="663">
        <v>798270</v>
      </c>
      <c r="CH18" s="663">
        <v>0</v>
      </c>
      <c r="CI18" s="663">
        <v>186624</v>
      </c>
      <c r="CJ18" s="663">
        <v>400420</v>
      </c>
      <c r="CK18" s="663">
        <v>0</v>
      </c>
      <c r="CL18" s="663">
        <v>0</v>
      </c>
      <c r="CM18" s="663">
        <v>643086</v>
      </c>
      <c r="CN18" s="663">
        <v>3807750</v>
      </c>
      <c r="CO18" s="663">
        <v>477418</v>
      </c>
      <c r="CP18" s="663">
        <v>12781376</v>
      </c>
      <c r="CQ18" s="663">
        <v>616743</v>
      </c>
      <c r="CR18" s="663">
        <v>2518059</v>
      </c>
      <c r="CS18" s="663">
        <v>2414167</v>
      </c>
      <c r="CT18" s="663">
        <v>52689</v>
      </c>
      <c r="CU18" s="663">
        <v>1264975</v>
      </c>
      <c r="CV18" s="663">
        <v>198351</v>
      </c>
      <c r="CW18" s="663">
        <v>7090</v>
      </c>
      <c r="CX18" s="663">
        <v>106038</v>
      </c>
      <c r="CY18" s="663">
        <v>83412</v>
      </c>
      <c r="CZ18" s="663">
        <v>0</v>
      </c>
      <c r="DA18" s="663">
        <v>157599</v>
      </c>
      <c r="DB18" s="663">
        <v>0</v>
      </c>
      <c r="DC18" s="663">
        <v>0</v>
      </c>
      <c r="DD18" s="663">
        <v>0</v>
      </c>
      <c r="DE18" s="663">
        <v>0</v>
      </c>
      <c r="DF18" s="663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63">
        <v>0</v>
      </c>
      <c r="DN18" s="663">
        <v>0</v>
      </c>
      <c r="DO18" s="663">
        <v>0</v>
      </c>
      <c r="DP18" s="663">
        <v>0</v>
      </c>
      <c r="DQ18" s="663">
        <v>0</v>
      </c>
      <c r="DR18" s="663">
        <v>0</v>
      </c>
      <c r="DS18" s="663">
        <v>0</v>
      </c>
      <c r="DT18" s="663">
        <v>0</v>
      </c>
      <c r="DU18" s="663">
        <v>0</v>
      </c>
      <c r="DV18" s="663">
        <v>0</v>
      </c>
      <c r="DW18" s="663">
        <v>0</v>
      </c>
      <c r="DX18" s="663">
        <v>0</v>
      </c>
      <c r="DY18" s="663">
        <v>0</v>
      </c>
      <c r="DZ18" s="663">
        <v>0</v>
      </c>
      <c r="EA18" s="663">
        <v>0</v>
      </c>
      <c r="EB18" s="663">
        <v>0</v>
      </c>
      <c r="EC18" s="663">
        <v>0</v>
      </c>
      <c r="ED18" s="663">
        <v>0</v>
      </c>
      <c r="EE18" s="663">
        <v>0</v>
      </c>
      <c r="EF18" s="663">
        <v>1142</v>
      </c>
      <c r="EG18" s="663">
        <v>9937</v>
      </c>
      <c r="EH18" s="663">
        <v>95015</v>
      </c>
      <c r="EI18" s="663">
        <v>233431</v>
      </c>
      <c r="EJ18" s="663">
        <v>25392</v>
      </c>
      <c r="EK18" s="663">
        <v>217565</v>
      </c>
      <c r="EL18" s="663">
        <v>61500</v>
      </c>
      <c r="EM18" s="663">
        <v>165880</v>
      </c>
      <c r="EN18" s="663">
        <v>812508</v>
      </c>
      <c r="EO18" s="663">
        <v>2312250</v>
      </c>
      <c r="EP18" s="663">
        <v>0</v>
      </c>
      <c r="EQ18" s="663">
        <v>230565</v>
      </c>
      <c r="ER18" s="663">
        <v>1754659</v>
      </c>
      <c r="ES18" s="663">
        <v>146435</v>
      </c>
      <c r="ET18" s="663">
        <v>226357</v>
      </c>
      <c r="EU18" s="663">
        <v>42446</v>
      </c>
      <c r="EV18" s="663">
        <v>1030576</v>
      </c>
      <c r="EW18" s="663">
        <v>548887</v>
      </c>
      <c r="EX18" s="663">
        <v>1841723</v>
      </c>
      <c r="EY18" s="663">
        <v>151553</v>
      </c>
      <c r="EZ18" s="663">
        <v>724096</v>
      </c>
      <c r="FA18" s="663">
        <v>0</v>
      </c>
      <c r="FB18" s="663">
        <v>0</v>
      </c>
      <c r="FC18" s="663">
        <v>296543</v>
      </c>
      <c r="FD18" s="663">
        <v>2129994</v>
      </c>
      <c r="FE18" s="663">
        <v>1206393</v>
      </c>
      <c r="FF18" s="663">
        <v>0</v>
      </c>
      <c r="FG18" s="663">
        <v>160704</v>
      </c>
      <c r="FH18" s="663">
        <v>172154</v>
      </c>
      <c r="FI18" s="663">
        <v>1669731</v>
      </c>
      <c r="FJ18" s="663">
        <v>0</v>
      </c>
      <c r="FK18" s="663">
        <v>0</v>
      </c>
      <c r="FL18" s="663">
        <v>0</v>
      </c>
      <c r="FM18" s="663">
        <v>0</v>
      </c>
      <c r="FN18" s="663">
        <v>0</v>
      </c>
      <c r="FO18" s="663">
        <v>100306</v>
      </c>
      <c r="FP18" s="663">
        <v>1890997</v>
      </c>
      <c r="FQ18" s="663">
        <v>7061</v>
      </c>
      <c r="FR18" s="663">
        <v>0</v>
      </c>
      <c r="FS18" s="663">
        <v>34380</v>
      </c>
      <c r="FT18" s="663">
        <v>398300</v>
      </c>
      <c r="FU18" s="663">
        <v>542939</v>
      </c>
      <c r="FV18" s="663">
        <v>1527937</v>
      </c>
      <c r="FW18" s="663">
        <v>0</v>
      </c>
      <c r="FX18" s="663">
        <v>0</v>
      </c>
      <c r="FY18" s="663">
        <v>0</v>
      </c>
      <c r="FZ18" s="663">
        <v>14230</v>
      </c>
      <c r="GA18" s="663">
        <v>456441</v>
      </c>
      <c r="GB18" s="663">
        <v>149673</v>
      </c>
      <c r="GC18" s="663">
        <v>43092</v>
      </c>
      <c r="GD18" s="663">
        <v>0</v>
      </c>
      <c r="GE18" s="663">
        <v>0</v>
      </c>
      <c r="GF18" s="663">
        <v>0</v>
      </c>
      <c r="GG18" s="663">
        <v>124222</v>
      </c>
      <c r="GH18" s="663">
        <v>0</v>
      </c>
      <c r="GI18" s="663">
        <v>0</v>
      </c>
      <c r="GJ18" s="663">
        <v>0</v>
      </c>
      <c r="GK18" s="663">
        <v>0</v>
      </c>
      <c r="GL18" s="663">
        <v>0</v>
      </c>
      <c r="GM18" s="663">
        <v>5249</v>
      </c>
      <c r="GN18" s="663">
        <v>0</v>
      </c>
      <c r="GO18" s="663">
        <v>0</v>
      </c>
      <c r="GP18" s="663">
        <v>0</v>
      </c>
      <c r="GQ18" s="663">
        <v>0</v>
      </c>
      <c r="GR18" s="663">
        <v>0</v>
      </c>
      <c r="GS18" s="663">
        <v>0</v>
      </c>
      <c r="GT18" s="663">
        <v>0</v>
      </c>
      <c r="GU18" s="663">
        <v>0</v>
      </c>
      <c r="GV18" s="663">
        <v>0</v>
      </c>
      <c r="GW18" s="663">
        <v>0</v>
      </c>
      <c r="GX18" s="663">
        <v>0</v>
      </c>
      <c r="GY18" s="663">
        <v>0</v>
      </c>
      <c r="GZ18" s="663">
        <v>0</v>
      </c>
      <c r="HA18" s="663">
        <v>0</v>
      </c>
      <c r="HB18" s="663">
        <v>0</v>
      </c>
      <c r="HC18" s="663">
        <v>0</v>
      </c>
      <c r="HD18" s="663">
        <v>0</v>
      </c>
      <c r="HE18" s="663">
        <v>0</v>
      </c>
      <c r="HF18" s="663">
        <v>0</v>
      </c>
      <c r="HG18" s="663">
        <v>0</v>
      </c>
      <c r="HH18" s="663">
        <v>0</v>
      </c>
      <c r="HI18" s="663">
        <v>0</v>
      </c>
      <c r="HJ18" s="663">
        <v>0</v>
      </c>
      <c r="HK18" s="663">
        <v>0</v>
      </c>
      <c r="HL18" s="663">
        <v>411895045</v>
      </c>
      <c r="HM18" s="663">
        <v>210679890</v>
      </c>
      <c r="HN18" s="663">
        <v>1450944040</v>
      </c>
      <c r="HO18" s="664"/>
      <c r="HP18" s="665" t="s">
        <v>1476</v>
      </c>
      <c r="HQ18" s="477" t="s">
        <v>1477</v>
      </c>
      <c r="HR18" s="477" t="s">
        <v>1478</v>
      </c>
      <c r="HS18" s="661"/>
      <c r="HT18" s="662" t="s">
        <v>1479</v>
      </c>
      <c r="HU18" s="662" t="s">
        <v>1479</v>
      </c>
      <c r="HV18" s="662">
        <v>0</v>
      </c>
      <c r="HW18" s="662">
        <v>0</v>
      </c>
      <c r="HX18" s="662">
        <v>0</v>
      </c>
      <c r="HY18" s="662">
        <v>0</v>
      </c>
      <c r="HZ18" s="662">
        <v>0</v>
      </c>
      <c r="IA18" s="662">
        <v>0</v>
      </c>
      <c r="IB18" s="662">
        <v>0</v>
      </c>
      <c r="IC18" s="662">
        <v>0</v>
      </c>
      <c r="ID18" s="662">
        <v>0</v>
      </c>
      <c r="IE18" s="662">
        <v>0</v>
      </c>
      <c r="IF18" s="662">
        <v>0</v>
      </c>
      <c r="IG18" s="664"/>
      <c r="IH18" s="664"/>
      <c r="II18" s="664"/>
      <c r="IJ18" s="664"/>
      <c r="IK18" s="664"/>
      <c r="IL18" s="664"/>
      <c r="IM18" s="664"/>
      <c r="IN18" s="664"/>
      <c r="IO18" s="664"/>
    </row>
    <row r="19" spans="1:249" s="666" customFormat="1" ht="15.75" thickBot="1">
      <c r="A19" s="658">
        <v>140</v>
      </c>
      <c r="B19" s="984" t="s">
        <v>197</v>
      </c>
      <c r="C19" s="660" t="s">
        <v>198</v>
      </c>
      <c r="D19" s="661">
        <v>120881279</v>
      </c>
      <c r="E19" s="662">
        <v>10298</v>
      </c>
      <c r="F19" s="663" t="s">
        <v>1473</v>
      </c>
      <c r="G19" s="663">
        <v>776447</v>
      </c>
      <c r="H19" s="663">
        <v>0</v>
      </c>
      <c r="I19" s="663">
        <v>7904208</v>
      </c>
      <c r="J19" s="663">
        <v>1235829</v>
      </c>
      <c r="K19" s="663">
        <v>226408</v>
      </c>
      <c r="L19" s="663">
        <v>0</v>
      </c>
      <c r="M19" s="663">
        <v>52982</v>
      </c>
      <c r="N19" s="663">
        <v>2038657</v>
      </c>
      <c r="O19" s="663">
        <v>1652685</v>
      </c>
      <c r="P19" s="663">
        <v>0</v>
      </c>
      <c r="Q19" s="663">
        <v>0</v>
      </c>
      <c r="R19" s="663">
        <v>0</v>
      </c>
      <c r="S19" s="663">
        <v>0</v>
      </c>
      <c r="T19" s="663">
        <v>0</v>
      </c>
      <c r="U19" s="663">
        <v>0</v>
      </c>
      <c r="V19" s="663">
        <v>692290</v>
      </c>
      <c r="W19" s="663">
        <v>145079</v>
      </c>
      <c r="X19" s="663">
        <v>806631</v>
      </c>
      <c r="Y19" s="663">
        <v>20519</v>
      </c>
      <c r="Z19" s="663">
        <v>46981</v>
      </c>
      <c r="AA19" s="663">
        <v>23837</v>
      </c>
      <c r="AB19" s="663">
        <v>0</v>
      </c>
      <c r="AC19" s="663">
        <v>0</v>
      </c>
      <c r="AD19" s="663">
        <v>0</v>
      </c>
      <c r="AE19" s="663">
        <v>0</v>
      </c>
      <c r="AF19" s="663">
        <v>0</v>
      </c>
      <c r="AG19" s="663">
        <v>0</v>
      </c>
      <c r="AH19" s="663">
        <v>0</v>
      </c>
      <c r="AI19" s="663">
        <v>0</v>
      </c>
      <c r="AJ19" s="663">
        <v>0</v>
      </c>
      <c r="AK19" s="663">
        <v>16394</v>
      </c>
      <c r="AL19" s="663">
        <v>0</v>
      </c>
      <c r="AM19" s="663">
        <v>41652</v>
      </c>
      <c r="AN19" s="663">
        <v>1532664</v>
      </c>
      <c r="AO19" s="663">
        <v>351729</v>
      </c>
      <c r="AP19" s="663">
        <v>283582</v>
      </c>
      <c r="AQ19" s="663">
        <v>1397288</v>
      </c>
      <c r="AR19" s="663">
        <v>244410</v>
      </c>
      <c r="AS19" s="663">
        <v>2435509</v>
      </c>
      <c r="AT19" s="663">
        <v>0</v>
      </c>
      <c r="AU19" s="663">
        <v>0</v>
      </c>
      <c r="AV19" s="663">
        <v>0</v>
      </c>
      <c r="AW19" s="663">
        <v>0</v>
      </c>
      <c r="AX19" s="663">
        <v>0</v>
      </c>
      <c r="AY19" s="663">
        <v>0</v>
      </c>
      <c r="AZ19" s="663">
        <v>0</v>
      </c>
      <c r="BA19" s="663">
        <v>0</v>
      </c>
      <c r="BB19" s="663">
        <v>0</v>
      </c>
      <c r="BC19" s="663">
        <v>0</v>
      </c>
      <c r="BD19" s="663">
        <v>0</v>
      </c>
      <c r="BE19" s="663">
        <v>0</v>
      </c>
      <c r="BF19" s="663">
        <v>199036</v>
      </c>
      <c r="BG19" s="663">
        <v>0</v>
      </c>
      <c r="BH19" s="663">
        <v>0</v>
      </c>
      <c r="BI19" s="663">
        <v>0</v>
      </c>
      <c r="BJ19" s="663">
        <v>0</v>
      </c>
      <c r="BK19" s="663">
        <v>0</v>
      </c>
      <c r="BL19" s="663">
        <v>0</v>
      </c>
      <c r="BM19" s="663">
        <v>0</v>
      </c>
      <c r="BN19" s="663">
        <v>0</v>
      </c>
      <c r="BO19" s="663">
        <v>0</v>
      </c>
      <c r="BP19" s="663">
        <v>0</v>
      </c>
      <c r="BQ19" s="663">
        <v>0</v>
      </c>
      <c r="BR19" s="663">
        <v>39695</v>
      </c>
      <c r="BS19" s="663">
        <v>23957</v>
      </c>
      <c r="BT19" s="663">
        <v>1075148</v>
      </c>
      <c r="BU19" s="663">
        <v>182</v>
      </c>
      <c r="BV19" s="663">
        <v>1712</v>
      </c>
      <c r="BW19" s="663">
        <v>31780</v>
      </c>
      <c r="BX19" s="663">
        <v>0</v>
      </c>
      <c r="BY19" s="663">
        <v>0</v>
      </c>
      <c r="BZ19" s="663">
        <v>0</v>
      </c>
      <c r="CA19" s="663">
        <v>0</v>
      </c>
      <c r="CB19" s="663">
        <v>0</v>
      </c>
      <c r="CC19" s="663">
        <v>0</v>
      </c>
      <c r="CD19" s="663">
        <v>0</v>
      </c>
      <c r="CE19" s="663">
        <v>0</v>
      </c>
      <c r="CF19" s="663">
        <v>0</v>
      </c>
      <c r="CG19" s="663">
        <v>0</v>
      </c>
      <c r="CH19" s="663">
        <v>0</v>
      </c>
      <c r="CI19" s="663">
        <v>0</v>
      </c>
      <c r="CJ19" s="663">
        <v>0</v>
      </c>
      <c r="CK19" s="663">
        <v>0</v>
      </c>
      <c r="CL19" s="663">
        <v>0</v>
      </c>
      <c r="CM19" s="663">
        <v>3002</v>
      </c>
      <c r="CN19" s="663">
        <v>0</v>
      </c>
      <c r="CO19" s="663">
        <v>0</v>
      </c>
      <c r="CP19" s="663">
        <v>0</v>
      </c>
      <c r="CQ19" s="663">
        <v>0</v>
      </c>
      <c r="CR19" s="663">
        <v>0</v>
      </c>
      <c r="CS19" s="663">
        <v>0</v>
      </c>
      <c r="CT19" s="663">
        <v>0</v>
      </c>
      <c r="CU19" s="663">
        <v>0</v>
      </c>
      <c r="CV19" s="663">
        <v>0</v>
      </c>
      <c r="CW19" s="663">
        <v>0</v>
      </c>
      <c r="CX19" s="663">
        <v>0</v>
      </c>
      <c r="CY19" s="663">
        <v>6350</v>
      </c>
      <c r="CZ19" s="663">
        <v>0</v>
      </c>
      <c r="DA19" s="663">
        <v>0</v>
      </c>
      <c r="DB19" s="663">
        <v>0</v>
      </c>
      <c r="DC19" s="663">
        <v>0</v>
      </c>
      <c r="DD19" s="663">
        <v>0</v>
      </c>
      <c r="DE19" s="663">
        <v>0</v>
      </c>
      <c r="DF19" s="663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63">
        <v>0</v>
      </c>
      <c r="DN19" s="663">
        <v>0</v>
      </c>
      <c r="DO19" s="663">
        <v>0</v>
      </c>
      <c r="DP19" s="663">
        <v>0</v>
      </c>
      <c r="DQ19" s="663">
        <v>0</v>
      </c>
      <c r="DR19" s="663">
        <v>0</v>
      </c>
      <c r="DS19" s="663">
        <v>0</v>
      </c>
      <c r="DT19" s="663">
        <v>0</v>
      </c>
      <c r="DU19" s="663">
        <v>0</v>
      </c>
      <c r="DV19" s="663">
        <v>0</v>
      </c>
      <c r="DW19" s="663">
        <v>0</v>
      </c>
      <c r="DX19" s="663">
        <v>0</v>
      </c>
      <c r="DY19" s="663">
        <v>0</v>
      </c>
      <c r="DZ19" s="663">
        <v>0</v>
      </c>
      <c r="EA19" s="663">
        <v>0</v>
      </c>
      <c r="EB19" s="663">
        <v>0</v>
      </c>
      <c r="EC19" s="663">
        <v>0</v>
      </c>
      <c r="ED19" s="663">
        <v>0</v>
      </c>
      <c r="EE19" s="663">
        <v>0</v>
      </c>
      <c r="EF19" s="663">
        <v>0</v>
      </c>
      <c r="EG19" s="663">
        <v>0</v>
      </c>
      <c r="EH19" s="663">
        <v>0</v>
      </c>
      <c r="EI19" s="663">
        <v>0</v>
      </c>
      <c r="EJ19" s="663">
        <v>0</v>
      </c>
      <c r="EK19" s="663">
        <v>0</v>
      </c>
      <c r="EL19" s="663">
        <v>0</v>
      </c>
      <c r="EM19" s="663">
        <v>0</v>
      </c>
      <c r="EN19" s="663">
        <v>0</v>
      </c>
      <c r="EO19" s="663">
        <v>0</v>
      </c>
      <c r="EP19" s="663">
        <v>0</v>
      </c>
      <c r="EQ19" s="663">
        <v>0</v>
      </c>
      <c r="ER19" s="663">
        <v>0</v>
      </c>
      <c r="ES19" s="663">
        <v>0</v>
      </c>
      <c r="ET19" s="663">
        <v>0</v>
      </c>
      <c r="EU19" s="663">
        <v>0</v>
      </c>
      <c r="EV19" s="663">
        <v>0</v>
      </c>
      <c r="EW19" s="663">
        <v>0</v>
      </c>
      <c r="EX19" s="663">
        <v>0</v>
      </c>
      <c r="EY19" s="663">
        <v>0</v>
      </c>
      <c r="EZ19" s="663">
        <v>0</v>
      </c>
      <c r="FA19" s="663">
        <v>0</v>
      </c>
      <c r="FB19" s="663">
        <v>0</v>
      </c>
      <c r="FC19" s="663">
        <v>0</v>
      </c>
      <c r="FD19" s="663">
        <v>0</v>
      </c>
      <c r="FE19" s="663">
        <v>0</v>
      </c>
      <c r="FF19" s="663">
        <v>0</v>
      </c>
      <c r="FG19" s="663">
        <v>0</v>
      </c>
      <c r="FH19" s="663">
        <v>0</v>
      </c>
      <c r="FI19" s="663">
        <v>0</v>
      </c>
      <c r="FJ19" s="663">
        <v>0</v>
      </c>
      <c r="FK19" s="663">
        <v>0</v>
      </c>
      <c r="FL19" s="663">
        <v>0</v>
      </c>
      <c r="FM19" s="663">
        <v>0</v>
      </c>
      <c r="FN19" s="663">
        <v>0</v>
      </c>
      <c r="FO19" s="663">
        <v>0</v>
      </c>
      <c r="FP19" s="663">
        <v>0</v>
      </c>
      <c r="FQ19" s="663">
        <v>0</v>
      </c>
      <c r="FR19" s="663">
        <v>0</v>
      </c>
      <c r="FS19" s="663">
        <v>0</v>
      </c>
      <c r="FT19" s="663">
        <v>0</v>
      </c>
      <c r="FU19" s="663">
        <v>0</v>
      </c>
      <c r="FV19" s="663">
        <v>0</v>
      </c>
      <c r="FW19" s="663">
        <v>0</v>
      </c>
      <c r="FX19" s="663">
        <v>0</v>
      </c>
      <c r="FY19" s="663">
        <v>0</v>
      </c>
      <c r="FZ19" s="663">
        <v>0</v>
      </c>
      <c r="GA19" s="663">
        <v>0</v>
      </c>
      <c r="GB19" s="663">
        <v>0</v>
      </c>
      <c r="GC19" s="663">
        <v>0</v>
      </c>
      <c r="GD19" s="663">
        <v>0</v>
      </c>
      <c r="GE19" s="663">
        <v>0</v>
      </c>
      <c r="GF19" s="663">
        <v>0</v>
      </c>
      <c r="GG19" s="663">
        <v>0</v>
      </c>
      <c r="GH19" s="663">
        <v>0</v>
      </c>
      <c r="GI19" s="663">
        <v>0</v>
      </c>
      <c r="GJ19" s="663">
        <v>0</v>
      </c>
      <c r="GK19" s="663">
        <v>0</v>
      </c>
      <c r="GL19" s="663">
        <v>0</v>
      </c>
      <c r="GM19" s="663">
        <v>0</v>
      </c>
      <c r="GN19" s="663">
        <v>0</v>
      </c>
      <c r="GO19" s="663">
        <v>0</v>
      </c>
      <c r="GP19" s="663">
        <v>0</v>
      </c>
      <c r="GQ19" s="663">
        <v>0</v>
      </c>
      <c r="GR19" s="663">
        <v>0</v>
      </c>
      <c r="GS19" s="663">
        <v>0</v>
      </c>
      <c r="GT19" s="663">
        <v>0</v>
      </c>
      <c r="GU19" s="663">
        <v>0</v>
      </c>
      <c r="GV19" s="663">
        <v>0</v>
      </c>
      <c r="GW19" s="663">
        <v>0</v>
      </c>
      <c r="GX19" s="663">
        <v>0</v>
      </c>
      <c r="GY19" s="663">
        <v>0</v>
      </c>
      <c r="GZ19" s="663">
        <v>0</v>
      </c>
      <c r="HA19" s="663">
        <v>0</v>
      </c>
      <c r="HB19" s="663">
        <v>0</v>
      </c>
      <c r="HC19" s="663">
        <v>0</v>
      </c>
      <c r="HD19" s="663">
        <v>0</v>
      </c>
      <c r="HE19" s="663">
        <v>0</v>
      </c>
      <c r="HF19" s="663">
        <v>0</v>
      </c>
      <c r="HG19" s="663">
        <v>0</v>
      </c>
      <c r="HH19" s="663">
        <v>0</v>
      </c>
      <c r="HI19" s="663">
        <v>0</v>
      </c>
      <c r="HJ19" s="663">
        <v>0</v>
      </c>
      <c r="HK19" s="663">
        <v>0</v>
      </c>
      <c r="HL19" s="663">
        <v>26753855</v>
      </c>
      <c r="HM19" s="663">
        <v>8748809</v>
      </c>
      <c r="HN19" s="663">
        <v>56148008</v>
      </c>
      <c r="HO19" s="664"/>
      <c r="HP19" s="665" t="s">
        <v>1476</v>
      </c>
      <c r="HQ19" s="477" t="s">
        <v>1477</v>
      </c>
      <c r="HR19" s="477" t="s">
        <v>1478</v>
      </c>
      <c r="HS19" s="661"/>
      <c r="HT19" s="662">
        <v>8680655</v>
      </c>
      <c r="HU19" s="662">
        <v>-2737976</v>
      </c>
      <c r="HV19" s="662">
        <v>0</v>
      </c>
      <c r="HW19" s="662">
        <v>-81995</v>
      </c>
      <c r="HX19" s="662">
        <v>0</v>
      </c>
      <c r="HY19" s="662">
        <v>0</v>
      </c>
      <c r="HZ19" s="662">
        <v>0</v>
      </c>
      <c r="IA19" s="662">
        <v>52982</v>
      </c>
      <c r="IB19" s="662">
        <v>0</v>
      </c>
      <c r="IC19" s="662">
        <v>0</v>
      </c>
      <c r="ID19" s="662" t="s">
        <v>1623</v>
      </c>
      <c r="IE19" s="662">
        <v>0</v>
      </c>
      <c r="IF19" s="662">
        <v>0</v>
      </c>
      <c r="IG19" s="664"/>
      <c r="IH19" s="664"/>
      <c r="II19" s="664"/>
      <c r="IJ19" s="664"/>
      <c r="IK19" s="664"/>
      <c r="IL19" s="664"/>
      <c r="IM19" s="664"/>
      <c r="IN19" s="664"/>
      <c r="IO19" s="664"/>
    </row>
    <row r="20" spans="1:249" s="666" customFormat="1" ht="15.75" thickBot="1">
      <c r="A20" s="658">
        <v>150</v>
      </c>
      <c r="B20" s="984" t="s">
        <v>430</v>
      </c>
      <c r="C20" s="660" t="s">
        <v>200</v>
      </c>
      <c r="D20" s="661">
        <v>304654777</v>
      </c>
      <c r="E20" s="662">
        <v>3630</v>
      </c>
      <c r="F20" s="663" t="s">
        <v>1473</v>
      </c>
      <c r="G20" s="663">
        <v>1425844</v>
      </c>
      <c r="H20" s="663">
        <v>0</v>
      </c>
      <c r="I20" s="663">
        <v>15387727</v>
      </c>
      <c r="J20" s="663">
        <v>987224</v>
      </c>
      <c r="K20" s="663">
        <v>298166</v>
      </c>
      <c r="L20" s="663">
        <v>0</v>
      </c>
      <c r="M20" s="663">
        <v>469650</v>
      </c>
      <c r="N20" s="663">
        <v>456117</v>
      </c>
      <c r="O20" s="663">
        <v>216609</v>
      </c>
      <c r="P20" s="663">
        <v>4764935</v>
      </c>
      <c r="Q20" s="663">
        <v>1566092</v>
      </c>
      <c r="R20" s="663">
        <v>49283</v>
      </c>
      <c r="S20" s="663">
        <v>1071805</v>
      </c>
      <c r="T20" s="663">
        <v>63203</v>
      </c>
      <c r="U20" s="663">
        <v>0</v>
      </c>
      <c r="V20" s="663">
        <v>202840</v>
      </c>
      <c r="W20" s="663">
        <v>6155</v>
      </c>
      <c r="X20" s="663">
        <v>0</v>
      </c>
      <c r="Y20" s="663">
        <v>0</v>
      </c>
      <c r="Z20" s="663">
        <v>0</v>
      </c>
      <c r="AA20" s="663">
        <v>0</v>
      </c>
      <c r="AB20" s="663">
        <v>294339</v>
      </c>
      <c r="AC20" s="663">
        <v>9688</v>
      </c>
      <c r="AD20" s="663">
        <v>0</v>
      </c>
      <c r="AE20" s="663">
        <v>0</v>
      </c>
      <c r="AF20" s="663">
        <v>0</v>
      </c>
      <c r="AG20" s="663">
        <v>0</v>
      </c>
      <c r="AH20" s="663">
        <v>2638198</v>
      </c>
      <c r="AI20" s="663">
        <v>85272</v>
      </c>
      <c r="AJ20" s="663">
        <v>0</v>
      </c>
      <c r="AK20" s="663">
        <v>921319</v>
      </c>
      <c r="AL20" s="663">
        <v>87576</v>
      </c>
      <c r="AM20" s="663">
        <v>84255</v>
      </c>
      <c r="AN20" s="663">
        <v>0</v>
      </c>
      <c r="AO20" s="663">
        <v>0</v>
      </c>
      <c r="AP20" s="663">
        <v>0</v>
      </c>
      <c r="AQ20" s="663">
        <v>0</v>
      </c>
      <c r="AR20" s="663">
        <v>0</v>
      </c>
      <c r="AS20" s="663">
        <v>0</v>
      </c>
      <c r="AT20" s="663">
        <v>0</v>
      </c>
      <c r="AU20" s="663">
        <v>25903</v>
      </c>
      <c r="AV20" s="663">
        <v>0</v>
      </c>
      <c r="AW20" s="663">
        <v>0</v>
      </c>
      <c r="AX20" s="663">
        <v>0</v>
      </c>
      <c r="AY20" s="663">
        <v>0</v>
      </c>
      <c r="AZ20" s="663">
        <v>90</v>
      </c>
      <c r="BA20" s="663">
        <v>650</v>
      </c>
      <c r="BB20" s="663">
        <v>0</v>
      </c>
      <c r="BC20" s="663">
        <v>0</v>
      </c>
      <c r="BD20" s="663">
        <v>0</v>
      </c>
      <c r="BE20" s="663">
        <v>2286</v>
      </c>
      <c r="BF20" s="663">
        <v>412537</v>
      </c>
      <c r="BG20" s="663">
        <v>15917</v>
      </c>
      <c r="BH20" s="663">
        <v>0</v>
      </c>
      <c r="BI20" s="663">
        <v>1182656</v>
      </c>
      <c r="BJ20" s="663">
        <v>0</v>
      </c>
      <c r="BK20" s="663">
        <v>39945</v>
      </c>
      <c r="BL20" s="663">
        <v>0</v>
      </c>
      <c r="BM20" s="663">
        <v>936614</v>
      </c>
      <c r="BN20" s="663">
        <v>0</v>
      </c>
      <c r="BO20" s="663">
        <v>0</v>
      </c>
      <c r="BP20" s="663">
        <v>0</v>
      </c>
      <c r="BQ20" s="663">
        <v>82731</v>
      </c>
      <c r="BR20" s="663">
        <v>34295</v>
      </c>
      <c r="BS20" s="663">
        <v>13976</v>
      </c>
      <c r="BT20" s="663">
        <v>0</v>
      </c>
      <c r="BU20" s="663">
        <v>0</v>
      </c>
      <c r="BV20" s="663">
        <v>0</v>
      </c>
      <c r="BW20" s="663">
        <v>0</v>
      </c>
      <c r="BX20" s="663">
        <v>38005</v>
      </c>
      <c r="BY20" s="663">
        <v>0</v>
      </c>
      <c r="BZ20" s="663">
        <v>0</v>
      </c>
      <c r="CA20" s="663">
        <v>0</v>
      </c>
      <c r="CB20" s="663">
        <v>0</v>
      </c>
      <c r="CC20" s="663">
        <v>0</v>
      </c>
      <c r="CD20" s="663">
        <v>0</v>
      </c>
      <c r="CE20" s="663">
        <v>0</v>
      </c>
      <c r="CF20" s="663">
        <v>0</v>
      </c>
      <c r="CG20" s="663">
        <v>0</v>
      </c>
      <c r="CH20" s="663">
        <v>0</v>
      </c>
      <c r="CI20" s="663">
        <v>0</v>
      </c>
      <c r="CJ20" s="663">
        <v>24106</v>
      </c>
      <c r="CK20" s="663">
        <v>47917</v>
      </c>
      <c r="CL20" s="663">
        <v>0</v>
      </c>
      <c r="CM20" s="663">
        <v>0</v>
      </c>
      <c r="CN20" s="663">
        <v>0</v>
      </c>
      <c r="CO20" s="663">
        <v>0</v>
      </c>
      <c r="CP20" s="663">
        <v>11033</v>
      </c>
      <c r="CQ20" s="663">
        <v>36525</v>
      </c>
      <c r="CR20" s="663">
        <v>0</v>
      </c>
      <c r="CS20" s="663">
        <v>415969</v>
      </c>
      <c r="CT20" s="663">
        <v>0</v>
      </c>
      <c r="CU20" s="663">
        <v>0</v>
      </c>
      <c r="CV20" s="663">
        <v>0</v>
      </c>
      <c r="CW20" s="663">
        <v>1965876</v>
      </c>
      <c r="CX20" s="663">
        <v>0</v>
      </c>
      <c r="CY20" s="663">
        <v>0</v>
      </c>
      <c r="CZ20" s="663">
        <v>0</v>
      </c>
      <c r="DA20" s="663">
        <v>0</v>
      </c>
      <c r="DB20" s="663">
        <v>0</v>
      </c>
      <c r="DC20" s="663">
        <v>0</v>
      </c>
      <c r="DD20" s="663">
        <v>0</v>
      </c>
      <c r="DE20" s="663">
        <v>0</v>
      </c>
      <c r="DF20" s="663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63">
        <v>0</v>
      </c>
      <c r="DN20" s="663">
        <v>0</v>
      </c>
      <c r="DO20" s="663">
        <v>0</v>
      </c>
      <c r="DP20" s="663">
        <v>0</v>
      </c>
      <c r="DQ20" s="663">
        <v>0</v>
      </c>
      <c r="DR20" s="663">
        <v>0</v>
      </c>
      <c r="DS20" s="663">
        <v>0</v>
      </c>
      <c r="DT20" s="663">
        <v>0</v>
      </c>
      <c r="DU20" s="663">
        <v>0</v>
      </c>
      <c r="DV20" s="663">
        <v>0</v>
      </c>
      <c r="DW20" s="663">
        <v>0</v>
      </c>
      <c r="DX20" s="663">
        <v>0</v>
      </c>
      <c r="DY20" s="663">
        <v>0</v>
      </c>
      <c r="DZ20" s="663">
        <v>0</v>
      </c>
      <c r="EA20" s="663">
        <v>0</v>
      </c>
      <c r="EB20" s="663">
        <v>0</v>
      </c>
      <c r="EC20" s="663">
        <v>0</v>
      </c>
      <c r="ED20" s="663">
        <v>0</v>
      </c>
      <c r="EE20" s="663">
        <v>0</v>
      </c>
      <c r="EF20" s="663">
        <v>0</v>
      </c>
      <c r="EG20" s="663">
        <v>8179</v>
      </c>
      <c r="EH20" s="663">
        <v>0</v>
      </c>
      <c r="EI20" s="663">
        <v>0</v>
      </c>
      <c r="EJ20" s="663">
        <v>2597</v>
      </c>
      <c r="EK20" s="663">
        <v>0</v>
      </c>
      <c r="EL20" s="663">
        <v>0</v>
      </c>
      <c r="EM20" s="663">
        <v>0</v>
      </c>
      <c r="EN20" s="663">
        <v>0</v>
      </c>
      <c r="EO20" s="663">
        <v>0</v>
      </c>
      <c r="EP20" s="663">
        <v>0</v>
      </c>
      <c r="EQ20" s="663">
        <v>0</v>
      </c>
      <c r="ER20" s="663">
        <v>175766</v>
      </c>
      <c r="ES20" s="663">
        <v>0</v>
      </c>
      <c r="ET20" s="663">
        <v>0</v>
      </c>
      <c r="EU20" s="663">
        <v>0</v>
      </c>
      <c r="EV20" s="663">
        <v>0</v>
      </c>
      <c r="EW20" s="663">
        <v>0</v>
      </c>
      <c r="EX20" s="663">
        <v>0</v>
      </c>
      <c r="EY20" s="663">
        <v>0</v>
      </c>
      <c r="EZ20" s="663">
        <v>0</v>
      </c>
      <c r="FA20" s="663">
        <v>0</v>
      </c>
      <c r="FB20" s="663">
        <v>0</v>
      </c>
      <c r="FC20" s="663">
        <v>0</v>
      </c>
      <c r="FD20" s="663">
        <v>119622</v>
      </c>
      <c r="FE20" s="663">
        <v>0</v>
      </c>
      <c r="FF20" s="663">
        <v>0</v>
      </c>
      <c r="FG20" s="663">
        <v>0</v>
      </c>
      <c r="FH20" s="663">
        <v>0</v>
      </c>
      <c r="FI20" s="663">
        <v>0</v>
      </c>
      <c r="FJ20" s="663">
        <v>0</v>
      </c>
      <c r="FK20" s="663">
        <v>0</v>
      </c>
      <c r="FL20" s="663">
        <v>0</v>
      </c>
      <c r="FM20" s="663">
        <v>0</v>
      </c>
      <c r="FN20" s="663">
        <v>0</v>
      </c>
      <c r="FO20" s="663">
        <v>0</v>
      </c>
      <c r="FP20" s="663">
        <v>64003</v>
      </c>
      <c r="FQ20" s="663">
        <v>0</v>
      </c>
      <c r="FR20" s="663">
        <v>0</v>
      </c>
      <c r="FS20" s="663">
        <v>0</v>
      </c>
      <c r="FT20" s="663">
        <v>0</v>
      </c>
      <c r="FU20" s="663">
        <v>0</v>
      </c>
      <c r="FV20" s="663">
        <v>-11</v>
      </c>
      <c r="FW20" s="663">
        <v>0</v>
      </c>
      <c r="FX20" s="663">
        <v>0</v>
      </c>
      <c r="FY20" s="663">
        <v>0</v>
      </c>
      <c r="FZ20" s="663">
        <v>0</v>
      </c>
      <c r="GA20" s="663">
        <v>0</v>
      </c>
      <c r="GB20" s="663">
        <v>1309562</v>
      </c>
      <c r="GC20" s="663">
        <v>0</v>
      </c>
      <c r="GD20" s="663">
        <v>0</v>
      </c>
      <c r="GE20" s="663">
        <v>0</v>
      </c>
      <c r="GF20" s="663">
        <v>0</v>
      </c>
      <c r="GG20" s="663">
        <v>0</v>
      </c>
      <c r="GH20" s="663">
        <v>0</v>
      </c>
      <c r="GI20" s="663">
        <v>0</v>
      </c>
      <c r="GJ20" s="663">
        <v>0</v>
      </c>
      <c r="GK20" s="663">
        <v>0</v>
      </c>
      <c r="GL20" s="663">
        <v>0</v>
      </c>
      <c r="GM20" s="663">
        <v>0</v>
      </c>
      <c r="GN20" s="663">
        <v>0</v>
      </c>
      <c r="GO20" s="663">
        <v>0</v>
      </c>
      <c r="GP20" s="663">
        <v>0</v>
      </c>
      <c r="GQ20" s="663">
        <v>0</v>
      </c>
      <c r="GR20" s="663">
        <v>0</v>
      </c>
      <c r="GS20" s="663">
        <v>0</v>
      </c>
      <c r="GT20" s="663">
        <v>0</v>
      </c>
      <c r="GU20" s="663">
        <v>0</v>
      </c>
      <c r="GV20" s="663">
        <v>0</v>
      </c>
      <c r="GW20" s="663">
        <v>0</v>
      </c>
      <c r="GX20" s="663">
        <v>0</v>
      </c>
      <c r="GY20" s="663">
        <v>0</v>
      </c>
      <c r="GZ20" s="663">
        <v>0</v>
      </c>
      <c r="HA20" s="663">
        <v>0</v>
      </c>
      <c r="HB20" s="663">
        <v>0</v>
      </c>
      <c r="HC20" s="663">
        <v>0</v>
      </c>
      <c r="HD20" s="663">
        <v>0</v>
      </c>
      <c r="HE20" s="663">
        <v>0</v>
      </c>
      <c r="HF20" s="663">
        <v>0</v>
      </c>
      <c r="HG20" s="663">
        <v>0</v>
      </c>
      <c r="HH20" s="663">
        <v>0</v>
      </c>
      <c r="HI20" s="663">
        <v>0</v>
      </c>
      <c r="HJ20" s="663">
        <v>0</v>
      </c>
      <c r="HK20" s="663">
        <v>0</v>
      </c>
      <c r="HL20" s="663">
        <v>68982920</v>
      </c>
      <c r="HM20" s="663">
        <v>17111737</v>
      </c>
      <c r="HN20" s="663">
        <v>172804471</v>
      </c>
      <c r="HO20" s="664"/>
      <c r="HP20" s="665" t="s">
        <v>1476</v>
      </c>
      <c r="HQ20" s="477" t="s">
        <v>1477</v>
      </c>
      <c r="HR20" s="477" t="s">
        <v>1478</v>
      </c>
      <c r="HS20" s="661"/>
      <c r="HT20" s="662">
        <v>16813571</v>
      </c>
      <c r="HU20" s="662">
        <v>-9600890</v>
      </c>
      <c r="HV20" s="662">
        <v>238751</v>
      </c>
      <c r="HW20" s="662">
        <v>-36389</v>
      </c>
      <c r="HX20" s="662">
        <v>0</v>
      </c>
      <c r="HY20" s="662">
        <v>0</v>
      </c>
      <c r="HZ20" s="662">
        <v>0</v>
      </c>
      <c r="IA20" s="662">
        <v>283930</v>
      </c>
      <c r="IB20" s="662">
        <v>0</v>
      </c>
      <c r="IC20" s="662">
        <v>0</v>
      </c>
      <c r="ID20" s="662" t="s">
        <v>1480</v>
      </c>
      <c r="IE20" s="662">
        <v>0</v>
      </c>
      <c r="IF20" s="662">
        <v>0</v>
      </c>
      <c r="IG20" s="664"/>
      <c r="IH20" s="664"/>
      <c r="II20" s="664"/>
      <c r="IJ20" s="664"/>
      <c r="IK20" s="664"/>
      <c r="IL20" s="664"/>
      <c r="IM20" s="664"/>
      <c r="IN20" s="664"/>
      <c r="IO20" s="664"/>
    </row>
    <row r="21" spans="1:249" s="666" customFormat="1" ht="15.75" thickBot="1">
      <c r="A21" s="658">
        <v>160</v>
      </c>
      <c r="B21" s="984" t="s">
        <v>201</v>
      </c>
      <c r="C21" s="660" t="s">
        <v>202</v>
      </c>
      <c r="D21" s="661">
        <v>251037361</v>
      </c>
      <c r="E21" s="662">
        <v>3631</v>
      </c>
      <c r="F21" s="663" t="s">
        <v>1473</v>
      </c>
      <c r="G21" s="663">
        <v>36533</v>
      </c>
      <c r="H21" s="663">
        <v>0</v>
      </c>
      <c r="I21" s="663">
        <v>10766906</v>
      </c>
      <c r="J21" s="663">
        <v>683573</v>
      </c>
      <c r="K21" s="663">
        <v>114366</v>
      </c>
      <c r="L21" s="663">
        <v>0</v>
      </c>
      <c r="M21" s="663">
        <v>28418</v>
      </c>
      <c r="N21" s="663">
        <v>2124752</v>
      </c>
      <c r="O21" s="663">
        <v>468733</v>
      </c>
      <c r="P21" s="663">
        <v>3765675</v>
      </c>
      <c r="Q21" s="663">
        <v>150148</v>
      </c>
      <c r="R21" s="663">
        <v>629356</v>
      </c>
      <c r="S21" s="663">
        <v>336194</v>
      </c>
      <c r="T21" s="663">
        <v>20516</v>
      </c>
      <c r="U21" s="663">
        <v>69737</v>
      </c>
      <c r="V21" s="663">
        <v>0</v>
      </c>
      <c r="W21" s="663">
        <v>0</v>
      </c>
      <c r="X21" s="663">
        <v>53843</v>
      </c>
      <c r="Y21" s="663">
        <v>4508</v>
      </c>
      <c r="Z21" s="663">
        <v>0</v>
      </c>
      <c r="AA21" s="663">
        <v>0</v>
      </c>
      <c r="AB21" s="663">
        <v>0</v>
      </c>
      <c r="AC21" s="663">
        <v>0</v>
      </c>
      <c r="AD21" s="663">
        <v>0</v>
      </c>
      <c r="AE21" s="663">
        <v>0</v>
      </c>
      <c r="AF21" s="663">
        <v>0</v>
      </c>
      <c r="AG21" s="663">
        <v>0</v>
      </c>
      <c r="AH21" s="663">
        <v>0</v>
      </c>
      <c r="AI21" s="663">
        <v>25170</v>
      </c>
      <c r="AJ21" s="663">
        <v>0</v>
      </c>
      <c r="AK21" s="663">
        <v>3248</v>
      </c>
      <c r="AL21" s="663">
        <v>0</v>
      </c>
      <c r="AM21" s="663">
        <v>0</v>
      </c>
      <c r="AN21" s="663">
        <v>452536</v>
      </c>
      <c r="AO21" s="663">
        <v>976557</v>
      </c>
      <c r="AP21" s="663">
        <v>986616</v>
      </c>
      <c r="AQ21" s="663">
        <v>1785433</v>
      </c>
      <c r="AR21" s="663">
        <v>0</v>
      </c>
      <c r="AS21" s="663">
        <v>185271</v>
      </c>
      <c r="AT21" s="663">
        <v>0</v>
      </c>
      <c r="AU21" s="663">
        <v>0</v>
      </c>
      <c r="AV21" s="663">
        <v>0</v>
      </c>
      <c r="AW21" s="663">
        <v>256</v>
      </c>
      <c r="AX21" s="663">
        <v>0</v>
      </c>
      <c r="AY21" s="663">
        <v>0</v>
      </c>
      <c r="AZ21" s="663">
        <v>0</v>
      </c>
      <c r="BA21" s="663">
        <v>0</v>
      </c>
      <c r="BB21" s="663">
        <v>0</v>
      </c>
      <c r="BC21" s="663">
        <v>2607</v>
      </c>
      <c r="BD21" s="663">
        <v>0</v>
      </c>
      <c r="BE21" s="663">
        <v>0</v>
      </c>
      <c r="BF21" s="663">
        <v>3387</v>
      </c>
      <c r="BG21" s="663">
        <v>0</v>
      </c>
      <c r="BH21" s="663">
        <v>39241</v>
      </c>
      <c r="BI21" s="663">
        <v>1402</v>
      </c>
      <c r="BJ21" s="663">
        <v>947</v>
      </c>
      <c r="BK21" s="663">
        <v>47270</v>
      </c>
      <c r="BL21" s="663">
        <v>0</v>
      </c>
      <c r="BM21" s="663">
        <v>0</v>
      </c>
      <c r="BN21" s="663">
        <v>0</v>
      </c>
      <c r="BO21" s="663">
        <v>0</v>
      </c>
      <c r="BP21" s="663">
        <v>0</v>
      </c>
      <c r="BQ21" s="663">
        <v>0</v>
      </c>
      <c r="BR21" s="663">
        <v>0</v>
      </c>
      <c r="BS21" s="663">
        <v>0</v>
      </c>
      <c r="BT21" s="663">
        <v>4925</v>
      </c>
      <c r="BU21" s="663">
        <v>199</v>
      </c>
      <c r="BV21" s="663">
        <v>0</v>
      </c>
      <c r="BW21" s="663">
        <v>0</v>
      </c>
      <c r="BX21" s="663">
        <v>0</v>
      </c>
      <c r="BY21" s="663">
        <v>65534</v>
      </c>
      <c r="BZ21" s="663">
        <v>0</v>
      </c>
      <c r="CA21" s="663">
        <v>1192123</v>
      </c>
      <c r="CB21" s="663">
        <v>0</v>
      </c>
      <c r="CC21" s="663">
        <v>0</v>
      </c>
      <c r="CD21" s="663">
        <v>0</v>
      </c>
      <c r="CE21" s="663">
        <v>0</v>
      </c>
      <c r="CF21" s="663">
        <v>0</v>
      </c>
      <c r="CG21" s="663">
        <v>0</v>
      </c>
      <c r="CH21" s="663">
        <v>0</v>
      </c>
      <c r="CI21" s="663">
        <v>885</v>
      </c>
      <c r="CJ21" s="663">
        <v>0</v>
      </c>
      <c r="CK21" s="663">
        <v>0</v>
      </c>
      <c r="CL21" s="663">
        <v>0</v>
      </c>
      <c r="CM21" s="663">
        <v>131145</v>
      </c>
      <c r="CN21" s="663">
        <v>0</v>
      </c>
      <c r="CO21" s="663">
        <v>0</v>
      </c>
      <c r="CP21" s="663">
        <v>12145</v>
      </c>
      <c r="CQ21" s="663">
        <v>56304</v>
      </c>
      <c r="CR21" s="663">
        <v>275669</v>
      </c>
      <c r="CS21" s="663">
        <v>18460</v>
      </c>
      <c r="CT21" s="663">
        <v>0</v>
      </c>
      <c r="CU21" s="663">
        <v>0</v>
      </c>
      <c r="CV21" s="663">
        <v>0</v>
      </c>
      <c r="CW21" s="663">
        <v>295956</v>
      </c>
      <c r="CX21" s="663">
        <v>0</v>
      </c>
      <c r="CY21" s="663">
        <v>0</v>
      </c>
      <c r="CZ21" s="663">
        <v>0</v>
      </c>
      <c r="DA21" s="663">
        <v>0</v>
      </c>
      <c r="DB21" s="663">
        <v>0</v>
      </c>
      <c r="DC21" s="663">
        <v>0</v>
      </c>
      <c r="DD21" s="663">
        <v>0</v>
      </c>
      <c r="DE21" s="663">
        <v>0</v>
      </c>
      <c r="DF21" s="663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63">
        <v>0</v>
      </c>
      <c r="DN21" s="663">
        <v>0</v>
      </c>
      <c r="DO21" s="663">
        <v>0</v>
      </c>
      <c r="DP21" s="663">
        <v>0</v>
      </c>
      <c r="DQ21" s="663">
        <v>0</v>
      </c>
      <c r="DR21" s="663">
        <v>0</v>
      </c>
      <c r="DS21" s="663">
        <v>0</v>
      </c>
      <c r="DT21" s="663">
        <v>0</v>
      </c>
      <c r="DU21" s="663">
        <v>0</v>
      </c>
      <c r="DV21" s="663">
        <v>0</v>
      </c>
      <c r="DW21" s="663">
        <v>0</v>
      </c>
      <c r="DX21" s="663">
        <v>0</v>
      </c>
      <c r="DY21" s="663">
        <v>0</v>
      </c>
      <c r="DZ21" s="663">
        <v>0</v>
      </c>
      <c r="EA21" s="663">
        <v>0</v>
      </c>
      <c r="EB21" s="663">
        <v>0</v>
      </c>
      <c r="EC21" s="663">
        <v>0</v>
      </c>
      <c r="ED21" s="663">
        <v>0</v>
      </c>
      <c r="EE21" s="663">
        <v>0</v>
      </c>
      <c r="EF21" s="663">
        <v>0</v>
      </c>
      <c r="EG21" s="663">
        <v>0</v>
      </c>
      <c r="EH21" s="663">
        <v>0</v>
      </c>
      <c r="EI21" s="663">
        <v>0</v>
      </c>
      <c r="EJ21" s="663">
        <v>0</v>
      </c>
      <c r="EK21" s="663">
        <v>0</v>
      </c>
      <c r="EL21" s="663">
        <v>0</v>
      </c>
      <c r="EM21" s="663">
        <v>0</v>
      </c>
      <c r="EN21" s="663">
        <v>0</v>
      </c>
      <c r="EO21" s="663">
        <v>0</v>
      </c>
      <c r="EP21" s="663">
        <v>0</v>
      </c>
      <c r="EQ21" s="663">
        <v>0</v>
      </c>
      <c r="ER21" s="663">
        <v>0</v>
      </c>
      <c r="ES21" s="663">
        <v>0</v>
      </c>
      <c r="ET21" s="663">
        <v>0</v>
      </c>
      <c r="EU21" s="663">
        <v>0</v>
      </c>
      <c r="EV21" s="663">
        <v>0</v>
      </c>
      <c r="EW21" s="663">
        <v>0</v>
      </c>
      <c r="EX21" s="663">
        <v>0</v>
      </c>
      <c r="EY21" s="663">
        <v>0</v>
      </c>
      <c r="EZ21" s="663">
        <v>0</v>
      </c>
      <c r="FA21" s="663">
        <v>0</v>
      </c>
      <c r="FB21" s="663">
        <v>0</v>
      </c>
      <c r="FC21" s="663">
        <v>0</v>
      </c>
      <c r="FD21" s="663">
        <v>0</v>
      </c>
      <c r="FE21" s="663">
        <v>0</v>
      </c>
      <c r="FF21" s="663">
        <v>0</v>
      </c>
      <c r="FG21" s="663">
        <v>0</v>
      </c>
      <c r="FH21" s="663">
        <v>0</v>
      </c>
      <c r="FI21" s="663">
        <v>0</v>
      </c>
      <c r="FJ21" s="663">
        <v>0</v>
      </c>
      <c r="FK21" s="663">
        <v>0</v>
      </c>
      <c r="FL21" s="663">
        <v>0</v>
      </c>
      <c r="FM21" s="663">
        <v>0</v>
      </c>
      <c r="FN21" s="663">
        <v>0</v>
      </c>
      <c r="FO21" s="663">
        <v>0</v>
      </c>
      <c r="FP21" s="663">
        <v>0</v>
      </c>
      <c r="FQ21" s="663">
        <v>0</v>
      </c>
      <c r="FR21" s="663">
        <v>0</v>
      </c>
      <c r="FS21" s="663">
        <v>0</v>
      </c>
      <c r="FT21" s="663">
        <v>0</v>
      </c>
      <c r="FU21" s="663">
        <v>0</v>
      </c>
      <c r="FV21" s="663">
        <v>0</v>
      </c>
      <c r="FW21" s="663">
        <v>0</v>
      </c>
      <c r="FX21" s="663">
        <v>0</v>
      </c>
      <c r="FY21" s="663">
        <v>0</v>
      </c>
      <c r="FZ21" s="663">
        <v>0</v>
      </c>
      <c r="GA21" s="663">
        <v>0</v>
      </c>
      <c r="GB21" s="663">
        <v>0</v>
      </c>
      <c r="GC21" s="663">
        <v>0</v>
      </c>
      <c r="GD21" s="663">
        <v>0</v>
      </c>
      <c r="GE21" s="663">
        <v>0</v>
      </c>
      <c r="GF21" s="663">
        <v>0</v>
      </c>
      <c r="GG21" s="663">
        <v>0</v>
      </c>
      <c r="GH21" s="663">
        <v>0</v>
      </c>
      <c r="GI21" s="663">
        <v>0</v>
      </c>
      <c r="GJ21" s="663">
        <v>0</v>
      </c>
      <c r="GK21" s="663">
        <v>0</v>
      </c>
      <c r="GL21" s="663">
        <v>0</v>
      </c>
      <c r="GM21" s="663">
        <v>0</v>
      </c>
      <c r="GN21" s="663">
        <v>0</v>
      </c>
      <c r="GO21" s="663">
        <v>0</v>
      </c>
      <c r="GP21" s="663">
        <v>0</v>
      </c>
      <c r="GQ21" s="663">
        <v>0</v>
      </c>
      <c r="GR21" s="663">
        <v>0</v>
      </c>
      <c r="GS21" s="663">
        <v>0</v>
      </c>
      <c r="GT21" s="663">
        <v>0</v>
      </c>
      <c r="GU21" s="663">
        <v>0</v>
      </c>
      <c r="GV21" s="663">
        <v>0</v>
      </c>
      <c r="GW21" s="663">
        <v>0</v>
      </c>
      <c r="GX21" s="663">
        <v>0</v>
      </c>
      <c r="GY21" s="663">
        <v>0</v>
      </c>
      <c r="GZ21" s="663">
        <v>0</v>
      </c>
      <c r="HA21" s="663">
        <v>0</v>
      </c>
      <c r="HB21" s="663">
        <v>0</v>
      </c>
      <c r="HC21" s="663">
        <v>0</v>
      </c>
      <c r="HD21" s="663">
        <v>0</v>
      </c>
      <c r="HE21" s="663">
        <v>0</v>
      </c>
      <c r="HF21" s="663">
        <v>0</v>
      </c>
      <c r="HG21" s="663">
        <v>0</v>
      </c>
      <c r="HH21" s="663">
        <v>0</v>
      </c>
      <c r="HI21" s="663">
        <v>0</v>
      </c>
      <c r="HJ21" s="663">
        <v>0</v>
      </c>
      <c r="HK21" s="663">
        <v>0</v>
      </c>
      <c r="HL21" s="663">
        <v>65048896</v>
      </c>
      <c r="HM21" s="663">
        <v>10737266</v>
      </c>
      <c r="HN21" s="663">
        <v>143806813</v>
      </c>
      <c r="HO21" s="664"/>
      <c r="HP21" s="665" t="s">
        <v>1476</v>
      </c>
      <c r="HQ21" s="477" t="s">
        <v>1477</v>
      </c>
      <c r="HR21" s="477" t="s">
        <v>1478</v>
      </c>
      <c r="HS21" s="661"/>
      <c r="HT21" s="662">
        <v>10803439</v>
      </c>
      <c r="HU21" s="662">
        <v>-4977269</v>
      </c>
      <c r="HV21" s="662">
        <v>15113</v>
      </c>
      <c r="HW21" s="662">
        <v>-36533</v>
      </c>
      <c r="HX21" s="662">
        <v>0</v>
      </c>
      <c r="HY21" s="662">
        <v>-180539</v>
      </c>
      <c r="HZ21" s="662">
        <v>0</v>
      </c>
      <c r="IA21" s="662">
        <v>0</v>
      </c>
      <c r="IB21" s="662">
        <v>0</v>
      </c>
      <c r="IC21" s="662">
        <v>0</v>
      </c>
      <c r="ID21" s="662">
        <v>0</v>
      </c>
      <c r="IE21" s="662">
        <v>0</v>
      </c>
      <c r="IF21" s="662">
        <v>0</v>
      </c>
      <c r="IG21" s="664"/>
      <c r="IH21" s="664"/>
      <c r="II21" s="664"/>
      <c r="IJ21" s="664"/>
      <c r="IK21" s="664"/>
      <c r="IL21" s="664"/>
      <c r="IM21" s="664"/>
      <c r="IN21" s="664"/>
      <c r="IO21" s="664"/>
    </row>
    <row r="22" spans="1:249" s="666" customFormat="1" ht="30.75" thickBot="1">
      <c r="A22" s="658">
        <v>170</v>
      </c>
      <c r="B22" s="984" t="s">
        <v>203</v>
      </c>
      <c r="C22" s="660" t="s">
        <v>204</v>
      </c>
      <c r="D22" s="661">
        <v>351135255</v>
      </c>
      <c r="E22" s="662">
        <v>11161</v>
      </c>
      <c r="F22" s="663" t="s">
        <v>1473</v>
      </c>
      <c r="G22" s="663">
        <v>494510</v>
      </c>
      <c r="H22" s="663">
        <v>0</v>
      </c>
      <c r="I22" s="663">
        <v>22460813</v>
      </c>
      <c r="J22" s="663">
        <v>2934136</v>
      </c>
      <c r="K22" s="663">
        <v>2743032</v>
      </c>
      <c r="L22" s="663">
        <v>0</v>
      </c>
      <c r="M22" s="663">
        <v>272696</v>
      </c>
      <c r="N22" s="663">
        <v>8348514</v>
      </c>
      <c r="O22" s="663">
        <v>5547477</v>
      </c>
      <c r="P22" s="663">
        <v>11552</v>
      </c>
      <c r="Q22" s="663">
        <v>17867</v>
      </c>
      <c r="R22" s="663">
        <v>2162</v>
      </c>
      <c r="S22" s="663">
        <v>0</v>
      </c>
      <c r="T22" s="663">
        <v>0</v>
      </c>
      <c r="U22" s="663">
        <v>0</v>
      </c>
      <c r="V22" s="663">
        <v>3399085</v>
      </c>
      <c r="W22" s="663">
        <v>173834</v>
      </c>
      <c r="X22" s="663">
        <v>44158</v>
      </c>
      <c r="Y22" s="663">
        <v>346711</v>
      </c>
      <c r="Z22" s="663">
        <v>15994</v>
      </c>
      <c r="AA22" s="663">
        <v>438218</v>
      </c>
      <c r="AB22" s="663">
        <v>553420</v>
      </c>
      <c r="AC22" s="663">
        <v>31017</v>
      </c>
      <c r="AD22" s="663">
        <v>0</v>
      </c>
      <c r="AE22" s="663">
        <v>30405</v>
      </c>
      <c r="AF22" s="663">
        <v>41701</v>
      </c>
      <c r="AG22" s="663">
        <v>141</v>
      </c>
      <c r="AH22" s="663">
        <v>2102497</v>
      </c>
      <c r="AI22" s="663">
        <v>2204267</v>
      </c>
      <c r="AJ22" s="663">
        <v>298957</v>
      </c>
      <c r="AK22" s="663">
        <v>163518</v>
      </c>
      <c r="AL22" s="663">
        <v>2153784</v>
      </c>
      <c r="AM22" s="663">
        <v>13926</v>
      </c>
      <c r="AN22" s="663">
        <v>4989333</v>
      </c>
      <c r="AO22" s="663">
        <v>777222</v>
      </c>
      <c r="AP22" s="663">
        <v>2358670</v>
      </c>
      <c r="AQ22" s="663">
        <v>814402</v>
      </c>
      <c r="AR22" s="663">
        <v>151087</v>
      </c>
      <c r="AS22" s="663">
        <v>4585842</v>
      </c>
      <c r="AT22" s="663">
        <v>0</v>
      </c>
      <c r="AU22" s="663">
        <v>9844</v>
      </c>
      <c r="AV22" s="663">
        <v>0</v>
      </c>
      <c r="AW22" s="663">
        <v>25479</v>
      </c>
      <c r="AX22" s="663">
        <v>0</v>
      </c>
      <c r="AY22" s="663">
        <v>0</v>
      </c>
      <c r="AZ22" s="663">
        <v>0</v>
      </c>
      <c r="BA22" s="663">
        <v>0</v>
      </c>
      <c r="BB22" s="663">
        <v>19455</v>
      </c>
      <c r="BC22" s="663">
        <v>18543</v>
      </c>
      <c r="BD22" s="663">
        <v>0</v>
      </c>
      <c r="BE22" s="663">
        <v>0</v>
      </c>
      <c r="BF22" s="663">
        <v>192869</v>
      </c>
      <c r="BG22" s="663">
        <v>126810</v>
      </c>
      <c r="BH22" s="663">
        <v>0</v>
      </c>
      <c r="BI22" s="663">
        <v>29939</v>
      </c>
      <c r="BJ22" s="663">
        <v>0</v>
      </c>
      <c r="BK22" s="663">
        <v>0</v>
      </c>
      <c r="BL22" s="663">
        <v>0</v>
      </c>
      <c r="BM22" s="663">
        <v>0</v>
      </c>
      <c r="BN22" s="663">
        <v>0</v>
      </c>
      <c r="BO22" s="663">
        <v>1100</v>
      </c>
      <c r="BP22" s="663">
        <v>0</v>
      </c>
      <c r="BQ22" s="663">
        <v>0</v>
      </c>
      <c r="BR22" s="663">
        <v>37549</v>
      </c>
      <c r="BS22" s="663">
        <v>5007</v>
      </c>
      <c r="BT22" s="663">
        <v>0</v>
      </c>
      <c r="BU22" s="663">
        <v>8459</v>
      </c>
      <c r="BV22" s="663">
        <v>0</v>
      </c>
      <c r="BW22" s="663">
        <v>39656</v>
      </c>
      <c r="BX22" s="663">
        <v>15801</v>
      </c>
      <c r="BY22" s="663">
        <v>58038</v>
      </c>
      <c r="BZ22" s="663">
        <v>0</v>
      </c>
      <c r="CA22" s="663">
        <v>261271</v>
      </c>
      <c r="CB22" s="663">
        <v>0</v>
      </c>
      <c r="CC22" s="663">
        <v>0</v>
      </c>
      <c r="CD22" s="663">
        <v>0</v>
      </c>
      <c r="CE22" s="663">
        <v>0</v>
      </c>
      <c r="CF22" s="663">
        <v>0</v>
      </c>
      <c r="CG22" s="663">
        <v>0</v>
      </c>
      <c r="CH22" s="663">
        <v>0</v>
      </c>
      <c r="CI22" s="663">
        <v>0</v>
      </c>
      <c r="CJ22" s="663">
        <v>0</v>
      </c>
      <c r="CK22" s="663">
        <v>0</v>
      </c>
      <c r="CL22" s="663">
        <v>71</v>
      </c>
      <c r="CM22" s="663">
        <v>6096</v>
      </c>
      <c r="CN22" s="663">
        <v>0</v>
      </c>
      <c r="CO22" s="663">
        <v>0</v>
      </c>
      <c r="CP22" s="663">
        <v>894046</v>
      </c>
      <c r="CQ22" s="663">
        <v>1690</v>
      </c>
      <c r="CR22" s="663">
        <v>0</v>
      </c>
      <c r="CS22" s="663">
        <v>12834</v>
      </c>
      <c r="CT22" s="663">
        <v>0</v>
      </c>
      <c r="CU22" s="663">
        <v>47248</v>
      </c>
      <c r="CV22" s="663">
        <v>0</v>
      </c>
      <c r="CW22" s="663">
        <v>0</v>
      </c>
      <c r="CX22" s="663">
        <v>0</v>
      </c>
      <c r="CY22" s="663">
        <v>0</v>
      </c>
      <c r="CZ22" s="663">
        <v>0</v>
      </c>
      <c r="DA22" s="663">
        <v>621</v>
      </c>
      <c r="DB22" s="663">
        <v>0</v>
      </c>
      <c r="DC22" s="663">
        <v>0</v>
      </c>
      <c r="DD22" s="663">
        <v>0</v>
      </c>
      <c r="DE22" s="663">
        <v>0</v>
      </c>
      <c r="DF22" s="663">
        <v>0</v>
      </c>
      <c r="DG22" s="663">
        <v>0</v>
      </c>
      <c r="DH22" s="663">
        <v>0</v>
      </c>
      <c r="DI22" s="663">
        <v>0</v>
      </c>
      <c r="DJ22" s="663">
        <v>0</v>
      </c>
      <c r="DK22" s="663">
        <v>0</v>
      </c>
      <c r="DL22" s="663">
        <v>0</v>
      </c>
      <c r="DM22" s="663">
        <v>0</v>
      </c>
      <c r="DN22" s="663">
        <v>0</v>
      </c>
      <c r="DO22" s="663">
        <v>0</v>
      </c>
      <c r="DP22" s="663">
        <v>0</v>
      </c>
      <c r="DQ22" s="663">
        <v>0</v>
      </c>
      <c r="DR22" s="663">
        <v>0</v>
      </c>
      <c r="DS22" s="663">
        <v>0</v>
      </c>
      <c r="DT22" s="663">
        <v>0</v>
      </c>
      <c r="DU22" s="663">
        <v>0</v>
      </c>
      <c r="DV22" s="663">
        <v>0</v>
      </c>
      <c r="DW22" s="663">
        <v>0</v>
      </c>
      <c r="DX22" s="663">
        <v>0</v>
      </c>
      <c r="DY22" s="663">
        <v>0</v>
      </c>
      <c r="DZ22" s="663">
        <v>0</v>
      </c>
      <c r="EA22" s="663">
        <v>0</v>
      </c>
      <c r="EB22" s="663">
        <v>0</v>
      </c>
      <c r="EC22" s="663">
        <v>0</v>
      </c>
      <c r="ED22" s="663">
        <v>0</v>
      </c>
      <c r="EE22" s="663">
        <v>0</v>
      </c>
      <c r="EF22" s="663">
        <v>253215</v>
      </c>
      <c r="EG22" s="663">
        <v>441565</v>
      </c>
      <c r="EH22" s="663">
        <v>48</v>
      </c>
      <c r="EI22" s="663">
        <v>155619</v>
      </c>
      <c r="EJ22" s="663">
        <v>0</v>
      </c>
      <c r="EK22" s="663">
        <v>28034</v>
      </c>
      <c r="EL22" s="663">
        <v>91917</v>
      </c>
      <c r="EM22" s="663">
        <v>0</v>
      </c>
      <c r="EN22" s="663">
        <v>0</v>
      </c>
      <c r="EO22" s="663">
        <v>101677</v>
      </c>
      <c r="EP22" s="663">
        <v>0</v>
      </c>
      <c r="EQ22" s="663">
        <v>0</v>
      </c>
      <c r="ER22" s="663">
        <v>0</v>
      </c>
      <c r="ES22" s="663">
        <v>19962</v>
      </c>
      <c r="ET22" s="663">
        <v>0</v>
      </c>
      <c r="EU22" s="663">
        <v>0</v>
      </c>
      <c r="EV22" s="663">
        <v>0</v>
      </c>
      <c r="EW22" s="663">
        <v>0</v>
      </c>
      <c r="EX22" s="663">
        <v>0</v>
      </c>
      <c r="EY22" s="663">
        <v>0</v>
      </c>
      <c r="EZ22" s="663">
        <v>0</v>
      </c>
      <c r="FA22" s="663">
        <v>0</v>
      </c>
      <c r="FB22" s="663">
        <v>0</v>
      </c>
      <c r="FC22" s="663">
        <v>0</v>
      </c>
      <c r="FD22" s="663">
        <v>8944</v>
      </c>
      <c r="FE22" s="663">
        <v>0</v>
      </c>
      <c r="FF22" s="663">
        <v>0</v>
      </c>
      <c r="FG22" s="663">
        <v>5004</v>
      </c>
      <c r="FH22" s="663">
        <v>0</v>
      </c>
      <c r="FI22" s="663">
        <v>0</v>
      </c>
      <c r="FJ22" s="663">
        <v>0</v>
      </c>
      <c r="FK22" s="663">
        <v>0</v>
      </c>
      <c r="FL22" s="663">
        <v>0</v>
      </c>
      <c r="FM22" s="663">
        <v>0</v>
      </c>
      <c r="FN22" s="663">
        <v>0</v>
      </c>
      <c r="FO22" s="663">
        <v>0</v>
      </c>
      <c r="FP22" s="663">
        <v>0</v>
      </c>
      <c r="FQ22" s="663">
        <v>0</v>
      </c>
      <c r="FR22" s="663">
        <v>0</v>
      </c>
      <c r="FS22" s="663">
        <v>0</v>
      </c>
      <c r="FT22" s="663">
        <v>135715</v>
      </c>
      <c r="FU22" s="663">
        <v>0</v>
      </c>
      <c r="FV22" s="663">
        <v>0</v>
      </c>
      <c r="FW22" s="663">
        <v>0</v>
      </c>
      <c r="FX22" s="663">
        <v>0</v>
      </c>
      <c r="FY22" s="663">
        <v>8349</v>
      </c>
      <c r="FZ22" s="663">
        <v>0</v>
      </c>
      <c r="GA22" s="663">
        <v>0</v>
      </c>
      <c r="GB22" s="663">
        <v>23983</v>
      </c>
      <c r="GC22" s="663">
        <v>0</v>
      </c>
      <c r="GD22" s="663">
        <v>0</v>
      </c>
      <c r="GE22" s="663">
        <v>0</v>
      </c>
      <c r="GF22" s="663">
        <v>0</v>
      </c>
      <c r="GG22" s="663">
        <v>75012</v>
      </c>
      <c r="GH22" s="663">
        <v>0</v>
      </c>
      <c r="GI22" s="663">
        <v>0</v>
      </c>
      <c r="GJ22" s="663">
        <v>0</v>
      </c>
      <c r="GK22" s="663">
        <v>0</v>
      </c>
      <c r="GL22" s="663">
        <v>0</v>
      </c>
      <c r="GM22" s="663">
        <v>0</v>
      </c>
      <c r="GN22" s="663">
        <v>0</v>
      </c>
      <c r="GO22" s="663">
        <v>0</v>
      </c>
      <c r="GP22" s="663">
        <v>0</v>
      </c>
      <c r="GQ22" s="663">
        <v>0</v>
      </c>
      <c r="GR22" s="663">
        <v>0</v>
      </c>
      <c r="GS22" s="663">
        <v>0</v>
      </c>
      <c r="GT22" s="663">
        <v>0</v>
      </c>
      <c r="GU22" s="663">
        <v>0</v>
      </c>
      <c r="GV22" s="663">
        <v>0</v>
      </c>
      <c r="GW22" s="663">
        <v>0</v>
      </c>
      <c r="GX22" s="663">
        <v>0</v>
      </c>
      <c r="GY22" s="663">
        <v>0</v>
      </c>
      <c r="GZ22" s="663">
        <v>0</v>
      </c>
      <c r="HA22" s="663">
        <v>0</v>
      </c>
      <c r="HB22" s="663">
        <v>0</v>
      </c>
      <c r="HC22" s="663">
        <v>0</v>
      </c>
      <c r="HD22" s="663">
        <v>0</v>
      </c>
      <c r="HE22" s="663">
        <v>0</v>
      </c>
      <c r="HF22" s="663">
        <v>0</v>
      </c>
      <c r="HG22" s="663">
        <v>0</v>
      </c>
      <c r="HH22" s="663">
        <v>0</v>
      </c>
      <c r="HI22" s="663">
        <v>0</v>
      </c>
      <c r="HJ22" s="663">
        <v>0</v>
      </c>
      <c r="HK22" s="663">
        <v>0</v>
      </c>
      <c r="HL22" s="663">
        <v>69151819</v>
      </c>
      <c r="HM22" s="663">
        <v>24332241</v>
      </c>
      <c r="HN22" s="663">
        <v>167561940</v>
      </c>
      <c r="HO22" s="664"/>
      <c r="HP22" s="665" t="s">
        <v>1476</v>
      </c>
      <c r="HQ22" s="477" t="s">
        <v>1477</v>
      </c>
      <c r="HR22" s="477" t="s">
        <v>1478</v>
      </c>
      <c r="HS22" s="661"/>
      <c r="HT22" s="662">
        <v>22955323</v>
      </c>
      <c r="HU22" s="662">
        <v>-5012014</v>
      </c>
      <c r="HV22" s="662">
        <v>1700940</v>
      </c>
      <c r="HW22" s="662">
        <v>-133251</v>
      </c>
      <c r="HX22" s="662">
        <v>0</v>
      </c>
      <c r="HY22" s="662">
        <v>-829804</v>
      </c>
      <c r="HZ22" s="662">
        <v>-552509</v>
      </c>
      <c r="IA22" s="662">
        <v>266991</v>
      </c>
      <c r="IB22" s="662">
        <v>0</v>
      </c>
      <c r="IC22" s="662">
        <v>0</v>
      </c>
      <c r="ID22" s="662" t="s">
        <v>1481</v>
      </c>
      <c r="IE22" s="662">
        <v>0</v>
      </c>
      <c r="IF22" s="662">
        <v>0</v>
      </c>
      <c r="IG22" s="664"/>
      <c r="IH22" s="664"/>
      <c r="II22" s="664"/>
      <c r="IJ22" s="664"/>
      <c r="IK22" s="664"/>
      <c r="IL22" s="664"/>
      <c r="IM22" s="664"/>
      <c r="IN22" s="664"/>
      <c r="IO22" s="664"/>
    </row>
    <row r="23" spans="1:249" s="666" customFormat="1" ht="15.75" thickBot="1">
      <c r="A23" s="658">
        <v>180</v>
      </c>
      <c r="B23" s="984" t="s">
        <v>205</v>
      </c>
      <c r="C23" s="660" t="s">
        <v>206</v>
      </c>
      <c r="D23" s="661">
        <v>254407018</v>
      </c>
      <c r="E23" s="662">
        <v>3639</v>
      </c>
      <c r="F23" s="663" t="s">
        <v>1473</v>
      </c>
      <c r="G23" s="663">
        <v>0</v>
      </c>
      <c r="H23" s="663">
        <v>0</v>
      </c>
      <c r="I23" s="663">
        <v>17715942</v>
      </c>
      <c r="J23" s="663">
        <v>1186390</v>
      </c>
      <c r="K23" s="663">
        <v>360474</v>
      </c>
      <c r="L23" s="663">
        <v>0</v>
      </c>
      <c r="M23" s="663">
        <v>266462</v>
      </c>
      <c r="N23" s="663">
        <v>1542244</v>
      </c>
      <c r="O23" s="663">
        <v>661943</v>
      </c>
      <c r="P23" s="663">
        <v>3323454</v>
      </c>
      <c r="Q23" s="663">
        <v>2363961</v>
      </c>
      <c r="R23" s="663">
        <v>1030418</v>
      </c>
      <c r="S23" s="663">
        <v>769155</v>
      </c>
      <c r="T23" s="663">
        <v>240309</v>
      </c>
      <c r="U23" s="663">
        <v>4904009</v>
      </c>
      <c r="V23" s="663">
        <v>993361</v>
      </c>
      <c r="W23" s="663">
        <v>157647</v>
      </c>
      <c r="X23" s="663">
        <v>25030</v>
      </c>
      <c r="Y23" s="663">
        <v>65016</v>
      </c>
      <c r="Z23" s="663">
        <v>0</v>
      </c>
      <c r="AA23" s="663">
        <v>45364</v>
      </c>
      <c r="AB23" s="663">
        <v>0</v>
      </c>
      <c r="AC23" s="663">
        <v>0</v>
      </c>
      <c r="AD23" s="663">
        <v>0</v>
      </c>
      <c r="AE23" s="663">
        <v>0</v>
      </c>
      <c r="AF23" s="663">
        <v>0</v>
      </c>
      <c r="AG23" s="663">
        <v>0</v>
      </c>
      <c r="AH23" s="663">
        <v>965481</v>
      </c>
      <c r="AI23" s="663">
        <v>392469</v>
      </c>
      <c r="AJ23" s="663">
        <v>33765</v>
      </c>
      <c r="AK23" s="663">
        <v>368636</v>
      </c>
      <c r="AL23" s="663">
        <v>3480</v>
      </c>
      <c r="AM23" s="663">
        <v>117900</v>
      </c>
      <c r="AN23" s="663">
        <v>244305</v>
      </c>
      <c r="AO23" s="663">
        <v>303564</v>
      </c>
      <c r="AP23" s="663">
        <v>18965</v>
      </c>
      <c r="AQ23" s="663">
        <v>495326</v>
      </c>
      <c r="AR23" s="663">
        <v>0</v>
      </c>
      <c r="AS23" s="663">
        <v>230971</v>
      </c>
      <c r="AT23" s="663">
        <v>0</v>
      </c>
      <c r="AU23" s="663">
        <v>0</v>
      </c>
      <c r="AV23" s="663">
        <v>0</v>
      </c>
      <c r="AW23" s="663">
        <v>0</v>
      </c>
      <c r="AX23" s="663">
        <v>0</v>
      </c>
      <c r="AY23" s="663">
        <v>0</v>
      </c>
      <c r="AZ23" s="663">
        <v>0</v>
      </c>
      <c r="BA23" s="663">
        <v>0</v>
      </c>
      <c r="BB23" s="663">
        <v>0</v>
      </c>
      <c r="BC23" s="663">
        <v>0</v>
      </c>
      <c r="BD23" s="663">
        <v>0</v>
      </c>
      <c r="BE23" s="663">
        <v>0</v>
      </c>
      <c r="BF23" s="663">
        <v>28174</v>
      </c>
      <c r="BG23" s="663">
        <v>15388</v>
      </c>
      <c r="BH23" s="663">
        <v>0</v>
      </c>
      <c r="BI23" s="663">
        <v>4732</v>
      </c>
      <c r="BJ23" s="663">
        <v>0</v>
      </c>
      <c r="BK23" s="663">
        <v>31301</v>
      </c>
      <c r="BL23" s="663">
        <v>79165</v>
      </c>
      <c r="BM23" s="663">
        <v>14344</v>
      </c>
      <c r="BN23" s="663">
        <v>0</v>
      </c>
      <c r="BO23" s="663">
        <v>6375</v>
      </c>
      <c r="BP23" s="663">
        <v>0</v>
      </c>
      <c r="BQ23" s="663">
        <v>0</v>
      </c>
      <c r="BR23" s="663">
        <v>0</v>
      </c>
      <c r="BS23" s="663">
        <v>0</v>
      </c>
      <c r="BT23" s="663">
        <v>0</v>
      </c>
      <c r="BU23" s="663">
        <v>0</v>
      </c>
      <c r="BV23" s="663">
        <v>0</v>
      </c>
      <c r="BW23" s="663">
        <v>0</v>
      </c>
      <c r="BX23" s="663">
        <v>6859</v>
      </c>
      <c r="BY23" s="663">
        <v>0</v>
      </c>
      <c r="BZ23" s="663">
        <v>0</v>
      </c>
      <c r="CA23" s="663">
        <v>71112</v>
      </c>
      <c r="CB23" s="663">
        <v>0</v>
      </c>
      <c r="CC23" s="663">
        <v>0</v>
      </c>
      <c r="CD23" s="663">
        <v>0</v>
      </c>
      <c r="CE23" s="663">
        <v>53620</v>
      </c>
      <c r="CF23" s="663">
        <v>0</v>
      </c>
      <c r="CG23" s="663">
        <v>0</v>
      </c>
      <c r="CH23" s="663">
        <v>0</v>
      </c>
      <c r="CI23" s="663">
        <v>0</v>
      </c>
      <c r="CJ23" s="663">
        <v>0</v>
      </c>
      <c r="CK23" s="663">
        <v>1699</v>
      </c>
      <c r="CL23" s="663">
        <v>0</v>
      </c>
      <c r="CM23" s="663">
        <v>0</v>
      </c>
      <c r="CN23" s="663">
        <v>0</v>
      </c>
      <c r="CO23" s="663">
        <v>17173</v>
      </c>
      <c r="CP23" s="663">
        <v>1818661</v>
      </c>
      <c r="CQ23" s="663">
        <v>47539</v>
      </c>
      <c r="CR23" s="663">
        <v>0</v>
      </c>
      <c r="CS23" s="663">
        <v>70675</v>
      </c>
      <c r="CT23" s="663">
        <v>0</v>
      </c>
      <c r="CU23" s="663">
        <v>34537</v>
      </c>
      <c r="CV23" s="663">
        <v>0</v>
      </c>
      <c r="CW23" s="663">
        <v>0</v>
      </c>
      <c r="CX23" s="663">
        <v>0</v>
      </c>
      <c r="CY23" s="663">
        <v>0</v>
      </c>
      <c r="CZ23" s="663">
        <v>0</v>
      </c>
      <c r="DA23" s="663">
        <v>0</v>
      </c>
      <c r="DB23" s="663">
        <v>0</v>
      </c>
      <c r="DC23" s="663">
        <v>0</v>
      </c>
      <c r="DD23" s="663">
        <v>0</v>
      </c>
      <c r="DE23" s="663">
        <v>0</v>
      </c>
      <c r="DF23" s="663">
        <v>0</v>
      </c>
      <c r="DG23" s="663">
        <v>0</v>
      </c>
      <c r="DH23" s="663">
        <v>0</v>
      </c>
      <c r="DI23" s="663">
        <v>0</v>
      </c>
      <c r="DJ23" s="663">
        <v>0</v>
      </c>
      <c r="DK23" s="663">
        <v>0</v>
      </c>
      <c r="DL23" s="663">
        <v>0</v>
      </c>
      <c r="DM23" s="663">
        <v>0</v>
      </c>
      <c r="DN23" s="663">
        <v>0</v>
      </c>
      <c r="DO23" s="663">
        <v>0</v>
      </c>
      <c r="DP23" s="663">
        <v>0</v>
      </c>
      <c r="DQ23" s="663">
        <v>0</v>
      </c>
      <c r="DR23" s="663">
        <v>0</v>
      </c>
      <c r="DS23" s="663">
        <v>0</v>
      </c>
      <c r="DT23" s="663">
        <v>0</v>
      </c>
      <c r="DU23" s="663">
        <v>0</v>
      </c>
      <c r="DV23" s="663">
        <v>0</v>
      </c>
      <c r="DW23" s="663">
        <v>0</v>
      </c>
      <c r="DX23" s="663">
        <v>0</v>
      </c>
      <c r="DY23" s="663">
        <v>0</v>
      </c>
      <c r="DZ23" s="663">
        <v>0</v>
      </c>
      <c r="EA23" s="663">
        <v>0</v>
      </c>
      <c r="EB23" s="663">
        <v>0</v>
      </c>
      <c r="EC23" s="663">
        <v>0</v>
      </c>
      <c r="ED23" s="663">
        <v>0</v>
      </c>
      <c r="EE23" s="663">
        <v>0</v>
      </c>
      <c r="EF23" s="663">
        <v>0</v>
      </c>
      <c r="EG23" s="663">
        <v>123317</v>
      </c>
      <c r="EH23" s="663">
        <v>0</v>
      </c>
      <c r="EI23" s="663">
        <v>12011</v>
      </c>
      <c r="EJ23" s="663">
        <v>0</v>
      </c>
      <c r="EK23" s="663">
        <v>0</v>
      </c>
      <c r="EL23" s="663">
        <v>0</v>
      </c>
      <c r="EM23" s="663">
        <v>0</v>
      </c>
      <c r="EN23" s="663">
        <v>0</v>
      </c>
      <c r="EO23" s="663">
        <v>0</v>
      </c>
      <c r="EP23" s="663">
        <v>0</v>
      </c>
      <c r="EQ23" s="663">
        <v>0</v>
      </c>
      <c r="ER23" s="663">
        <v>0</v>
      </c>
      <c r="ES23" s="663">
        <v>0</v>
      </c>
      <c r="ET23" s="663">
        <v>0</v>
      </c>
      <c r="EU23" s="663">
        <v>0</v>
      </c>
      <c r="EV23" s="663">
        <v>0</v>
      </c>
      <c r="EW23" s="663">
        <v>0</v>
      </c>
      <c r="EX23" s="663">
        <v>0</v>
      </c>
      <c r="EY23" s="663">
        <v>0</v>
      </c>
      <c r="EZ23" s="663">
        <v>0</v>
      </c>
      <c r="FA23" s="663">
        <v>0</v>
      </c>
      <c r="FB23" s="663">
        <v>0</v>
      </c>
      <c r="FC23" s="663">
        <v>0</v>
      </c>
      <c r="FD23" s="663">
        <v>0</v>
      </c>
      <c r="FE23" s="663">
        <v>0</v>
      </c>
      <c r="FF23" s="663">
        <v>0</v>
      </c>
      <c r="FG23" s="663">
        <v>0</v>
      </c>
      <c r="FH23" s="663">
        <v>0</v>
      </c>
      <c r="FI23" s="663">
        <v>0</v>
      </c>
      <c r="FJ23" s="663">
        <v>0</v>
      </c>
      <c r="FK23" s="663">
        <v>0</v>
      </c>
      <c r="FL23" s="663">
        <v>0</v>
      </c>
      <c r="FM23" s="663">
        <v>0</v>
      </c>
      <c r="FN23" s="663">
        <v>0</v>
      </c>
      <c r="FO23" s="663">
        <v>0</v>
      </c>
      <c r="FP23" s="663">
        <v>70471</v>
      </c>
      <c r="FQ23" s="663">
        <v>0</v>
      </c>
      <c r="FR23" s="663">
        <v>0</v>
      </c>
      <c r="FS23" s="663">
        <v>3748</v>
      </c>
      <c r="FT23" s="663">
        <v>0</v>
      </c>
      <c r="FU23" s="663">
        <v>-8485</v>
      </c>
      <c r="FV23" s="663">
        <v>0</v>
      </c>
      <c r="FW23" s="663">
        <v>0</v>
      </c>
      <c r="FX23" s="663">
        <v>0</v>
      </c>
      <c r="FY23" s="663">
        <v>0</v>
      </c>
      <c r="FZ23" s="663">
        <v>0</v>
      </c>
      <c r="GA23" s="663">
        <v>0</v>
      </c>
      <c r="GB23" s="663">
        <v>0</v>
      </c>
      <c r="GC23" s="663">
        <v>0</v>
      </c>
      <c r="GD23" s="663">
        <v>0</v>
      </c>
      <c r="GE23" s="663">
        <v>0</v>
      </c>
      <c r="GF23" s="663">
        <v>0</v>
      </c>
      <c r="GG23" s="663">
        <v>32917</v>
      </c>
      <c r="GH23" s="663">
        <v>0</v>
      </c>
      <c r="GI23" s="663">
        <v>0</v>
      </c>
      <c r="GJ23" s="663">
        <v>0</v>
      </c>
      <c r="GK23" s="663">
        <v>0</v>
      </c>
      <c r="GL23" s="663">
        <v>0</v>
      </c>
      <c r="GM23" s="663">
        <v>0</v>
      </c>
      <c r="GN23" s="663">
        <v>0</v>
      </c>
      <c r="GO23" s="663">
        <v>0</v>
      </c>
      <c r="GP23" s="663">
        <v>0</v>
      </c>
      <c r="GQ23" s="663">
        <v>0</v>
      </c>
      <c r="GR23" s="663">
        <v>0</v>
      </c>
      <c r="GS23" s="663">
        <v>0</v>
      </c>
      <c r="GT23" s="663">
        <v>0</v>
      </c>
      <c r="GU23" s="663">
        <v>0</v>
      </c>
      <c r="GV23" s="663">
        <v>0</v>
      </c>
      <c r="GW23" s="663">
        <v>0</v>
      </c>
      <c r="GX23" s="663">
        <v>0</v>
      </c>
      <c r="GY23" s="663">
        <v>0</v>
      </c>
      <c r="GZ23" s="663">
        <v>0</v>
      </c>
      <c r="HA23" s="663">
        <v>0</v>
      </c>
      <c r="HB23" s="663">
        <v>0</v>
      </c>
      <c r="HC23" s="663">
        <v>0</v>
      </c>
      <c r="HD23" s="663">
        <v>0</v>
      </c>
      <c r="HE23" s="663">
        <v>0</v>
      </c>
      <c r="HF23" s="663">
        <v>0</v>
      </c>
      <c r="HG23" s="663">
        <v>0</v>
      </c>
      <c r="HH23" s="663">
        <v>0</v>
      </c>
      <c r="HI23" s="663">
        <v>0</v>
      </c>
      <c r="HJ23" s="663">
        <v>0</v>
      </c>
      <c r="HK23" s="663">
        <v>0</v>
      </c>
      <c r="HL23" s="663">
        <v>55088668</v>
      </c>
      <c r="HM23" s="663">
        <v>17846455</v>
      </c>
      <c r="HN23" s="663">
        <v>127251268</v>
      </c>
      <c r="HO23" s="664"/>
      <c r="HP23" s="665" t="s">
        <v>1476</v>
      </c>
      <c r="HQ23" s="477" t="s">
        <v>1477</v>
      </c>
      <c r="HR23" s="477" t="s">
        <v>1478</v>
      </c>
      <c r="HS23" s="661"/>
      <c r="HT23" s="662">
        <v>17715942</v>
      </c>
      <c r="HU23" s="662">
        <v>-4739566</v>
      </c>
      <c r="HV23" s="662">
        <v>122119</v>
      </c>
      <c r="HW23" s="662">
        <v>0</v>
      </c>
      <c r="HX23" s="662">
        <v>0</v>
      </c>
      <c r="HY23" s="662">
        <v>-203282</v>
      </c>
      <c r="HZ23" s="662">
        <v>-94231</v>
      </c>
      <c r="IA23" s="662">
        <v>54632</v>
      </c>
      <c r="IB23" s="662">
        <v>0</v>
      </c>
      <c r="IC23" s="662">
        <v>0</v>
      </c>
      <c r="ID23" s="662" t="s">
        <v>1481</v>
      </c>
      <c r="IE23" s="662">
        <v>0</v>
      </c>
      <c r="IF23" s="662">
        <v>0</v>
      </c>
      <c r="IG23" s="664"/>
      <c r="IH23" s="664"/>
      <c r="II23" s="664"/>
      <c r="IJ23" s="664"/>
      <c r="IK23" s="664"/>
      <c r="IL23" s="664"/>
      <c r="IM23" s="664"/>
      <c r="IN23" s="664"/>
      <c r="IO23" s="664"/>
    </row>
    <row r="24" spans="1:249" s="666" customFormat="1" ht="15.75" thickBot="1">
      <c r="A24" s="985">
        <v>190</v>
      </c>
      <c r="B24" s="984" t="s">
        <v>207</v>
      </c>
      <c r="C24" s="660" t="s">
        <v>208</v>
      </c>
      <c r="D24" s="661">
        <v>162142405</v>
      </c>
      <c r="E24" s="662">
        <v>9651</v>
      </c>
      <c r="F24" s="663" t="s">
        <v>1473</v>
      </c>
      <c r="G24" s="663">
        <v>0</v>
      </c>
      <c r="H24" s="663">
        <v>0</v>
      </c>
      <c r="I24" s="663">
        <v>4190479</v>
      </c>
      <c r="J24" s="663">
        <v>188494</v>
      </c>
      <c r="K24" s="663">
        <v>567585</v>
      </c>
      <c r="L24" s="663">
        <v>0</v>
      </c>
      <c r="M24" s="663">
        <v>0</v>
      </c>
      <c r="N24" s="663">
        <v>1086235</v>
      </c>
      <c r="O24" s="663">
        <v>168731</v>
      </c>
      <c r="P24" s="663">
        <v>0</v>
      </c>
      <c r="Q24" s="663">
        <v>0</v>
      </c>
      <c r="R24" s="663">
        <v>0</v>
      </c>
      <c r="S24" s="663">
        <v>0</v>
      </c>
      <c r="T24" s="663">
        <v>0</v>
      </c>
      <c r="U24" s="663">
        <v>0</v>
      </c>
      <c r="V24" s="663">
        <v>474508</v>
      </c>
      <c r="W24" s="663">
        <v>44779</v>
      </c>
      <c r="X24" s="663">
        <v>0</v>
      </c>
      <c r="Y24" s="663">
        <v>25613</v>
      </c>
      <c r="Z24" s="663">
        <v>2367</v>
      </c>
      <c r="AA24" s="663">
        <v>9900</v>
      </c>
      <c r="AB24" s="663">
        <v>0</v>
      </c>
      <c r="AC24" s="663">
        <v>0</v>
      </c>
      <c r="AD24" s="663">
        <v>0</v>
      </c>
      <c r="AE24" s="663">
        <v>0</v>
      </c>
      <c r="AF24" s="663">
        <v>0</v>
      </c>
      <c r="AG24" s="663">
        <v>0</v>
      </c>
      <c r="AH24" s="663">
        <v>0</v>
      </c>
      <c r="AI24" s="663">
        <v>62564</v>
      </c>
      <c r="AJ24" s="663">
        <v>0</v>
      </c>
      <c r="AK24" s="663">
        <v>28753</v>
      </c>
      <c r="AL24" s="663">
        <v>0</v>
      </c>
      <c r="AM24" s="663">
        <v>0</v>
      </c>
      <c r="AN24" s="663">
        <v>165019</v>
      </c>
      <c r="AO24" s="663">
        <v>46825</v>
      </c>
      <c r="AP24" s="663">
        <v>0</v>
      </c>
      <c r="AQ24" s="663">
        <v>18496</v>
      </c>
      <c r="AR24" s="663">
        <v>0</v>
      </c>
      <c r="AS24" s="663">
        <v>0</v>
      </c>
      <c r="AT24" s="663">
        <v>0</v>
      </c>
      <c r="AU24" s="663">
        <v>0</v>
      </c>
      <c r="AV24" s="663">
        <v>0</v>
      </c>
      <c r="AW24" s="663">
        <v>1440</v>
      </c>
      <c r="AX24" s="663">
        <v>0</v>
      </c>
      <c r="AY24" s="663">
        <v>0</v>
      </c>
      <c r="AZ24" s="663">
        <v>1339433</v>
      </c>
      <c r="BA24" s="663">
        <v>88206</v>
      </c>
      <c r="BB24" s="663">
        <v>0</v>
      </c>
      <c r="BC24" s="663">
        <v>26420</v>
      </c>
      <c r="BD24" s="663">
        <v>0</v>
      </c>
      <c r="BE24" s="663">
        <v>569930</v>
      </c>
      <c r="BF24" s="663">
        <v>250</v>
      </c>
      <c r="BG24" s="663">
        <v>0</v>
      </c>
      <c r="BH24" s="663">
        <v>0</v>
      </c>
      <c r="BI24" s="663">
        <v>10645</v>
      </c>
      <c r="BJ24" s="663">
        <v>0</v>
      </c>
      <c r="BK24" s="663">
        <v>0</v>
      </c>
      <c r="BL24" s="663">
        <v>0</v>
      </c>
      <c r="BM24" s="663">
        <v>3763</v>
      </c>
      <c r="BN24" s="663">
        <v>0</v>
      </c>
      <c r="BO24" s="663">
        <v>5318</v>
      </c>
      <c r="BP24" s="663">
        <v>0</v>
      </c>
      <c r="BQ24" s="663">
        <v>2252</v>
      </c>
      <c r="BR24" s="663">
        <v>0</v>
      </c>
      <c r="BS24" s="663">
        <v>0</v>
      </c>
      <c r="BT24" s="663">
        <v>0</v>
      </c>
      <c r="BU24" s="663">
        <v>11775</v>
      </c>
      <c r="BV24" s="663">
        <v>0</v>
      </c>
      <c r="BW24" s="663">
        <v>23423</v>
      </c>
      <c r="BX24" s="663">
        <v>0</v>
      </c>
      <c r="BY24" s="663">
        <v>17726</v>
      </c>
      <c r="BZ24" s="663">
        <v>0</v>
      </c>
      <c r="CA24" s="663">
        <v>123780</v>
      </c>
      <c r="CB24" s="663">
        <v>0</v>
      </c>
      <c r="CC24" s="663">
        <v>9221</v>
      </c>
      <c r="CD24" s="663">
        <v>0</v>
      </c>
      <c r="CE24" s="663">
        <v>0</v>
      </c>
      <c r="CF24" s="663">
        <v>0</v>
      </c>
      <c r="CG24" s="663">
        <v>18506</v>
      </c>
      <c r="CH24" s="663">
        <v>0</v>
      </c>
      <c r="CI24" s="663">
        <v>0</v>
      </c>
      <c r="CJ24" s="663">
        <v>0</v>
      </c>
      <c r="CK24" s="663">
        <v>0</v>
      </c>
      <c r="CL24" s="663">
        <v>0</v>
      </c>
      <c r="CM24" s="663">
        <v>1008</v>
      </c>
      <c r="CN24" s="663">
        <v>44776</v>
      </c>
      <c r="CO24" s="663">
        <v>15235</v>
      </c>
      <c r="CP24" s="663">
        <v>28245</v>
      </c>
      <c r="CQ24" s="663">
        <v>62953</v>
      </c>
      <c r="CR24" s="663">
        <v>2311</v>
      </c>
      <c r="CS24" s="663">
        <v>23241</v>
      </c>
      <c r="CT24" s="663">
        <v>0</v>
      </c>
      <c r="CU24" s="663">
        <v>31925</v>
      </c>
      <c r="CV24" s="663">
        <v>0</v>
      </c>
      <c r="CW24" s="663">
        <v>0</v>
      </c>
      <c r="CX24" s="663">
        <v>0</v>
      </c>
      <c r="CY24" s="663">
        <v>7141</v>
      </c>
      <c r="CZ24" s="663">
        <v>0</v>
      </c>
      <c r="DA24" s="663">
        <v>0</v>
      </c>
      <c r="DB24" s="663">
        <v>0</v>
      </c>
      <c r="DC24" s="663">
        <v>0</v>
      </c>
      <c r="DD24" s="663">
        <v>0</v>
      </c>
      <c r="DE24" s="663">
        <v>0</v>
      </c>
      <c r="DF24" s="663">
        <v>0</v>
      </c>
      <c r="DG24" s="663">
        <v>0</v>
      </c>
      <c r="DH24" s="663">
        <v>0</v>
      </c>
      <c r="DI24" s="663">
        <v>0</v>
      </c>
      <c r="DJ24" s="663">
        <v>0</v>
      </c>
      <c r="DK24" s="663">
        <v>0</v>
      </c>
      <c r="DL24" s="663">
        <v>0</v>
      </c>
      <c r="DM24" s="663">
        <v>0</v>
      </c>
      <c r="DN24" s="663">
        <v>0</v>
      </c>
      <c r="DO24" s="663">
        <v>0</v>
      </c>
      <c r="DP24" s="663">
        <v>0</v>
      </c>
      <c r="DQ24" s="663">
        <v>0</v>
      </c>
      <c r="DR24" s="663">
        <v>0</v>
      </c>
      <c r="DS24" s="663">
        <v>0</v>
      </c>
      <c r="DT24" s="663">
        <v>0</v>
      </c>
      <c r="DU24" s="663">
        <v>0</v>
      </c>
      <c r="DV24" s="663">
        <v>0</v>
      </c>
      <c r="DW24" s="663">
        <v>0</v>
      </c>
      <c r="DX24" s="663">
        <v>0</v>
      </c>
      <c r="DY24" s="663">
        <v>0</v>
      </c>
      <c r="DZ24" s="663">
        <v>0</v>
      </c>
      <c r="EA24" s="663">
        <v>0</v>
      </c>
      <c r="EB24" s="663">
        <v>0</v>
      </c>
      <c r="EC24" s="663">
        <v>0</v>
      </c>
      <c r="ED24" s="663">
        <v>0</v>
      </c>
      <c r="EE24" s="663">
        <v>0</v>
      </c>
      <c r="EF24" s="663">
        <v>0</v>
      </c>
      <c r="EG24" s="663">
        <v>725649</v>
      </c>
      <c r="EH24" s="663">
        <v>0</v>
      </c>
      <c r="EI24" s="663">
        <v>194311</v>
      </c>
      <c r="EJ24" s="663">
        <v>0</v>
      </c>
      <c r="EK24" s="663">
        <v>678851</v>
      </c>
      <c r="EL24" s="663">
        <v>0</v>
      </c>
      <c r="EM24" s="663">
        <v>0</v>
      </c>
      <c r="EN24" s="663">
        <v>0</v>
      </c>
      <c r="EO24" s="663">
        <v>0</v>
      </c>
      <c r="EP24" s="663">
        <v>0</v>
      </c>
      <c r="EQ24" s="663">
        <v>0</v>
      </c>
      <c r="ER24" s="663">
        <v>0</v>
      </c>
      <c r="ES24" s="663">
        <v>0</v>
      </c>
      <c r="ET24" s="663">
        <v>0</v>
      </c>
      <c r="EU24" s="663">
        <v>0</v>
      </c>
      <c r="EV24" s="663">
        <v>0</v>
      </c>
      <c r="EW24" s="663">
        <v>0</v>
      </c>
      <c r="EX24" s="663">
        <v>0</v>
      </c>
      <c r="EY24" s="663">
        <v>0</v>
      </c>
      <c r="EZ24" s="663">
        <v>0</v>
      </c>
      <c r="FA24" s="663">
        <v>0</v>
      </c>
      <c r="FB24" s="663">
        <v>0</v>
      </c>
      <c r="FC24" s="663">
        <v>0</v>
      </c>
      <c r="FD24" s="663">
        <v>0</v>
      </c>
      <c r="FE24" s="663">
        <v>0</v>
      </c>
      <c r="FF24" s="663">
        <v>0</v>
      </c>
      <c r="FG24" s="663">
        <v>0</v>
      </c>
      <c r="FH24" s="663">
        <v>0</v>
      </c>
      <c r="FI24" s="663">
        <v>0</v>
      </c>
      <c r="FJ24" s="663">
        <v>0</v>
      </c>
      <c r="FK24" s="663">
        <v>0</v>
      </c>
      <c r="FL24" s="663">
        <v>0</v>
      </c>
      <c r="FM24" s="663">
        <v>0</v>
      </c>
      <c r="FN24" s="663">
        <v>0</v>
      </c>
      <c r="FO24" s="663">
        <v>0</v>
      </c>
      <c r="FP24" s="663">
        <v>0</v>
      </c>
      <c r="FQ24" s="663">
        <v>0</v>
      </c>
      <c r="FR24" s="663">
        <v>0</v>
      </c>
      <c r="FS24" s="663">
        <v>0</v>
      </c>
      <c r="FT24" s="663">
        <v>0</v>
      </c>
      <c r="FU24" s="663">
        <v>0</v>
      </c>
      <c r="FV24" s="663">
        <v>0</v>
      </c>
      <c r="FW24" s="663">
        <v>0</v>
      </c>
      <c r="FX24" s="663">
        <v>0</v>
      </c>
      <c r="FY24" s="663">
        <v>0</v>
      </c>
      <c r="FZ24" s="663">
        <v>0</v>
      </c>
      <c r="GA24" s="663">
        <v>0</v>
      </c>
      <c r="GB24" s="663">
        <v>0</v>
      </c>
      <c r="GC24" s="663">
        <v>0</v>
      </c>
      <c r="GD24" s="663">
        <v>0</v>
      </c>
      <c r="GE24" s="663">
        <v>0</v>
      </c>
      <c r="GF24" s="663">
        <v>0</v>
      </c>
      <c r="GG24" s="663">
        <v>0</v>
      </c>
      <c r="GH24" s="663">
        <v>0</v>
      </c>
      <c r="GI24" s="663">
        <v>0</v>
      </c>
      <c r="GJ24" s="663">
        <v>0</v>
      </c>
      <c r="GK24" s="663">
        <v>0</v>
      </c>
      <c r="GL24" s="663">
        <v>0</v>
      </c>
      <c r="GM24" s="663">
        <v>0</v>
      </c>
      <c r="GN24" s="663">
        <v>0</v>
      </c>
      <c r="GO24" s="663">
        <v>0</v>
      </c>
      <c r="GP24" s="663">
        <v>0</v>
      </c>
      <c r="GQ24" s="663">
        <v>0</v>
      </c>
      <c r="GR24" s="663">
        <v>0</v>
      </c>
      <c r="GS24" s="663">
        <v>0</v>
      </c>
      <c r="GT24" s="663">
        <v>0</v>
      </c>
      <c r="GU24" s="663">
        <v>0</v>
      </c>
      <c r="GV24" s="663">
        <v>0</v>
      </c>
      <c r="GW24" s="663">
        <v>0</v>
      </c>
      <c r="GX24" s="663">
        <v>0</v>
      </c>
      <c r="GY24" s="663">
        <v>0</v>
      </c>
      <c r="GZ24" s="663">
        <v>0</v>
      </c>
      <c r="HA24" s="663">
        <v>0</v>
      </c>
      <c r="HB24" s="663">
        <v>0</v>
      </c>
      <c r="HC24" s="663">
        <v>0</v>
      </c>
      <c r="HD24" s="663">
        <v>0</v>
      </c>
      <c r="HE24" s="663">
        <v>0</v>
      </c>
      <c r="HF24" s="663">
        <v>0</v>
      </c>
      <c r="HG24" s="663">
        <v>0</v>
      </c>
      <c r="HH24" s="663">
        <v>0</v>
      </c>
      <c r="HI24" s="663">
        <v>0</v>
      </c>
      <c r="HJ24" s="663">
        <v>0</v>
      </c>
      <c r="HK24" s="663">
        <v>0</v>
      </c>
      <c r="HL24" s="663">
        <v>47833946</v>
      </c>
      <c r="HM24" s="663">
        <v>4720797</v>
      </c>
      <c r="HN24" s="663">
        <v>95258043</v>
      </c>
      <c r="HO24" s="664"/>
      <c r="HP24" s="665" t="s">
        <v>1476</v>
      </c>
      <c r="HQ24" s="477" t="s">
        <v>1477</v>
      </c>
      <c r="HR24" s="477" t="s">
        <v>1478</v>
      </c>
      <c r="HS24" s="661"/>
      <c r="HT24" s="662">
        <v>4190479</v>
      </c>
      <c r="HU24" s="662">
        <v>-1429918</v>
      </c>
      <c r="HV24" s="662">
        <v>448592</v>
      </c>
      <c r="HW24" s="662">
        <v>0</v>
      </c>
      <c r="HX24" s="662">
        <v>0</v>
      </c>
      <c r="HY24" s="662">
        <v>-37267</v>
      </c>
      <c r="HZ24" s="662">
        <v>0</v>
      </c>
      <c r="IA24" s="662">
        <v>0</v>
      </c>
      <c r="IB24" s="662">
        <v>0</v>
      </c>
      <c r="IC24" s="662">
        <v>0</v>
      </c>
      <c r="ID24" s="662">
        <v>0</v>
      </c>
      <c r="IE24" s="662">
        <v>0</v>
      </c>
      <c r="IF24" s="662">
        <v>0</v>
      </c>
      <c r="IG24" s="664"/>
      <c r="IH24" s="664"/>
      <c r="II24" s="664"/>
      <c r="IJ24" s="664"/>
      <c r="IK24" s="664"/>
      <c r="IL24" s="664"/>
      <c r="IM24" s="664"/>
      <c r="IN24" s="664"/>
      <c r="IO24" s="664"/>
    </row>
    <row r="25" spans="1:249" s="666" customFormat="1" ht="15.75" thickBot="1">
      <c r="A25" s="658">
        <v>200</v>
      </c>
      <c r="B25" s="984" t="s">
        <v>209</v>
      </c>
      <c r="C25" s="660" t="s">
        <v>210</v>
      </c>
      <c r="D25" s="661">
        <v>183462931</v>
      </c>
      <c r="E25" s="662">
        <v>3665</v>
      </c>
      <c r="F25" s="663" t="s">
        <v>1473</v>
      </c>
      <c r="G25" s="663">
        <v>0</v>
      </c>
      <c r="H25" s="663">
        <v>0</v>
      </c>
      <c r="I25" s="663">
        <v>4132786</v>
      </c>
      <c r="J25" s="663">
        <v>294973</v>
      </c>
      <c r="K25" s="663">
        <v>132448</v>
      </c>
      <c r="L25" s="663">
        <v>0</v>
      </c>
      <c r="M25" s="663">
        <v>74954</v>
      </c>
      <c r="N25" s="663">
        <v>20688</v>
      </c>
      <c r="O25" s="663">
        <v>82883</v>
      </c>
      <c r="P25" s="663">
        <v>368304</v>
      </c>
      <c r="Q25" s="663">
        <v>1348960</v>
      </c>
      <c r="R25" s="663">
        <v>0</v>
      </c>
      <c r="S25" s="663">
        <v>859282</v>
      </c>
      <c r="T25" s="663">
        <v>87384</v>
      </c>
      <c r="U25" s="663">
        <v>1871</v>
      </c>
      <c r="V25" s="663">
        <v>-24280</v>
      </c>
      <c r="W25" s="663">
        <v>0</v>
      </c>
      <c r="X25" s="663">
        <v>0</v>
      </c>
      <c r="Y25" s="663">
        <v>7130</v>
      </c>
      <c r="Z25" s="663">
        <v>12883</v>
      </c>
      <c r="AA25" s="663">
        <v>9295</v>
      </c>
      <c r="AB25" s="663">
        <v>0</v>
      </c>
      <c r="AC25" s="663">
        <v>0</v>
      </c>
      <c r="AD25" s="663">
        <v>0</v>
      </c>
      <c r="AE25" s="663">
        <v>0</v>
      </c>
      <c r="AF25" s="663">
        <v>0</v>
      </c>
      <c r="AG25" s="663">
        <v>0</v>
      </c>
      <c r="AH25" s="663">
        <v>424769</v>
      </c>
      <c r="AI25" s="663">
        <v>0</v>
      </c>
      <c r="AJ25" s="663">
        <v>0</v>
      </c>
      <c r="AK25" s="663">
        <v>149678</v>
      </c>
      <c r="AL25" s="663">
        <v>353015</v>
      </c>
      <c r="AM25" s="663">
        <v>0</v>
      </c>
      <c r="AN25" s="663">
        <v>74634</v>
      </c>
      <c r="AO25" s="663">
        <v>52474</v>
      </c>
      <c r="AP25" s="663">
        <v>85639</v>
      </c>
      <c r="AQ25" s="663">
        <v>262</v>
      </c>
      <c r="AR25" s="663">
        <v>15069</v>
      </c>
      <c r="AS25" s="663">
        <v>0</v>
      </c>
      <c r="AT25" s="663">
        <v>93121</v>
      </c>
      <c r="AU25" s="663">
        <v>0</v>
      </c>
      <c r="AV25" s="663">
        <v>0</v>
      </c>
      <c r="AW25" s="663">
        <v>2666</v>
      </c>
      <c r="AX25" s="663">
        <v>0</v>
      </c>
      <c r="AY25" s="663">
        <v>0</v>
      </c>
      <c r="AZ25" s="663">
        <v>0</v>
      </c>
      <c r="BA25" s="663">
        <v>0</v>
      </c>
      <c r="BB25" s="663">
        <v>0</v>
      </c>
      <c r="BC25" s="663">
        <v>0</v>
      </c>
      <c r="BD25" s="663">
        <v>0</v>
      </c>
      <c r="BE25" s="663">
        <v>0</v>
      </c>
      <c r="BF25" s="663">
        <v>16591</v>
      </c>
      <c r="BG25" s="663">
        <v>0</v>
      </c>
      <c r="BH25" s="663">
        <v>0</v>
      </c>
      <c r="BI25" s="663">
        <v>-2593</v>
      </c>
      <c r="BJ25" s="663">
        <v>12693</v>
      </c>
      <c r="BK25" s="663">
        <v>32777</v>
      </c>
      <c r="BL25" s="663">
        <v>0</v>
      </c>
      <c r="BM25" s="663">
        <v>0</v>
      </c>
      <c r="BN25" s="663">
        <v>0</v>
      </c>
      <c r="BO25" s="663">
        <v>0</v>
      </c>
      <c r="BP25" s="663">
        <v>0</v>
      </c>
      <c r="BQ25" s="663">
        <v>0</v>
      </c>
      <c r="BR25" s="663">
        <v>0</v>
      </c>
      <c r="BS25" s="663">
        <v>0</v>
      </c>
      <c r="BT25" s="663">
        <v>0</v>
      </c>
      <c r="BU25" s="663">
        <v>0</v>
      </c>
      <c r="BV25" s="663">
        <v>699</v>
      </c>
      <c r="BW25" s="663">
        <v>0</v>
      </c>
      <c r="BX25" s="663">
        <v>26394</v>
      </c>
      <c r="BY25" s="663">
        <v>59473</v>
      </c>
      <c r="BZ25" s="663">
        <v>8127</v>
      </c>
      <c r="CA25" s="663">
        <v>49597</v>
      </c>
      <c r="CB25" s="663">
        <v>0</v>
      </c>
      <c r="CC25" s="663">
        <v>0</v>
      </c>
      <c r="CD25" s="663">
        <v>0</v>
      </c>
      <c r="CE25" s="663">
        <v>0</v>
      </c>
      <c r="CF25" s="663">
        <v>0</v>
      </c>
      <c r="CG25" s="663">
        <v>0</v>
      </c>
      <c r="CH25" s="663">
        <v>0</v>
      </c>
      <c r="CI25" s="663">
        <v>0</v>
      </c>
      <c r="CJ25" s="663">
        <v>0</v>
      </c>
      <c r="CK25" s="663">
        <v>0</v>
      </c>
      <c r="CL25" s="663">
        <v>0</v>
      </c>
      <c r="CM25" s="663">
        <v>0</v>
      </c>
      <c r="CN25" s="663">
        <v>0</v>
      </c>
      <c r="CO25" s="663">
        <v>0</v>
      </c>
      <c r="CP25" s="663">
        <v>356370</v>
      </c>
      <c r="CQ25" s="663">
        <v>71356</v>
      </c>
      <c r="CR25" s="663">
        <v>0</v>
      </c>
      <c r="CS25" s="663">
        <v>0</v>
      </c>
      <c r="CT25" s="663">
        <v>0</v>
      </c>
      <c r="CU25" s="663">
        <v>0</v>
      </c>
      <c r="CV25" s="663">
        <v>0</v>
      </c>
      <c r="CW25" s="663">
        <v>0</v>
      </c>
      <c r="CX25" s="663">
        <v>0</v>
      </c>
      <c r="CY25" s="663">
        <v>0</v>
      </c>
      <c r="CZ25" s="663">
        <v>0</v>
      </c>
      <c r="DA25" s="663">
        <v>0</v>
      </c>
      <c r="DB25" s="663">
        <v>0</v>
      </c>
      <c r="DC25" s="663">
        <v>0</v>
      </c>
      <c r="DD25" s="663">
        <v>0</v>
      </c>
      <c r="DE25" s="663">
        <v>0</v>
      </c>
      <c r="DF25" s="663">
        <v>0</v>
      </c>
      <c r="DG25" s="663">
        <v>0</v>
      </c>
      <c r="DH25" s="663">
        <v>0</v>
      </c>
      <c r="DI25" s="663">
        <v>0</v>
      </c>
      <c r="DJ25" s="663">
        <v>0</v>
      </c>
      <c r="DK25" s="663">
        <v>0</v>
      </c>
      <c r="DL25" s="663">
        <v>0</v>
      </c>
      <c r="DM25" s="663">
        <v>0</v>
      </c>
      <c r="DN25" s="663">
        <v>0</v>
      </c>
      <c r="DO25" s="663">
        <v>0</v>
      </c>
      <c r="DP25" s="663">
        <v>0</v>
      </c>
      <c r="DQ25" s="663">
        <v>0</v>
      </c>
      <c r="DR25" s="663">
        <v>0</v>
      </c>
      <c r="DS25" s="663">
        <v>0</v>
      </c>
      <c r="DT25" s="663">
        <v>0</v>
      </c>
      <c r="DU25" s="663">
        <v>0</v>
      </c>
      <c r="DV25" s="663">
        <v>0</v>
      </c>
      <c r="DW25" s="663">
        <v>0</v>
      </c>
      <c r="DX25" s="663">
        <v>0</v>
      </c>
      <c r="DY25" s="663">
        <v>0</v>
      </c>
      <c r="DZ25" s="663">
        <v>0</v>
      </c>
      <c r="EA25" s="663">
        <v>0</v>
      </c>
      <c r="EB25" s="663">
        <v>0</v>
      </c>
      <c r="EC25" s="663">
        <v>0</v>
      </c>
      <c r="ED25" s="663">
        <v>0</v>
      </c>
      <c r="EE25" s="663">
        <v>0</v>
      </c>
      <c r="EF25" s="663">
        <v>19002</v>
      </c>
      <c r="EG25" s="663">
        <v>24687</v>
      </c>
      <c r="EH25" s="663">
        <v>0</v>
      </c>
      <c r="EI25" s="663">
        <v>37832</v>
      </c>
      <c r="EJ25" s="663">
        <v>0</v>
      </c>
      <c r="EK25" s="663">
        <v>0</v>
      </c>
      <c r="EL25" s="663">
        <v>0</v>
      </c>
      <c r="EM25" s="663">
        <v>0</v>
      </c>
      <c r="EN25" s="663">
        <v>0</v>
      </c>
      <c r="EO25" s="663">
        <v>0</v>
      </c>
      <c r="EP25" s="663">
        <v>0</v>
      </c>
      <c r="EQ25" s="663">
        <v>0</v>
      </c>
      <c r="ER25" s="663">
        <v>0</v>
      </c>
      <c r="ES25" s="663">
        <v>0</v>
      </c>
      <c r="ET25" s="663">
        <v>0</v>
      </c>
      <c r="EU25" s="663">
        <v>0</v>
      </c>
      <c r="EV25" s="663">
        <v>0</v>
      </c>
      <c r="EW25" s="663">
        <v>0</v>
      </c>
      <c r="EX25" s="663">
        <v>0</v>
      </c>
      <c r="EY25" s="663">
        <v>0</v>
      </c>
      <c r="EZ25" s="663">
        <v>0</v>
      </c>
      <c r="FA25" s="663">
        <v>0</v>
      </c>
      <c r="FB25" s="663">
        <v>0</v>
      </c>
      <c r="FC25" s="663">
        <v>0</v>
      </c>
      <c r="FD25" s="663">
        <v>0</v>
      </c>
      <c r="FE25" s="663">
        <v>0</v>
      </c>
      <c r="FF25" s="663">
        <v>0</v>
      </c>
      <c r="FG25" s="663">
        <v>0</v>
      </c>
      <c r="FH25" s="663">
        <v>0</v>
      </c>
      <c r="FI25" s="663">
        <v>0</v>
      </c>
      <c r="FJ25" s="663">
        <v>0</v>
      </c>
      <c r="FK25" s="663">
        <v>0</v>
      </c>
      <c r="FL25" s="663">
        <v>0</v>
      </c>
      <c r="FM25" s="663">
        <v>0</v>
      </c>
      <c r="FN25" s="663">
        <v>0</v>
      </c>
      <c r="FO25" s="663">
        <v>0</v>
      </c>
      <c r="FP25" s="663">
        <v>0</v>
      </c>
      <c r="FQ25" s="663">
        <v>0</v>
      </c>
      <c r="FR25" s="663">
        <v>0</v>
      </c>
      <c r="FS25" s="663">
        <v>0</v>
      </c>
      <c r="FT25" s="663">
        <v>0</v>
      </c>
      <c r="FU25" s="663">
        <v>0</v>
      </c>
      <c r="FV25" s="663">
        <v>0</v>
      </c>
      <c r="FW25" s="663">
        <v>0</v>
      </c>
      <c r="FX25" s="663">
        <v>0</v>
      </c>
      <c r="FY25" s="663">
        <v>0</v>
      </c>
      <c r="FZ25" s="663">
        <v>0</v>
      </c>
      <c r="GA25" s="663">
        <v>0</v>
      </c>
      <c r="GB25" s="663">
        <v>0</v>
      </c>
      <c r="GC25" s="663">
        <v>0</v>
      </c>
      <c r="GD25" s="663">
        <v>0</v>
      </c>
      <c r="GE25" s="663">
        <v>0</v>
      </c>
      <c r="GF25" s="663">
        <v>0</v>
      </c>
      <c r="GG25" s="663">
        <v>0</v>
      </c>
      <c r="GH25" s="663">
        <v>0</v>
      </c>
      <c r="GI25" s="663">
        <v>0</v>
      </c>
      <c r="GJ25" s="663">
        <v>0</v>
      </c>
      <c r="GK25" s="663">
        <v>0</v>
      </c>
      <c r="GL25" s="663">
        <v>0</v>
      </c>
      <c r="GM25" s="663">
        <v>0</v>
      </c>
      <c r="GN25" s="663">
        <v>0</v>
      </c>
      <c r="GO25" s="663">
        <v>0</v>
      </c>
      <c r="GP25" s="663">
        <v>0</v>
      </c>
      <c r="GQ25" s="663">
        <v>0</v>
      </c>
      <c r="GR25" s="663">
        <v>0</v>
      </c>
      <c r="GS25" s="663">
        <v>0</v>
      </c>
      <c r="GT25" s="663">
        <v>0</v>
      </c>
      <c r="GU25" s="663">
        <v>0</v>
      </c>
      <c r="GV25" s="663">
        <v>0</v>
      </c>
      <c r="GW25" s="663">
        <v>0</v>
      </c>
      <c r="GX25" s="663">
        <v>0</v>
      </c>
      <c r="GY25" s="663">
        <v>0</v>
      </c>
      <c r="GZ25" s="663">
        <v>0</v>
      </c>
      <c r="HA25" s="663">
        <v>0</v>
      </c>
      <c r="HB25" s="663">
        <v>0</v>
      </c>
      <c r="HC25" s="663">
        <v>0</v>
      </c>
      <c r="HD25" s="663">
        <v>0</v>
      </c>
      <c r="HE25" s="663">
        <v>0</v>
      </c>
      <c r="HF25" s="663">
        <v>0</v>
      </c>
      <c r="HG25" s="663">
        <v>0</v>
      </c>
      <c r="HH25" s="663">
        <v>0</v>
      </c>
      <c r="HI25" s="663">
        <v>0</v>
      </c>
      <c r="HJ25" s="663">
        <v>0</v>
      </c>
      <c r="HK25" s="663">
        <v>0</v>
      </c>
      <c r="HL25" s="663">
        <v>47128233</v>
      </c>
      <c r="HM25" s="663">
        <v>4182351</v>
      </c>
      <c r="HN25" s="663">
        <v>121145176</v>
      </c>
      <c r="HO25" s="664"/>
      <c r="HP25" s="665" t="s">
        <v>1476</v>
      </c>
      <c r="HQ25" s="477" t="s">
        <v>1477</v>
      </c>
      <c r="HR25" s="477" t="s">
        <v>1478</v>
      </c>
      <c r="HS25" s="661"/>
      <c r="HT25" s="662">
        <v>4132786</v>
      </c>
      <c r="HU25" s="662">
        <v>-2493740</v>
      </c>
      <c r="HV25" s="662">
        <v>5816</v>
      </c>
      <c r="HW25" s="662">
        <v>0</v>
      </c>
      <c r="HX25" s="662">
        <v>0</v>
      </c>
      <c r="HY25" s="662">
        <v>-15249</v>
      </c>
      <c r="HZ25" s="662">
        <v>0</v>
      </c>
      <c r="IA25" s="662">
        <v>0</v>
      </c>
      <c r="IB25" s="662">
        <v>0</v>
      </c>
      <c r="IC25" s="662">
        <v>0</v>
      </c>
      <c r="ID25" s="662">
        <v>0</v>
      </c>
      <c r="IE25" s="662">
        <v>0</v>
      </c>
      <c r="IF25" s="662">
        <v>0</v>
      </c>
      <c r="IG25" s="664"/>
      <c r="IH25" s="664"/>
      <c r="II25" s="664"/>
      <c r="IJ25" s="664"/>
      <c r="IK25" s="664"/>
      <c r="IL25" s="664"/>
      <c r="IM25" s="664"/>
      <c r="IN25" s="664"/>
      <c r="IO25" s="664"/>
    </row>
    <row r="26" spans="1:249" s="666" customFormat="1" ht="15.75" thickBot="1">
      <c r="A26" s="658">
        <v>210</v>
      </c>
      <c r="B26" s="984" t="s">
        <v>211</v>
      </c>
      <c r="C26" s="660" t="s">
        <v>212</v>
      </c>
      <c r="D26" s="661">
        <v>203534862</v>
      </c>
      <c r="E26" s="662">
        <v>3565</v>
      </c>
      <c r="F26" s="663" t="s">
        <v>1473</v>
      </c>
      <c r="G26" s="663">
        <v>0</v>
      </c>
      <c r="H26" s="663">
        <v>0</v>
      </c>
      <c r="I26" s="663">
        <v>2451985</v>
      </c>
      <c r="J26" s="663">
        <v>174270</v>
      </c>
      <c r="K26" s="663">
        <v>465541</v>
      </c>
      <c r="L26" s="663">
        <v>0</v>
      </c>
      <c r="M26" s="663">
        <v>3038</v>
      </c>
      <c r="N26" s="663">
        <v>25139</v>
      </c>
      <c r="O26" s="663">
        <v>29288</v>
      </c>
      <c r="P26" s="663">
        <v>-159</v>
      </c>
      <c r="Q26" s="663">
        <v>48031</v>
      </c>
      <c r="R26" s="663">
        <v>20918</v>
      </c>
      <c r="S26" s="663">
        <v>59746</v>
      </c>
      <c r="T26" s="663">
        <v>37978</v>
      </c>
      <c r="U26" s="663">
        <v>59183</v>
      </c>
      <c r="V26" s="663">
        <v>49291</v>
      </c>
      <c r="W26" s="663">
        <v>30667</v>
      </c>
      <c r="X26" s="663">
        <v>29246</v>
      </c>
      <c r="Y26" s="663">
        <v>545014</v>
      </c>
      <c r="Z26" s="663">
        <v>0</v>
      </c>
      <c r="AA26" s="663">
        <v>71750</v>
      </c>
      <c r="AB26" s="663">
        <v>5282</v>
      </c>
      <c r="AC26" s="663">
        <v>22351</v>
      </c>
      <c r="AD26" s="663">
        <v>0</v>
      </c>
      <c r="AE26" s="663">
        <v>34288</v>
      </c>
      <c r="AF26" s="663">
        <v>58871</v>
      </c>
      <c r="AG26" s="663">
        <v>0</v>
      </c>
      <c r="AH26" s="663">
        <v>0</v>
      </c>
      <c r="AI26" s="663">
        <v>0</v>
      </c>
      <c r="AJ26" s="663">
        <v>0</v>
      </c>
      <c r="AK26" s="663">
        <v>5101</v>
      </c>
      <c r="AL26" s="663">
        <v>0</v>
      </c>
      <c r="AM26" s="663">
        <v>0</v>
      </c>
      <c r="AN26" s="663">
        <v>0</v>
      </c>
      <c r="AO26" s="663">
        <v>0</v>
      </c>
      <c r="AP26" s="663">
        <v>0</v>
      </c>
      <c r="AQ26" s="663">
        <v>0</v>
      </c>
      <c r="AR26" s="663">
        <v>0</v>
      </c>
      <c r="AS26" s="663">
        <v>0</v>
      </c>
      <c r="AT26" s="663">
        <v>0</v>
      </c>
      <c r="AU26" s="663">
        <v>0</v>
      </c>
      <c r="AV26" s="663">
        <v>0</v>
      </c>
      <c r="AW26" s="663">
        <v>571</v>
      </c>
      <c r="AX26" s="663">
        <v>0</v>
      </c>
      <c r="AY26" s="663">
        <v>28662</v>
      </c>
      <c r="AZ26" s="663">
        <v>0</v>
      </c>
      <c r="BA26" s="663">
        <v>0</v>
      </c>
      <c r="BB26" s="663">
        <v>0</v>
      </c>
      <c r="BC26" s="663">
        <v>0</v>
      </c>
      <c r="BD26" s="663">
        <v>0</v>
      </c>
      <c r="BE26" s="663">
        <v>0</v>
      </c>
      <c r="BF26" s="663">
        <v>92056</v>
      </c>
      <c r="BG26" s="663">
        <v>8000</v>
      </c>
      <c r="BH26" s="663">
        <v>0</v>
      </c>
      <c r="BI26" s="663">
        <v>29765</v>
      </c>
      <c r="BJ26" s="663">
        <v>50834</v>
      </c>
      <c r="BK26" s="663">
        <v>16440</v>
      </c>
      <c r="BL26" s="663">
        <v>0</v>
      </c>
      <c r="BM26" s="663">
        <v>39188</v>
      </c>
      <c r="BN26" s="663">
        <v>0</v>
      </c>
      <c r="BO26" s="663">
        <v>14459</v>
      </c>
      <c r="BP26" s="663">
        <v>0</v>
      </c>
      <c r="BQ26" s="663">
        <v>31309</v>
      </c>
      <c r="BR26" s="663">
        <v>0</v>
      </c>
      <c r="BS26" s="663">
        <v>0</v>
      </c>
      <c r="BT26" s="663">
        <v>0</v>
      </c>
      <c r="BU26" s="663">
        <v>0</v>
      </c>
      <c r="BV26" s="663">
        <v>0</v>
      </c>
      <c r="BW26" s="663">
        <v>0</v>
      </c>
      <c r="BX26" s="663">
        <v>651813</v>
      </c>
      <c r="BY26" s="663">
        <v>172612</v>
      </c>
      <c r="BZ26" s="663">
        <v>0</v>
      </c>
      <c r="CA26" s="663">
        <v>145275</v>
      </c>
      <c r="CB26" s="663">
        <v>10074</v>
      </c>
      <c r="CC26" s="663">
        <v>4470</v>
      </c>
      <c r="CD26" s="663">
        <v>0</v>
      </c>
      <c r="CE26" s="663">
        <v>0</v>
      </c>
      <c r="CF26" s="663">
        <v>0</v>
      </c>
      <c r="CG26" s="663">
        <v>3098</v>
      </c>
      <c r="CH26" s="663">
        <v>0</v>
      </c>
      <c r="CI26" s="663">
        <v>0</v>
      </c>
      <c r="CJ26" s="663">
        <v>0</v>
      </c>
      <c r="CK26" s="663">
        <v>0</v>
      </c>
      <c r="CL26" s="663">
        <v>0</v>
      </c>
      <c r="CM26" s="663">
        <v>0</v>
      </c>
      <c r="CN26" s="663">
        <v>0</v>
      </c>
      <c r="CO26" s="663">
        <v>0</v>
      </c>
      <c r="CP26" s="663">
        <v>0</v>
      </c>
      <c r="CQ26" s="663">
        <v>0</v>
      </c>
      <c r="CR26" s="663">
        <v>10016</v>
      </c>
      <c r="CS26" s="663">
        <v>27061</v>
      </c>
      <c r="CT26" s="663">
        <v>0</v>
      </c>
      <c r="CU26" s="663">
        <v>0</v>
      </c>
      <c r="CV26" s="663">
        <v>0</v>
      </c>
      <c r="CW26" s="663">
        <v>0</v>
      </c>
      <c r="CX26" s="663">
        <v>0</v>
      </c>
      <c r="CY26" s="663">
        <v>0</v>
      </c>
      <c r="CZ26" s="663">
        <v>0</v>
      </c>
      <c r="DA26" s="663">
        <v>0</v>
      </c>
      <c r="DB26" s="663">
        <v>0</v>
      </c>
      <c r="DC26" s="663">
        <v>0</v>
      </c>
      <c r="DD26" s="663">
        <v>0</v>
      </c>
      <c r="DE26" s="663">
        <v>0</v>
      </c>
      <c r="DF26" s="663">
        <v>0</v>
      </c>
      <c r="DG26" s="663">
        <v>0</v>
      </c>
      <c r="DH26" s="663">
        <v>0</v>
      </c>
      <c r="DI26" s="663">
        <v>0</v>
      </c>
      <c r="DJ26" s="663">
        <v>0</v>
      </c>
      <c r="DK26" s="663">
        <v>0</v>
      </c>
      <c r="DL26" s="663">
        <v>0</v>
      </c>
      <c r="DM26" s="663">
        <v>0</v>
      </c>
      <c r="DN26" s="663">
        <v>0</v>
      </c>
      <c r="DO26" s="663">
        <v>0</v>
      </c>
      <c r="DP26" s="663">
        <v>0</v>
      </c>
      <c r="DQ26" s="663">
        <v>0</v>
      </c>
      <c r="DR26" s="663">
        <v>0</v>
      </c>
      <c r="DS26" s="663">
        <v>0</v>
      </c>
      <c r="DT26" s="663">
        <v>0</v>
      </c>
      <c r="DU26" s="663">
        <v>0</v>
      </c>
      <c r="DV26" s="663">
        <v>0</v>
      </c>
      <c r="DW26" s="663">
        <v>0</v>
      </c>
      <c r="DX26" s="663">
        <v>0</v>
      </c>
      <c r="DY26" s="663">
        <v>0</v>
      </c>
      <c r="DZ26" s="663">
        <v>0</v>
      </c>
      <c r="EA26" s="663">
        <v>0</v>
      </c>
      <c r="EB26" s="663">
        <v>0</v>
      </c>
      <c r="EC26" s="663">
        <v>0</v>
      </c>
      <c r="ED26" s="663">
        <v>0</v>
      </c>
      <c r="EE26" s="663">
        <v>0</v>
      </c>
      <c r="EF26" s="663">
        <v>187451</v>
      </c>
      <c r="EG26" s="663">
        <v>275695</v>
      </c>
      <c r="EH26" s="663">
        <v>0</v>
      </c>
      <c r="EI26" s="663">
        <v>218427</v>
      </c>
      <c r="EJ26" s="663">
        <v>0</v>
      </c>
      <c r="EK26" s="663">
        <v>0</v>
      </c>
      <c r="EL26" s="663">
        <v>0</v>
      </c>
      <c r="EM26" s="663">
        <v>0</v>
      </c>
      <c r="EN26" s="663">
        <v>0</v>
      </c>
      <c r="EO26" s="663">
        <v>0</v>
      </c>
      <c r="EP26" s="663">
        <v>0</v>
      </c>
      <c r="EQ26" s="663">
        <v>0</v>
      </c>
      <c r="ER26" s="663">
        <v>0</v>
      </c>
      <c r="ES26" s="663">
        <v>0</v>
      </c>
      <c r="ET26" s="663">
        <v>0</v>
      </c>
      <c r="EU26" s="663">
        <v>0</v>
      </c>
      <c r="EV26" s="663">
        <v>0</v>
      </c>
      <c r="EW26" s="663">
        <v>0</v>
      </c>
      <c r="EX26" s="663">
        <v>0</v>
      </c>
      <c r="EY26" s="663">
        <v>0</v>
      </c>
      <c r="EZ26" s="663">
        <v>0</v>
      </c>
      <c r="FA26" s="663">
        <v>0</v>
      </c>
      <c r="FB26" s="663">
        <v>0</v>
      </c>
      <c r="FC26" s="663">
        <v>0</v>
      </c>
      <c r="FD26" s="663">
        <v>0</v>
      </c>
      <c r="FE26" s="663">
        <v>0</v>
      </c>
      <c r="FF26" s="663">
        <v>0</v>
      </c>
      <c r="FG26" s="663">
        <v>0</v>
      </c>
      <c r="FH26" s="663">
        <v>0</v>
      </c>
      <c r="FI26" s="663">
        <v>0</v>
      </c>
      <c r="FJ26" s="663">
        <v>0</v>
      </c>
      <c r="FK26" s="663">
        <v>0</v>
      </c>
      <c r="FL26" s="663">
        <v>0</v>
      </c>
      <c r="FM26" s="663">
        <v>0</v>
      </c>
      <c r="FN26" s="663">
        <v>0</v>
      </c>
      <c r="FO26" s="663">
        <v>0</v>
      </c>
      <c r="FP26" s="663">
        <v>0</v>
      </c>
      <c r="FQ26" s="663">
        <v>0</v>
      </c>
      <c r="FR26" s="663">
        <v>0</v>
      </c>
      <c r="FS26" s="663">
        <v>0</v>
      </c>
      <c r="FT26" s="663">
        <v>0</v>
      </c>
      <c r="FU26" s="663">
        <v>0</v>
      </c>
      <c r="FV26" s="663">
        <v>0</v>
      </c>
      <c r="FW26" s="663">
        <v>0</v>
      </c>
      <c r="FX26" s="663">
        <v>0</v>
      </c>
      <c r="FY26" s="663">
        <v>0</v>
      </c>
      <c r="FZ26" s="663">
        <v>0</v>
      </c>
      <c r="GA26" s="663">
        <v>0</v>
      </c>
      <c r="GB26" s="663">
        <v>0</v>
      </c>
      <c r="GC26" s="663">
        <v>0</v>
      </c>
      <c r="GD26" s="663">
        <v>0</v>
      </c>
      <c r="GE26" s="663">
        <v>0</v>
      </c>
      <c r="GF26" s="663">
        <v>0</v>
      </c>
      <c r="GG26" s="663">
        <v>0</v>
      </c>
      <c r="GH26" s="663">
        <v>0</v>
      </c>
      <c r="GI26" s="663">
        <v>0</v>
      </c>
      <c r="GJ26" s="663">
        <v>0</v>
      </c>
      <c r="GK26" s="663">
        <v>0</v>
      </c>
      <c r="GL26" s="663">
        <v>0</v>
      </c>
      <c r="GM26" s="663">
        <v>0</v>
      </c>
      <c r="GN26" s="663">
        <v>0</v>
      </c>
      <c r="GO26" s="663">
        <v>0</v>
      </c>
      <c r="GP26" s="663">
        <v>0</v>
      </c>
      <c r="GQ26" s="663">
        <v>0</v>
      </c>
      <c r="GR26" s="663">
        <v>0</v>
      </c>
      <c r="GS26" s="663">
        <v>0</v>
      </c>
      <c r="GT26" s="663">
        <v>0</v>
      </c>
      <c r="GU26" s="663">
        <v>0</v>
      </c>
      <c r="GV26" s="663">
        <v>0</v>
      </c>
      <c r="GW26" s="663">
        <v>0</v>
      </c>
      <c r="GX26" s="663">
        <v>0</v>
      </c>
      <c r="GY26" s="663">
        <v>0</v>
      </c>
      <c r="GZ26" s="663">
        <v>0</v>
      </c>
      <c r="HA26" s="663">
        <v>0</v>
      </c>
      <c r="HB26" s="663">
        <v>0</v>
      </c>
      <c r="HC26" s="663">
        <v>0</v>
      </c>
      <c r="HD26" s="663">
        <v>0</v>
      </c>
      <c r="HE26" s="663">
        <v>0</v>
      </c>
      <c r="HF26" s="663">
        <v>0</v>
      </c>
      <c r="HG26" s="663">
        <v>0</v>
      </c>
      <c r="HH26" s="663">
        <v>0</v>
      </c>
      <c r="HI26" s="663">
        <v>0</v>
      </c>
      <c r="HJ26" s="663">
        <v>0</v>
      </c>
      <c r="HK26" s="663">
        <v>0</v>
      </c>
      <c r="HL26" s="663">
        <v>58783780</v>
      </c>
      <c r="HM26" s="663">
        <v>2888387</v>
      </c>
      <c r="HN26" s="663">
        <v>134200673</v>
      </c>
      <c r="HO26" s="664"/>
      <c r="HP26" s="665" t="s">
        <v>1476</v>
      </c>
      <c r="HQ26" s="477" t="s">
        <v>1477</v>
      </c>
      <c r="HR26" s="477" t="s">
        <v>1478</v>
      </c>
      <c r="HS26" s="661"/>
      <c r="HT26" s="662">
        <v>2451985</v>
      </c>
      <c r="HU26" s="662">
        <v>-1346290</v>
      </c>
      <c r="HV26" s="662">
        <v>309790</v>
      </c>
      <c r="HW26" s="662">
        <v>0</v>
      </c>
      <c r="HX26" s="662">
        <v>0</v>
      </c>
      <c r="HY26" s="662">
        <v>-4161</v>
      </c>
      <c r="HZ26" s="662">
        <v>0</v>
      </c>
      <c r="IA26" s="662">
        <v>3038</v>
      </c>
      <c r="IB26" s="662">
        <v>0</v>
      </c>
      <c r="IC26" s="662">
        <v>0</v>
      </c>
      <c r="ID26" s="662" t="s">
        <v>1624</v>
      </c>
      <c r="IE26" s="662">
        <v>0</v>
      </c>
      <c r="IF26" s="662">
        <v>0</v>
      </c>
      <c r="IG26" s="664"/>
      <c r="IH26" s="664"/>
      <c r="II26" s="664"/>
      <c r="IJ26" s="664"/>
      <c r="IK26" s="664"/>
      <c r="IL26" s="664"/>
      <c r="IM26" s="664"/>
      <c r="IN26" s="664"/>
      <c r="IO26" s="664"/>
    </row>
    <row r="27" spans="1:249" s="666" customFormat="1" ht="15.75" thickBot="1">
      <c r="A27" s="658">
        <v>220</v>
      </c>
      <c r="B27" s="984" t="s">
        <v>412</v>
      </c>
      <c r="C27" s="660" t="s">
        <v>213</v>
      </c>
      <c r="D27" s="661">
        <v>68596235</v>
      </c>
      <c r="E27" s="662">
        <v>29269</v>
      </c>
      <c r="F27" s="663" t="s">
        <v>1473</v>
      </c>
      <c r="G27" s="663">
        <v>0</v>
      </c>
      <c r="H27" s="663">
        <v>0</v>
      </c>
      <c r="I27" s="663">
        <v>34519</v>
      </c>
      <c r="J27" s="663">
        <v>0</v>
      </c>
      <c r="K27" s="663">
        <v>0</v>
      </c>
      <c r="L27" s="663">
        <v>0</v>
      </c>
      <c r="M27" s="663">
        <v>0</v>
      </c>
      <c r="N27" s="663">
        <v>0</v>
      </c>
      <c r="O27" s="663">
        <v>0</v>
      </c>
      <c r="P27" s="663">
        <v>0</v>
      </c>
      <c r="Q27" s="663">
        <v>0</v>
      </c>
      <c r="R27" s="663">
        <v>0</v>
      </c>
      <c r="S27" s="663">
        <v>0</v>
      </c>
      <c r="T27" s="663">
        <v>0</v>
      </c>
      <c r="U27" s="663">
        <v>0</v>
      </c>
      <c r="V27" s="663">
        <v>0</v>
      </c>
      <c r="W27" s="663">
        <v>0</v>
      </c>
      <c r="X27" s="663">
        <v>0</v>
      </c>
      <c r="Y27" s="663">
        <v>10288</v>
      </c>
      <c r="Z27" s="663">
        <v>0</v>
      </c>
      <c r="AA27" s="663">
        <v>0</v>
      </c>
      <c r="AB27" s="663">
        <v>0</v>
      </c>
      <c r="AC27" s="663">
        <v>0</v>
      </c>
      <c r="AD27" s="663">
        <v>0</v>
      </c>
      <c r="AE27" s="663">
        <v>0</v>
      </c>
      <c r="AF27" s="663">
        <v>0</v>
      </c>
      <c r="AG27" s="663">
        <v>0</v>
      </c>
      <c r="AH27" s="663">
        <v>0</v>
      </c>
      <c r="AI27" s="663">
        <v>0</v>
      </c>
      <c r="AJ27" s="663">
        <v>0</v>
      </c>
      <c r="AK27" s="663">
        <v>0</v>
      </c>
      <c r="AL27" s="663">
        <v>0</v>
      </c>
      <c r="AM27" s="663">
        <v>0</v>
      </c>
      <c r="AN27" s="663">
        <v>0</v>
      </c>
      <c r="AO27" s="663">
        <v>0</v>
      </c>
      <c r="AP27" s="663">
        <v>0</v>
      </c>
      <c r="AQ27" s="663">
        <v>0</v>
      </c>
      <c r="AR27" s="663">
        <v>0</v>
      </c>
      <c r="AS27" s="663">
        <v>0</v>
      </c>
      <c r="AT27" s="663">
        <v>0</v>
      </c>
      <c r="AU27" s="663">
        <v>0</v>
      </c>
      <c r="AV27" s="663">
        <v>0</v>
      </c>
      <c r="AW27" s="663">
        <v>0</v>
      </c>
      <c r="AX27" s="663">
        <v>0</v>
      </c>
      <c r="AY27" s="663">
        <v>0</v>
      </c>
      <c r="AZ27" s="663">
        <v>0</v>
      </c>
      <c r="BA27" s="663">
        <v>0</v>
      </c>
      <c r="BB27" s="663">
        <v>0</v>
      </c>
      <c r="BC27" s="663">
        <v>0</v>
      </c>
      <c r="BD27" s="663">
        <v>0</v>
      </c>
      <c r="BE27" s="663">
        <v>0</v>
      </c>
      <c r="BF27" s="663">
        <v>0</v>
      </c>
      <c r="BG27" s="663">
        <v>0</v>
      </c>
      <c r="BH27" s="663">
        <v>0</v>
      </c>
      <c r="BI27" s="663">
        <v>0</v>
      </c>
      <c r="BJ27" s="663">
        <v>0</v>
      </c>
      <c r="BK27" s="663">
        <v>0</v>
      </c>
      <c r="BL27" s="663">
        <v>0</v>
      </c>
      <c r="BM27" s="663">
        <v>0</v>
      </c>
      <c r="BN27" s="663">
        <v>0</v>
      </c>
      <c r="BO27" s="663">
        <v>0</v>
      </c>
      <c r="BP27" s="663">
        <v>0</v>
      </c>
      <c r="BQ27" s="663">
        <v>0</v>
      </c>
      <c r="BR27" s="663">
        <v>0</v>
      </c>
      <c r="BS27" s="663">
        <v>0</v>
      </c>
      <c r="BT27" s="663">
        <v>0</v>
      </c>
      <c r="BU27" s="663">
        <v>3770</v>
      </c>
      <c r="BV27" s="663">
        <v>0</v>
      </c>
      <c r="BW27" s="663">
        <v>0</v>
      </c>
      <c r="BX27" s="663">
        <v>0</v>
      </c>
      <c r="BY27" s="663">
        <v>13396</v>
      </c>
      <c r="BZ27" s="663">
        <v>0</v>
      </c>
      <c r="CA27" s="663">
        <v>0</v>
      </c>
      <c r="CB27" s="663">
        <v>0</v>
      </c>
      <c r="CC27" s="663">
        <v>0</v>
      </c>
      <c r="CD27" s="663">
        <v>0</v>
      </c>
      <c r="CE27" s="663">
        <v>0</v>
      </c>
      <c r="CF27" s="663">
        <v>0</v>
      </c>
      <c r="CG27" s="663">
        <v>0</v>
      </c>
      <c r="CH27" s="663">
        <v>0</v>
      </c>
      <c r="CI27" s="663">
        <v>0</v>
      </c>
      <c r="CJ27" s="663">
        <v>0</v>
      </c>
      <c r="CK27" s="663">
        <v>0</v>
      </c>
      <c r="CL27" s="663">
        <v>0</v>
      </c>
      <c r="CM27" s="663">
        <v>4024</v>
      </c>
      <c r="CN27" s="663">
        <v>0</v>
      </c>
      <c r="CO27" s="663">
        <v>0</v>
      </c>
      <c r="CP27" s="663">
        <v>0</v>
      </c>
      <c r="CQ27" s="663">
        <v>0</v>
      </c>
      <c r="CR27" s="663">
        <v>0</v>
      </c>
      <c r="CS27" s="663">
        <v>3041</v>
      </c>
      <c r="CT27" s="663">
        <v>0</v>
      </c>
      <c r="CU27" s="663">
        <v>0</v>
      </c>
      <c r="CV27" s="663">
        <v>0</v>
      </c>
      <c r="CW27" s="663">
        <v>0</v>
      </c>
      <c r="CX27" s="663">
        <v>0</v>
      </c>
      <c r="CY27" s="663">
        <v>0</v>
      </c>
      <c r="CZ27" s="663">
        <v>0</v>
      </c>
      <c r="DA27" s="663">
        <v>0</v>
      </c>
      <c r="DB27" s="663">
        <v>0</v>
      </c>
      <c r="DC27" s="663">
        <v>0</v>
      </c>
      <c r="DD27" s="663">
        <v>0</v>
      </c>
      <c r="DE27" s="663">
        <v>0</v>
      </c>
      <c r="DF27" s="663">
        <v>0</v>
      </c>
      <c r="DG27" s="663">
        <v>0</v>
      </c>
      <c r="DH27" s="663">
        <v>0</v>
      </c>
      <c r="DI27" s="663">
        <v>0</v>
      </c>
      <c r="DJ27" s="663">
        <v>0</v>
      </c>
      <c r="DK27" s="663">
        <v>0</v>
      </c>
      <c r="DL27" s="663">
        <v>0</v>
      </c>
      <c r="DM27" s="663">
        <v>0</v>
      </c>
      <c r="DN27" s="663">
        <v>0</v>
      </c>
      <c r="DO27" s="663">
        <v>0</v>
      </c>
      <c r="DP27" s="663">
        <v>0</v>
      </c>
      <c r="DQ27" s="663">
        <v>0</v>
      </c>
      <c r="DR27" s="663">
        <v>0</v>
      </c>
      <c r="DS27" s="663">
        <v>0</v>
      </c>
      <c r="DT27" s="663">
        <v>0</v>
      </c>
      <c r="DU27" s="663">
        <v>0</v>
      </c>
      <c r="DV27" s="663">
        <v>0</v>
      </c>
      <c r="DW27" s="663">
        <v>0</v>
      </c>
      <c r="DX27" s="663">
        <v>0</v>
      </c>
      <c r="DY27" s="663">
        <v>0</v>
      </c>
      <c r="DZ27" s="663">
        <v>0</v>
      </c>
      <c r="EA27" s="663">
        <v>0</v>
      </c>
      <c r="EB27" s="663">
        <v>0</v>
      </c>
      <c r="EC27" s="663">
        <v>0</v>
      </c>
      <c r="ED27" s="663">
        <v>0</v>
      </c>
      <c r="EE27" s="663">
        <v>0</v>
      </c>
      <c r="EF27" s="663">
        <v>0</v>
      </c>
      <c r="EG27" s="663">
        <v>0</v>
      </c>
      <c r="EH27" s="663">
        <v>0</v>
      </c>
      <c r="EI27" s="663">
        <v>0</v>
      </c>
      <c r="EJ27" s="663">
        <v>0</v>
      </c>
      <c r="EK27" s="663">
        <v>0</v>
      </c>
      <c r="EL27" s="663">
        <v>0</v>
      </c>
      <c r="EM27" s="663">
        <v>0</v>
      </c>
      <c r="EN27" s="663">
        <v>0</v>
      </c>
      <c r="EO27" s="663">
        <v>0</v>
      </c>
      <c r="EP27" s="663">
        <v>0</v>
      </c>
      <c r="EQ27" s="663">
        <v>0</v>
      </c>
      <c r="ER27" s="663">
        <v>0</v>
      </c>
      <c r="ES27" s="663">
        <v>0</v>
      </c>
      <c r="ET27" s="663">
        <v>0</v>
      </c>
      <c r="EU27" s="663">
        <v>0</v>
      </c>
      <c r="EV27" s="663">
        <v>0</v>
      </c>
      <c r="EW27" s="663">
        <v>0</v>
      </c>
      <c r="EX27" s="663">
        <v>0</v>
      </c>
      <c r="EY27" s="663">
        <v>0</v>
      </c>
      <c r="EZ27" s="663">
        <v>0</v>
      </c>
      <c r="FA27" s="663">
        <v>0</v>
      </c>
      <c r="FB27" s="663">
        <v>0</v>
      </c>
      <c r="FC27" s="663">
        <v>0</v>
      </c>
      <c r="FD27" s="663">
        <v>0</v>
      </c>
      <c r="FE27" s="663">
        <v>0</v>
      </c>
      <c r="FF27" s="663">
        <v>0</v>
      </c>
      <c r="FG27" s="663">
        <v>0</v>
      </c>
      <c r="FH27" s="663">
        <v>0</v>
      </c>
      <c r="FI27" s="663">
        <v>0</v>
      </c>
      <c r="FJ27" s="663">
        <v>0</v>
      </c>
      <c r="FK27" s="663">
        <v>0</v>
      </c>
      <c r="FL27" s="663">
        <v>0</v>
      </c>
      <c r="FM27" s="663">
        <v>0</v>
      </c>
      <c r="FN27" s="663">
        <v>0</v>
      </c>
      <c r="FO27" s="663">
        <v>0</v>
      </c>
      <c r="FP27" s="663">
        <v>0</v>
      </c>
      <c r="FQ27" s="663">
        <v>0</v>
      </c>
      <c r="FR27" s="663">
        <v>0</v>
      </c>
      <c r="FS27" s="663">
        <v>0</v>
      </c>
      <c r="FT27" s="663">
        <v>0</v>
      </c>
      <c r="FU27" s="663">
        <v>0</v>
      </c>
      <c r="FV27" s="663">
        <v>0</v>
      </c>
      <c r="FW27" s="663">
        <v>0</v>
      </c>
      <c r="FX27" s="663">
        <v>0</v>
      </c>
      <c r="FY27" s="663">
        <v>0</v>
      </c>
      <c r="FZ27" s="663">
        <v>0</v>
      </c>
      <c r="GA27" s="663">
        <v>0</v>
      </c>
      <c r="GB27" s="663">
        <v>0</v>
      </c>
      <c r="GC27" s="663">
        <v>0</v>
      </c>
      <c r="GD27" s="663">
        <v>0</v>
      </c>
      <c r="GE27" s="663">
        <v>0</v>
      </c>
      <c r="GF27" s="663">
        <v>0</v>
      </c>
      <c r="GG27" s="663">
        <v>0</v>
      </c>
      <c r="GH27" s="663">
        <v>0</v>
      </c>
      <c r="GI27" s="663">
        <v>0</v>
      </c>
      <c r="GJ27" s="663">
        <v>0</v>
      </c>
      <c r="GK27" s="663">
        <v>0</v>
      </c>
      <c r="GL27" s="663">
        <v>0</v>
      </c>
      <c r="GM27" s="663">
        <v>0</v>
      </c>
      <c r="GN27" s="663">
        <v>0</v>
      </c>
      <c r="GO27" s="663">
        <v>0</v>
      </c>
      <c r="GP27" s="663">
        <v>0</v>
      </c>
      <c r="GQ27" s="663">
        <v>0</v>
      </c>
      <c r="GR27" s="663">
        <v>0</v>
      </c>
      <c r="GS27" s="663">
        <v>0</v>
      </c>
      <c r="GT27" s="663">
        <v>0</v>
      </c>
      <c r="GU27" s="663">
        <v>0</v>
      </c>
      <c r="GV27" s="663">
        <v>0</v>
      </c>
      <c r="GW27" s="663">
        <v>0</v>
      </c>
      <c r="GX27" s="663">
        <v>0</v>
      </c>
      <c r="GY27" s="663">
        <v>0</v>
      </c>
      <c r="GZ27" s="663">
        <v>0</v>
      </c>
      <c r="HA27" s="663">
        <v>0</v>
      </c>
      <c r="HB27" s="663">
        <v>0</v>
      </c>
      <c r="HC27" s="663">
        <v>0</v>
      </c>
      <c r="HD27" s="663">
        <v>0</v>
      </c>
      <c r="HE27" s="663">
        <v>0</v>
      </c>
      <c r="HF27" s="663">
        <v>0</v>
      </c>
      <c r="HG27" s="663">
        <v>0</v>
      </c>
      <c r="HH27" s="663">
        <v>0</v>
      </c>
      <c r="HI27" s="663">
        <v>0</v>
      </c>
      <c r="HJ27" s="663">
        <v>0</v>
      </c>
      <c r="HK27" s="663">
        <v>0</v>
      </c>
      <c r="HL27" s="663">
        <v>24002377</v>
      </c>
      <c r="HM27" s="663">
        <v>34519</v>
      </c>
      <c r="HN27" s="663">
        <v>44461032</v>
      </c>
      <c r="HO27" s="664"/>
      <c r="HP27" s="665" t="s">
        <v>1476</v>
      </c>
      <c r="HQ27" s="477" t="s">
        <v>1477</v>
      </c>
      <c r="HR27" s="477" t="s">
        <v>1478</v>
      </c>
      <c r="HS27" s="661"/>
      <c r="HT27" s="662">
        <v>34519</v>
      </c>
      <c r="HU27" s="662">
        <v>-34519</v>
      </c>
      <c r="HV27" s="662">
        <v>0</v>
      </c>
      <c r="HW27" s="662">
        <v>0</v>
      </c>
      <c r="HX27" s="662">
        <v>0</v>
      </c>
      <c r="HY27" s="662">
        <v>0</v>
      </c>
      <c r="HZ27" s="662">
        <v>0</v>
      </c>
      <c r="IA27" s="662">
        <v>0</v>
      </c>
      <c r="IB27" s="662">
        <v>0</v>
      </c>
      <c r="IC27" s="662">
        <v>0</v>
      </c>
      <c r="ID27" s="662">
        <v>0</v>
      </c>
      <c r="IE27" s="662">
        <v>0</v>
      </c>
      <c r="IF27" s="662">
        <v>0</v>
      </c>
      <c r="IG27" s="664"/>
      <c r="IH27" s="664"/>
      <c r="II27" s="664"/>
      <c r="IJ27" s="664"/>
      <c r="IK27" s="664"/>
      <c r="IL27" s="664"/>
      <c r="IM27" s="664"/>
      <c r="IN27" s="664"/>
      <c r="IO27" s="664"/>
    </row>
    <row r="28" spans="1:249" s="666" customFormat="1" ht="30.75" thickBot="1">
      <c r="A28" s="658">
        <v>223</v>
      </c>
      <c r="B28" s="986" t="s">
        <v>214</v>
      </c>
      <c r="C28" s="660" t="s">
        <v>215</v>
      </c>
      <c r="D28" s="661">
        <v>55230369</v>
      </c>
      <c r="E28" s="662">
        <v>42295</v>
      </c>
      <c r="F28" s="663" t="s">
        <v>1473</v>
      </c>
      <c r="G28" s="663">
        <v>0</v>
      </c>
      <c r="H28" s="663">
        <v>0</v>
      </c>
      <c r="I28" s="663">
        <v>808011</v>
      </c>
      <c r="J28" s="663">
        <v>0</v>
      </c>
      <c r="K28" s="663">
        <v>226228</v>
      </c>
      <c r="L28" s="663">
        <v>0</v>
      </c>
      <c r="M28" s="663">
        <v>43921</v>
      </c>
      <c r="N28" s="663">
        <v>59465</v>
      </c>
      <c r="O28" s="663">
        <v>0</v>
      </c>
      <c r="P28" s="663">
        <v>0</v>
      </c>
      <c r="Q28" s="663">
        <v>0</v>
      </c>
      <c r="R28" s="663">
        <v>0</v>
      </c>
      <c r="S28" s="663">
        <v>0</v>
      </c>
      <c r="T28" s="663">
        <v>0</v>
      </c>
      <c r="U28" s="663">
        <v>0</v>
      </c>
      <c r="V28" s="663">
        <v>0</v>
      </c>
      <c r="W28" s="663">
        <v>0</v>
      </c>
      <c r="X28" s="663">
        <v>0</v>
      </c>
      <c r="Y28" s="663">
        <v>0</v>
      </c>
      <c r="Z28" s="663">
        <v>0</v>
      </c>
      <c r="AA28" s="663">
        <v>0</v>
      </c>
      <c r="AB28" s="663">
        <v>0</v>
      </c>
      <c r="AC28" s="663">
        <v>0</v>
      </c>
      <c r="AD28" s="663">
        <v>0</v>
      </c>
      <c r="AE28" s="663">
        <v>0</v>
      </c>
      <c r="AF28" s="663">
        <v>0</v>
      </c>
      <c r="AG28" s="663">
        <v>0</v>
      </c>
      <c r="AH28" s="663">
        <v>104539</v>
      </c>
      <c r="AI28" s="663">
        <v>0</v>
      </c>
      <c r="AJ28" s="663">
        <v>0</v>
      </c>
      <c r="AK28" s="663">
        <v>230031</v>
      </c>
      <c r="AL28" s="663">
        <v>0</v>
      </c>
      <c r="AM28" s="663">
        <v>0</v>
      </c>
      <c r="AN28" s="663">
        <v>0</v>
      </c>
      <c r="AO28" s="663">
        <v>0</v>
      </c>
      <c r="AP28" s="663">
        <v>0</v>
      </c>
      <c r="AQ28" s="663">
        <v>0</v>
      </c>
      <c r="AR28" s="663">
        <v>0</v>
      </c>
      <c r="AS28" s="663">
        <v>0</v>
      </c>
      <c r="AT28" s="663">
        <v>0</v>
      </c>
      <c r="AU28" s="663">
        <v>0</v>
      </c>
      <c r="AV28" s="663">
        <v>0</v>
      </c>
      <c r="AW28" s="663">
        <v>23611</v>
      </c>
      <c r="AX28" s="663">
        <v>0</v>
      </c>
      <c r="AY28" s="663">
        <v>743</v>
      </c>
      <c r="AZ28" s="663">
        <v>0</v>
      </c>
      <c r="BA28" s="663">
        <v>0</v>
      </c>
      <c r="BB28" s="663">
        <v>0</v>
      </c>
      <c r="BC28" s="663">
        <v>0</v>
      </c>
      <c r="BD28" s="663">
        <v>0</v>
      </c>
      <c r="BE28" s="663">
        <v>0</v>
      </c>
      <c r="BF28" s="663">
        <v>0</v>
      </c>
      <c r="BG28" s="663">
        <v>0</v>
      </c>
      <c r="BH28" s="663">
        <v>0</v>
      </c>
      <c r="BI28" s="663">
        <v>0</v>
      </c>
      <c r="BJ28" s="663">
        <v>0</v>
      </c>
      <c r="BK28" s="663">
        <v>0</v>
      </c>
      <c r="BL28" s="663">
        <v>0</v>
      </c>
      <c r="BM28" s="663">
        <v>0</v>
      </c>
      <c r="BN28" s="663">
        <v>0</v>
      </c>
      <c r="BO28" s="663">
        <v>0</v>
      </c>
      <c r="BP28" s="663">
        <v>0</v>
      </c>
      <c r="BQ28" s="663">
        <v>0</v>
      </c>
      <c r="BR28" s="663">
        <v>0</v>
      </c>
      <c r="BS28" s="663">
        <v>0</v>
      </c>
      <c r="BT28" s="663">
        <v>76682</v>
      </c>
      <c r="BU28" s="663">
        <v>0</v>
      </c>
      <c r="BV28" s="663">
        <v>0</v>
      </c>
      <c r="BW28" s="663">
        <v>0</v>
      </c>
      <c r="BX28" s="663">
        <v>48738</v>
      </c>
      <c r="BY28" s="663">
        <v>0</v>
      </c>
      <c r="BZ28" s="663">
        <v>0</v>
      </c>
      <c r="CA28" s="663">
        <v>474530</v>
      </c>
      <c r="CB28" s="663">
        <v>0</v>
      </c>
      <c r="CC28" s="663">
        <v>77867</v>
      </c>
      <c r="CD28" s="663">
        <v>0</v>
      </c>
      <c r="CE28" s="663">
        <v>0</v>
      </c>
      <c r="CF28" s="663">
        <v>0</v>
      </c>
      <c r="CG28" s="663">
        <v>0</v>
      </c>
      <c r="CH28" s="663">
        <v>0</v>
      </c>
      <c r="CI28" s="663">
        <v>0</v>
      </c>
      <c r="CJ28" s="663">
        <v>0</v>
      </c>
      <c r="CK28" s="663">
        <v>0</v>
      </c>
      <c r="CL28" s="663">
        <v>0</v>
      </c>
      <c r="CM28" s="663">
        <v>22500</v>
      </c>
      <c r="CN28" s="663">
        <v>0</v>
      </c>
      <c r="CO28" s="663">
        <v>0</v>
      </c>
      <c r="CP28" s="663">
        <v>0</v>
      </c>
      <c r="CQ28" s="663">
        <v>0</v>
      </c>
      <c r="CR28" s="663">
        <v>0</v>
      </c>
      <c r="CS28" s="663">
        <v>412</v>
      </c>
      <c r="CT28" s="663">
        <v>0</v>
      </c>
      <c r="CU28" s="663">
        <v>18507</v>
      </c>
      <c r="CV28" s="663">
        <v>0</v>
      </c>
      <c r="CW28" s="663">
        <v>0</v>
      </c>
      <c r="CX28" s="663">
        <v>0</v>
      </c>
      <c r="CY28" s="663">
        <v>0</v>
      </c>
      <c r="CZ28" s="663">
        <v>0</v>
      </c>
      <c r="DA28" s="663">
        <v>0</v>
      </c>
      <c r="DB28" s="663">
        <v>0</v>
      </c>
      <c r="DC28" s="663">
        <v>0</v>
      </c>
      <c r="DD28" s="663">
        <v>0</v>
      </c>
      <c r="DE28" s="663">
        <v>0</v>
      </c>
      <c r="DF28" s="663">
        <v>0</v>
      </c>
      <c r="DG28" s="663">
        <v>0</v>
      </c>
      <c r="DH28" s="663">
        <v>0</v>
      </c>
      <c r="DI28" s="663">
        <v>0</v>
      </c>
      <c r="DJ28" s="663">
        <v>0</v>
      </c>
      <c r="DK28" s="663">
        <v>0</v>
      </c>
      <c r="DL28" s="663">
        <v>0</v>
      </c>
      <c r="DM28" s="663">
        <v>0</v>
      </c>
      <c r="DN28" s="663">
        <v>0</v>
      </c>
      <c r="DO28" s="663">
        <v>0</v>
      </c>
      <c r="DP28" s="663">
        <v>0</v>
      </c>
      <c r="DQ28" s="663">
        <v>0</v>
      </c>
      <c r="DR28" s="663">
        <v>0</v>
      </c>
      <c r="DS28" s="663">
        <v>0</v>
      </c>
      <c r="DT28" s="663">
        <v>0</v>
      </c>
      <c r="DU28" s="663">
        <v>0</v>
      </c>
      <c r="DV28" s="663">
        <v>0</v>
      </c>
      <c r="DW28" s="663">
        <v>0</v>
      </c>
      <c r="DX28" s="663">
        <v>0</v>
      </c>
      <c r="DY28" s="663">
        <v>0</v>
      </c>
      <c r="DZ28" s="663">
        <v>0</v>
      </c>
      <c r="EA28" s="663">
        <v>0</v>
      </c>
      <c r="EB28" s="663">
        <v>0</v>
      </c>
      <c r="EC28" s="663">
        <v>0</v>
      </c>
      <c r="ED28" s="663">
        <v>0</v>
      </c>
      <c r="EE28" s="663">
        <v>0</v>
      </c>
      <c r="EF28" s="663">
        <v>0</v>
      </c>
      <c r="EG28" s="663">
        <v>0</v>
      </c>
      <c r="EH28" s="663">
        <v>0</v>
      </c>
      <c r="EI28" s="663">
        <v>0</v>
      </c>
      <c r="EJ28" s="663">
        <v>0</v>
      </c>
      <c r="EK28" s="663">
        <v>0</v>
      </c>
      <c r="EL28" s="663">
        <v>0</v>
      </c>
      <c r="EM28" s="663">
        <v>0</v>
      </c>
      <c r="EN28" s="663">
        <v>0</v>
      </c>
      <c r="EO28" s="663">
        <v>0</v>
      </c>
      <c r="EP28" s="663">
        <v>0</v>
      </c>
      <c r="EQ28" s="663">
        <v>0</v>
      </c>
      <c r="ER28" s="663">
        <v>0</v>
      </c>
      <c r="ES28" s="663">
        <v>0</v>
      </c>
      <c r="ET28" s="663">
        <v>0</v>
      </c>
      <c r="EU28" s="663">
        <v>0</v>
      </c>
      <c r="EV28" s="663">
        <v>0</v>
      </c>
      <c r="EW28" s="663">
        <v>0</v>
      </c>
      <c r="EX28" s="663">
        <v>0</v>
      </c>
      <c r="EY28" s="663">
        <v>0</v>
      </c>
      <c r="EZ28" s="663">
        <v>0</v>
      </c>
      <c r="FA28" s="663">
        <v>0</v>
      </c>
      <c r="FB28" s="663">
        <v>0</v>
      </c>
      <c r="FC28" s="663">
        <v>0</v>
      </c>
      <c r="FD28" s="663">
        <v>0</v>
      </c>
      <c r="FE28" s="663">
        <v>0</v>
      </c>
      <c r="FF28" s="663">
        <v>0</v>
      </c>
      <c r="FG28" s="663">
        <v>0</v>
      </c>
      <c r="FH28" s="663">
        <v>0</v>
      </c>
      <c r="FI28" s="663">
        <v>0</v>
      </c>
      <c r="FJ28" s="663">
        <v>0</v>
      </c>
      <c r="FK28" s="663">
        <v>0</v>
      </c>
      <c r="FL28" s="663">
        <v>0</v>
      </c>
      <c r="FM28" s="663">
        <v>0</v>
      </c>
      <c r="FN28" s="663">
        <v>0</v>
      </c>
      <c r="FO28" s="663">
        <v>0</v>
      </c>
      <c r="FP28" s="663">
        <v>0</v>
      </c>
      <c r="FQ28" s="663">
        <v>0</v>
      </c>
      <c r="FR28" s="663">
        <v>0</v>
      </c>
      <c r="FS28" s="663">
        <v>0</v>
      </c>
      <c r="FT28" s="663">
        <v>0</v>
      </c>
      <c r="FU28" s="663">
        <v>0</v>
      </c>
      <c r="FV28" s="663">
        <v>0</v>
      </c>
      <c r="FW28" s="663">
        <v>0</v>
      </c>
      <c r="FX28" s="663">
        <v>0</v>
      </c>
      <c r="FY28" s="663">
        <v>0</v>
      </c>
      <c r="FZ28" s="663">
        <v>0</v>
      </c>
      <c r="GA28" s="663">
        <v>0</v>
      </c>
      <c r="GB28" s="663">
        <v>0</v>
      </c>
      <c r="GC28" s="663">
        <v>0</v>
      </c>
      <c r="GD28" s="663">
        <v>0</v>
      </c>
      <c r="GE28" s="663">
        <v>0</v>
      </c>
      <c r="GF28" s="663">
        <v>0</v>
      </c>
      <c r="GG28" s="663">
        <v>0</v>
      </c>
      <c r="GH28" s="663">
        <v>0</v>
      </c>
      <c r="GI28" s="663">
        <v>0</v>
      </c>
      <c r="GJ28" s="663">
        <v>0</v>
      </c>
      <c r="GK28" s="663">
        <v>0</v>
      </c>
      <c r="GL28" s="663">
        <v>0</v>
      </c>
      <c r="GM28" s="663">
        <v>0</v>
      </c>
      <c r="GN28" s="663">
        <v>0</v>
      </c>
      <c r="GO28" s="663">
        <v>0</v>
      </c>
      <c r="GP28" s="663">
        <v>0</v>
      </c>
      <c r="GQ28" s="663">
        <v>0</v>
      </c>
      <c r="GR28" s="663">
        <v>0</v>
      </c>
      <c r="GS28" s="663">
        <v>0</v>
      </c>
      <c r="GT28" s="663">
        <v>0</v>
      </c>
      <c r="GU28" s="663">
        <v>0</v>
      </c>
      <c r="GV28" s="663">
        <v>0</v>
      </c>
      <c r="GW28" s="663">
        <v>0</v>
      </c>
      <c r="GX28" s="663">
        <v>0</v>
      </c>
      <c r="GY28" s="663">
        <v>0</v>
      </c>
      <c r="GZ28" s="663">
        <v>0</v>
      </c>
      <c r="HA28" s="663">
        <v>0</v>
      </c>
      <c r="HB28" s="663">
        <v>0</v>
      </c>
      <c r="HC28" s="663">
        <v>0</v>
      </c>
      <c r="HD28" s="663">
        <v>0</v>
      </c>
      <c r="HE28" s="663">
        <v>0</v>
      </c>
      <c r="HF28" s="663">
        <v>0</v>
      </c>
      <c r="HG28" s="663">
        <v>0</v>
      </c>
      <c r="HH28" s="663">
        <v>0</v>
      </c>
      <c r="HI28" s="663">
        <v>0</v>
      </c>
      <c r="HJ28" s="663">
        <v>0</v>
      </c>
      <c r="HK28" s="663">
        <v>0</v>
      </c>
      <c r="HL28" s="663">
        <v>18624011</v>
      </c>
      <c r="HM28" s="663">
        <v>1034239</v>
      </c>
      <c r="HN28" s="663">
        <v>33314039</v>
      </c>
      <c r="HO28" s="664"/>
      <c r="HP28" s="665" t="s">
        <v>1476</v>
      </c>
      <c r="HQ28" s="477" t="s">
        <v>1477</v>
      </c>
      <c r="HR28" s="477" t="s">
        <v>1478</v>
      </c>
      <c r="HS28" s="661"/>
      <c r="HT28" s="662">
        <v>808011</v>
      </c>
      <c r="HU28" s="662">
        <v>-551534</v>
      </c>
      <c r="HV28" s="662">
        <v>0</v>
      </c>
      <c r="HW28" s="662">
        <v>-256477</v>
      </c>
      <c r="HX28" s="662">
        <v>0</v>
      </c>
      <c r="HY28" s="662">
        <v>0</v>
      </c>
      <c r="HZ28" s="662">
        <v>0</v>
      </c>
      <c r="IA28" s="662">
        <v>0</v>
      </c>
      <c r="IB28" s="662">
        <v>0</v>
      </c>
      <c r="IC28" s="662">
        <v>0</v>
      </c>
      <c r="ID28" s="662">
        <v>0</v>
      </c>
      <c r="IE28" s="662">
        <v>0</v>
      </c>
      <c r="IF28" s="662">
        <v>0</v>
      </c>
      <c r="IG28" s="664"/>
      <c r="IH28" s="664"/>
      <c r="II28" s="664"/>
      <c r="IJ28" s="664"/>
      <c r="IK28" s="664"/>
      <c r="IL28" s="664"/>
      <c r="IM28" s="664"/>
      <c r="IN28" s="664"/>
      <c r="IO28" s="664"/>
    </row>
    <row r="29" spans="1:249" s="666" customFormat="1" ht="30.75" thickBot="1">
      <c r="A29" s="658">
        <v>226</v>
      </c>
      <c r="B29" s="986" t="s">
        <v>216</v>
      </c>
      <c r="C29" s="660" t="s">
        <v>217</v>
      </c>
      <c r="D29" s="661">
        <v>102393174</v>
      </c>
      <c r="E29" s="662">
        <v>42485</v>
      </c>
      <c r="F29" s="663" t="s">
        <v>1473</v>
      </c>
      <c r="G29" s="663">
        <v>219935</v>
      </c>
      <c r="H29" s="663">
        <v>0</v>
      </c>
      <c r="I29" s="663">
        <v>125108</v>
      </c>
      <c r="J29" s="663">
        <v>0</v>
      </c>
      <c r="K29" s="663">
        <v>0</v>
      </c>
      <c r="L29" s="663">
        <v>0</v>
      </c>
      <c r="M29" s="663">
        <v>0</v>
      </c>
      <c r="N29" s="663">
        <v>80387</v>
      </c>
      <c r="O29" s="663">
        <v>7562</v>
      </c>
      <c r="P29" s="663">
        <v>0</v>
      </c>
      <c r="Q29" s="663">
        <v>0</v>
      </c>
      <c r="R29" s="663">
        <v>0</v>
      </c>
      <c r="S29" s="663">
        <v>0</v>
      </c>
      <c r="T29" s="663">
        <v>0</v>
      </c>
      <c r="U29" s="663">
        <v>0</v>
      </c>
      <c r="V29" s="663">
        <v>18530</v>
      </c>
      <c r="W29" s="663">
        <v>0</v>
      </c>
      <c r="X29" s="663">
        <v>0</v>
      </c>
      <c r="Y29" s="663">
        <v>0</v>
      </c>
      <c r="Z29" s="663">
        <v>29061</v>
      </c>
      <c r="AA29" s="663">
        <v>0</v>
      </c>
      <c r="AB29" s="663">
        <v>16363</v>
      </c>
      <c r="AC29" s="663">
        <v>0</v>
      </c>
      <c r="AD29" s="663">
        <v>0</v>
      </c>
      <c r="AE29" s="663">
        <v>0</v>
      </c>
      <c r="AF29" s="663">
        <v>0</v>
      </c>
      <c r="AG29" s="663">
        <v>0</v>
      </c>
      <c r="AH29" s="663">
        <v>0</v>
      </c>
      <c r="AI29" s="663">
        <v>0</v>
      </c>
      <c r="AJ29" s="663">
        <v>0</v>
      </c>
      <c r="AK29" s="663">
        <v>0</v>
      </c>
      <c r="AL29" s="663">
        <v>0</v>
      </c>
      <c r="AM29" s="663">
        <v>0</v>
      </c>
      <c r="AN29" s="663">
        <v>0</v>
      </c>
      <c r="AO29" s="663">
        <v>0</v>
      </c>
      <c r="AP29" s="663">
        <v>0</v>
      </c>
      <c r="AQ29" s="663">
        <v>0</v>
      </c>
      <c r="AR29" s="663">
        <v>0</v>
      </c>
      <c r="AS29" s="663">
        <v>30006</v>
      </c>
      <c r="AT29" s="663">
        <v>0</v>
      </c>
      <c r="AU29" s="663">
        <v>0</v>
      </c>
      <c r="AV29" s="663">
        <v>0</v>
      </c>
      <c r="AW29" s="663">
        <v>0</v>
      </c>
      <c r="AX29" s="663">
        <v>0</v>
      </c>
      <c r="AY29" s="663">
        <v>0</v>
      </c>
      <c r="AZ29" s="663">
        <v>0</v>
      </c>
      <c r="BA29" s="663">
        <v>0</v>
      </c>
      <c r="BB29" s="663">
        <v>0</v>
      </c>
      <c r="BC29" s="663">
        <v>0</v>
      </c>
      <c r="BD29" s="663">
        <v>0</v>
      </c>
      <c r="BE29" s="663">
        <v>0</v>
      </c>
      <c r="BF29" s="663">
        <v>0</v>
      </c>
      <c r="BG29" s="663">
        <v>0</v>
      </c>
      <c r="BH29" s="663">
        <v>0</v>
      </c>
      <c r="BI29" s="663">
        <v>0</v>
      </c>
      <c r="BJ29" s="663">
        <v>0</v>
      </c>
      <c r="BK29" s="663">
        <v>5230</v>
      </c>
      <c r="BL29" s="663">
        <v>0</v>
      </c>
      <c r="BM29" s="663">
        <v>0</v>
      </c>
      <c r="BN29" s="663">
        <v>0</v>
      </c>
      <c r="BO29" s="663">
        <v>0</v>
      </c>
      <c r="BP29" s="663">
        <v>0</v>
      </c>
      <c r="BQ29" s="663">
        <v>0</v>
      </c>
      <c r="BR29" s="663">
        <v>828</v>
      </c>
      <c r="BS29" s="663">
        <v>0</v>
      </c>
      <c r="BT29" s="663">
        <v>0</v>
      </c>
      <c r="BU29" s="663">
        <v>0</v>
      </c>
      <c r="BV29" s="663">
        <v>0</v>
      </c>
      <c r="BW29" s="663">
        <v>0</v>
      </c>
      <c r="BX29" s="663">
        <v>20090</v>
      </c>
      <c r="BY29" s="663">
        <v>0</v>
      </c>
      <c r="BZ29" s="663">
        <v>0</v>
      </c>
      <c r="CA29" s="663">
        <v>0</v>
      </c>
      <c r="CB29" s="663">
        <v>0</v>
      </c>
      <c r="CC29" s="663">
        <v>0</v>
      </c>
      <c r="CD29" s="663">
        <v>0</v>
      </c>
      <c r="CE29" s="663">
        <v>0</v>
      </c>
      <c r="CF29" s="663">
        <v>0</v>
      </c>
      <c r="CG29" s="663">
        <v>0</v>
      </c>
      <c r="CH29" s="663">
        <v>0</v>
      </c>
      <c r="CI29" s="663">
        <v>5000</v>
      </c>
      <c r="CJ29" s="663">
        <v>0</v>
      </c>
      <c r="CK29" s="663">
        <v>0</v>
      </c>
      <c r="CL29" s="663">
        <v>0</v>
      </c>
      <c r="CM29" s="663">
        <v>0</v>
      </c>
      <c r="CN29" s="663">
        <v>0</v>
      </c>
      <c r="CO29" s="663">
        <v>0</v>
      </c>
      <c r="CP29" s="663">
        <v>0</v>
      </c>
      <c r="CQ29" s="663">
        <v>0</v>
      </c>
      <c r="CR29" s="663">
        <v>0</v>
      </c>
      <c r="CS29" s="663">
        <v>0</v>
      </c>
      <c r="CT29" s="663">
        <v>0</v>
      </c>
      <c r="CU29" s="663">
        <v>0</v>
      </c>
      <c r="CV29" s="663">
        <v>0</v>
      </c>
      <c r="CW29" s="663">
        <v>0</v>
      </c>
      <c r="CX29" s="663">
        <v>0</v>
      </c>
      <c r="CY29" s="663">
        <v>0</v>
      </c>
      <c r="CZ29" s="663">
        <v>0</v>
      </c>
      <c r="DA29" s="663">
        <v>0</v>
      </c>
      <c r="DB29" s="663">
        <v>0</v>
      </c>
      <c r="DC29" s="663">
        <v>0</v>
      </c>
      <c r="DD29" s="663">
        <v>0</v>
      </c>
      <c r="DE29" s="663">
        <v>0</v>
      </c>
      <c r="DF29" s="663">
        <v>0</v>
      </c>
      <c r="DG29" s="663">
        <v>0</v>
      </c>
      <c r="DH29" s="663">
        <v>0</v>
      </c>
      <c r="DI29" s="663">
        <v>0</v>
      </c>
      <c r="DJ29" s="663">
        <v>0</v>
      </c>
      <c r="DK29" s="663">
        <v>0</v>
      </c>
      <c r="DL29" s="663">
        <v>0</v>
      </c>
      <c r="DM29" s="663">
        <v>0</v>
      </c>
      <c r="DN29" s="663">
        <v>0</v>
      </c>
      <c r="DO29" s="663">
        <v>0</v>
      </c>
      <c r="DP29" s="663">
        <v>0</v>
      </c>
      <c r="DQ29" s="663">
        <v>0</v>
      </c>
      <c r="DR29" s="663">
        <v>0</v>
      </c>
      <c r="DS29" s="663">
        <v>0</v>
      </c>
      <c r="DT29" s="663">
        <v>0</v>
      </c>
      <c r="DU29" s="663">
        <v>0</v>
      </c>
      <c r="DV29" s="663">
        <v>0</v>
      </c>
      <c r="DW29" s="663">
        <v>0</v>
      </c>
      <c r="DX29" s="663">
        <v>0</v>
      </c>
      <c r="DY29" s="663">
        <v>0</v>
      </c>
      <c r="DZ29" s="663">
        <v>0</v>
      </c>
      <c r="EA29" s="663">
        <v>0</v>
      </c>
      <c r="EB29" s="663">
        <v>0</v>
      </c>
      <c r="EC29" s="663">
        <v>0</v>
      </c>
      <c r="ED29" s="663">
        <v>0</v>
      </c>
      <c r="EE29" s="663">
        <v>0</v>
      </c>
      <c r="EF29" s="663">
        <v>0</v>
      </c>
      <c r="EG29" s="663">
        <v>0</v>
      </c>
      <c r="EH29" s="663">
        <v>0</v>
      </c>
      <c r="EI29" s="663">
        <v>0</v>
      </c>
      <c r="EJ29" s="663">
        <v>0</v>
      </c>
      <c r="EK29" s="663">
        <v>0</v>
      </c>
      <c r="EL29" s="663">
        <v>0</v>
      </c>
      <c r="EM29" s="663">
        <v>0</v>
      </c>
      <c r="EN29" s="663">
        <v>0</v>
      </c>
      <c r="EO29" s="663">
        <v>0</v>
      </c>
      <c r="EP29" s="663">
        <v>0</v>
      </c>
      <c r="EQ29" s="663">
        <v>0</v>
      </c>
      <c r="ER29" s="663">
        <v>0</v>
      </c>
      <c r="ES29" s="663">
        <v>0</v>
      </c>
      <c r="ET29" s="663">
        <v>0</v>
      </c>
      <c r="EU29" s="663">
        <v>0</v>
      </c>
      <c r="EV29" s="663">
        <v>0</v>
      </c>
      <c r="EW29" s="663">
        <v>0</v>
      </c>
      <c r="EX29" s="663">
        <v>0</v>
      </c>
      <c r="EY29" s="663">
        <v>0</v>
      </c>
      <c r="EZ29" s="663">
        <v>0</v>
      </c>
      <c r="FA29" s="663">
        <v>0</v>
      </c>
      <c r="FB29" s="663">
        <v>0</v>
      </c>
      <c r="FC29" s="663">
        <v>0</v>
      </c>
      <c r="FD29" s="663">
        <v>0</v>
      </c>
      <c r="FE29" s="663">
        <v>0</v>
      </c>
      <c r="FF29" s="663">
        <v>0</v>
      </c>
      <c r="FG29" s="663">
        <v>0</v>
      </c>
      <c r="FH29" s="663">
        <v>0</v>
      </c>
      <c r="FI29" s="663">
        <v>0</v>
      </c>
      <c r="FJ29" s="663">
        <v>0</v>
      </c>
      <c r="FK29" s="663">
        <v>0</v>
      </c>
      <c r="FL29" s="663">
        <v>0</v>
      </c>
      <c r="FM29" s="663">
        <v>0</v>
      </c>
      <c r="FN29" s="663">
        <v>0</v>
      </c>
      <c r="FO29" s="663">
        <v>0</v>
      </c>
      <c r="FP29" s="663">
        <v>0</v>
      </c>
      <c r="FQ29" s="663">
        <v>0</v>
      </c>
      <c r="FR29" s="663">
        <v>0</v>
      </c>
      <c r="FS29" s="663">
        <v>0</v>
      </c>
      <c r="FT29" s="663">
        <v>0</v>
      </c>
      <c r="FU29" s="663">
        <v>0</v>
      </c>
      <c r="FV29" s="663">
        <v>0</v>
      </c>
      <c r="FW29" s="663">
        <v>0</v>
      </c>
      <c r="FX29" s="663">
        <v>0</v>
      </c>
      <c r="FY29" s="663">
        <v>0</v>
      </c>
      <c r="FZ29" s="663">
        <v>0</v>
      </c>
      <c r="GA29" s="663">
        <v>0</v>
      </c>
      <c r="GB29" s="663">
        <v>0</v>
      </c>
      <c r="GC29" s="663">
        <v>0</v>
      </c>
      <c r="GD29" s="663">
        <v>0</v>
      </c>
      <c r="GE29" s="663">
        <v>0</v>
      </c>
      <c r="GF29" s="663">
        <v>0</v>
      </c>
      <c r="GG29" s="663">
        <v>0</v>
      </c>
      <c r="GH29" s="663">
        <v>0</v>
      </c>
      <c r="GI29" s="663">
        <v>0</v>
      </c>
      <c r="GJ29" s="663">
        <v>0</v>
      </c>
      <c r="GK29" s="663">
        <v>0</v>
      </c>
      <c r="GL29" s="663">
        <v>0</v>
      </c>
      <c r="GM29" s="663">
        <v>0</v>
      </c>
      <c r="GN29" s="663">
        <v>0</v>
      </c>
      <c r="GO29" s="663">
        <v>0</v>
      </c>
      <c r="GP29" s="663">
        <v>0</v>
      </c>
      <c r="GQ29" s="663">
        <v>0</v>
      </c>
      <c r="GR29" s="663">
        <v>0</v>
      </c>
      <c r="GS29" s="663">
        <v>0</v>
      </c>
      <c r="GT29" s="663">
        <v>0</v>
      </c>
      <c r="GU29" s="663">
        <v>0</v>
      </c>
      <c r="GV29" s="663">
        <v>0</v>
      </c>
      <c r="GW29" s="663">
        <v>0</v>
      </c>
      <c r="GX29" s="663">
        <v>0</v>
      </c>
      <c r="GY29" s="663">
        <v>0</v>
      </c>
      <c r="GZ29" s="663">
        <v>0</v>
      </c>
      <c r="HA29" s="663">
        <v>0</v>
      </c>
      <c r="HB29" s="663">
        <v>0</v>
      </c>
      <c r="HC29" s="663">
        <v>0</v>
      </c>
      <c r="HD29" s="663">
        <v>0</v>
      </c>
      <c r="HE29" s="663">
        <v>0</v>
      </c>
      <c r="HF29" s="663">
        <v>0</v>
      </c>
      <c r="HG29" s="663">
        <v>0</v>
      </c>
      <c r="HH29" s="663">
        <v>0</v>
      </c>
      <c r="HI29" s="663">
        <v>0</v>
      </c>
      <c r="HJ29" s="663">
        <v>0</v>
      </c>
      <c r="HK29" s="663">
        <v>0</v>
      </c>
      <c r="HL29" s="663">
        <v>33669378</v>
      </c>
      <c r="HM29" s="663">
        <v>337481</v>
      </c>
      <c r="HN29" s="663">
        <v>67668184</v>
      </c>
      <c r="HO29" s="664"/>
      <c r="HP29" s="665" t="s">
        <v>1476</v>
      </c>
      <c r="HQ29" s="477" t="s">
        <v>1477</v>
      </c>
      <c r="HR29" s="477" t="s">
        <v>1478</v>
      </c>
      <c r="HS29" s="661"/>
      <c r="HT29" s="662">
        <v>345043</v>
      </c>
      <c r="HU29" s="662">
        <v>-219935</v>
      </c>
      <c r="HV29" s="662">
        <v>0</v>
      </c>
      <c r="HW29" s="662">
        <v>0</v>
      </c>
      <c r="HX29" s="662">
        <v>0</v>
      </c>
      <c r="HY29" s="662">
        <v>-7562</v>
      </c>
      <c r="HZ29" s="662">
        <v>0</v>
      </c>
      <c r="IA29" s="662">
        <v>0</v>
      </c>
      <c r="IB29" s="662">
        <v>0</v>
      </c>
      <c r="IC29" s="662">
        <v>0</v>
      </c>
      <c r="ID29" s="662">
        <v>0</v>
      </c>
      <c r="IE29" s="662">
        <v>0</v>
      </c>
      <c r="IF29" s="662">
        <v>0</v>
      </c>
      <c r="IG29" s="664"/>
      <c r="IH29" s="664"/>
      <c r="II29" s="664"/>
      <c r="IJ29" s="664"/>
      <c r="IK29" s="664"/>
      <c r="IL29" s="664"/>
      <c r="IM29" s="664"/>
      <c r="IN29" s="664"/>
      <c r="IO29" s="664"/>
    </row>
    <row r="30" spans="1:249" s="666" customFormat="1" ht="15.75" thickBot="1">
      <c r="A30" s="987">
        <v>600</v>
      </c>
      <c r="B30" s="988" t="s">
        <v>565</v>
      </c>
      <c r="C30" s="989" t="s">
        <v>352</v>
      </c>
      <c r="D30" s="661">
        <v>926396325</v>
      </c>
      <c r="E30" s="662">
        <v>556</v>
      </c>
      <c r="F30" s="663" t="s">
        <v>1473</v>
      </c>
      <c r="G30" s="663">
        <v>0</v>
      </c>
      <c r="H30" s="663">
        <v>0</v>
      </c>
      <c r="I30" s="663">
        <v>187657955</v>
      </c>
      <c r="J30" s="663">
        <v>19365944</v>
      </c>
      <c r="K30" s="663">
        <v>6357690</v>
      </c>
      <c r="L30" s="663">
        <v>637467</v>
      </c>
      <c r="M30" s="663">
        <v>180473</v>
      </c>
      <c r="N30" s="663">
        <v>13071043</v>
      </c>
      <c r="O30" s="663">
        <v>14588554</v>
      </c>
      <c r="P30" s="663">
        <v>37752494</v>
      </c>
      <c r="Q30" s="663">
        <v>66857644</v>
      </c>
      <c r="R30" s="663">
        <v>624059</v>
      </c>
      <c r="S30" s="663">
        <v>49130319</v>
      </c>
      <c r="T30" s="663">
        <v>9110414</v>
      </c>
      <c r="U30" s="663">
        <v>3109665</v>
      </c>
      <c r="V30" s="663">
        <v>25384856</v>
      </c>
      <c r="W30" s="663">
        <v>0</v>
      </c>
      <c r="X30" s="663">
        <v>1835231</v>
      </c>
      <c r="Y30" s="663">
        <v>204253</v>
      </c>
      <c r="Z30" s="663">
        <v>828387</v>
      </c>
      <c r="AA30" s="663">
        <v>3535378</v>
      </c>
      <c r="AB30" s="663">
        <v>0</v>
      </c>
      <c r="AC30" s="663">
        <v>0</v>
      </c>
      <c r="AD30" s="663">
        <v>0</v>
      </c>
      <c r="AE30" s="663">
        <v>0</v>
      </c>
      <c r="AF30" s="663">
        <v>0</v>
      </c>
      <c r="AG30" s="663">
        <v>0</v>
      </c>
      <c r="AH30" s="663">
        <v>1446836</v>
      </c>
      <c r="AI30" s="663">
        <v>0</v>
      </c>
      <c r="AJ30" s="663">
        <v>29510</v>
      </c>
      <c r="AK30" s="663">
        <v>1415</v>
      </c>
      <c r="AL30" s="663">
        <v>418409</v>
      </c>
      <c r="AM30" s="663">
        <v>39845</v>
      </c>
      <c r="AN30" s="663">
        <v>3331213</v>
      </c>
      <c r="AO30" s="663">
        <v>0</v>
      </c>
      <c r="AP30" s="663">
        <v>385191</v>
      </c>
      <c r="AQ30" s="663">
        <v>81255</v>
      </c>
      <c r="AR30" s="663">
        <v>258945</v>
      </c>
      <c r="AS30" s="663">
        <v>579978</v>
      </c>
      <c r="AT30" s="663">
        <v>0</v>
      </c>
      <c r="AU30" s="663">
        <v>0</v>
      </c>
      <c r="AV30" s="663">
        <v>0</v>
      </c>
      <c r="AW30" s="663">
        <v>0</v>
      </c>
      <c r="AX30" s="663">
        <v>0</v>
      </c>
      <c r="AY30" s="663">
        <v>0</v>
      </c>
      <c r="AZ30" s="663">
        <v>4852454</v>
      </c>
      <c r="BA30" s="663">
        <v>0</v>
      </c>
      <c r="BB30" s="663">
        <v>241347</v>
      </c>
      <c r="BC30" s="663">
        <v>0</v>
      </c>
      <c r="BD30" s="663">
        <v>489475</v>
      </c>
      <c r="BE30" s="663">
        <v>678154</v>
      </c>
      <c r="BF30" s="663">
        <v>0</v>
      </c>
      <c r="BG30" s="663">
        <v>0</v>
      </c>
      <c r="BH30" s="663">
        <v>0</v>
      </c>
      <c r="BI30" s="663">
        <v>0</v>
      </c>
      <c r="BJ30" s="663">
        <v>4416</v>
      </c>
      <c r="BK30" s="663">
        <v>0</v>
      </c>
      <c r="BL30" s="663">
        <v>0</v>
      </c>
      <c r="BM30" s="663">
        <v>0</v>
      </c>
      <c r="BN30" s="663">
        <v>0</v>
      </c>
      <c r="BO30" s="663">
        <v>0</v>
      </c>
      <c r="BP30" s="663">
        <v>0</v>
      </c>
      <c r="BQ30" s="663">
        <v>0</v>
      </c>
      <c r="BR30" s="663">
        <v>2097767</v>
      </c>
      <c r="BS30" s="663">
        <v>0</v>
      </c>
      <c r="BT30" s="663">
        <v>88882</v>
      </c>
      <c r="BU30" s="663">
        <v>56059</v>
      </c>
      <c r="BV30" s="663">
        <v>16459</v>
      </c>
      <c r="BW30" s="663">
        <v>214727</v>
      </c>
      <c r="BX30" s="663">
        <v>32194</v>
      </c>
      <c r="BY30" s="663">
        <v>0</v>
      </c>
      <c r="BZ30" s="663">
        <v>82453</v>
      </c>
      <c r="CA30" s="663">
        <v>0</v>
      </c>
      <c r="CB30" s="663">
        <v>0</v>
      </c>
      <c r="CC30" s="663">
        <v>0</v>
      </c>
      <c r="CD30" s="663">
        <v>137</v>
      </c>
      <c r="CE30" s="663">
        <v>0</v>
      </c>
      <c r="CF30" s="663">
        <v>0</v>
      </c>
      <c r="CG30" s="663">
        <v>0</v>
      </c>
      <c r="CH30" s="663">
        <v>0</v>
      </c>
      <c r="CI30" s="663">
        <v>0</v>
      </c>
      <c r="CJ30" s="663">
        <v>8140</v>
      </c>
      <c r="CK30" s="663">
        <v>0</v>
      </c>
      <c r="CL30" s="663">
        <v>0</v>
      </c>
      <c r="CM30" s="663">
        <v>0</v>
      </c>
      <c r="CN30" s="663">
        <v>0</v>
      </c>
      <c r="CO30" s="663">
        <v>0</v>
      </c>
      <c r="CP30" s="663">
        <v>0</v>
      </c>
      <c r="CQ30" s="663">
        <v>0</v>
      </c>
      <c r="CR30" s="663">
        <v>238925</v>
      </c>
      <c r="CS30" s="663">
        <v>0</v>
      </c>
      <c r="CT30" s="663">
        <v>0</v>
      </c>
      <c r="CU30" s="663">
        <v>0</v>
      </c>
      <c r="CV30" s="663">
        <v>0</v>
      </c>
      <c r="CW30" s="663">
        <v>0</v>
      </c>
      <c r="CX30" s="663">
        <v>0</v>
      </c>
      <c r="CY30" s="663">
        <v>0</v>
      </c>
      <c r="CZ30" s="663">
        <v>0</v>
      </c>
      <c r="DA30" s="663">
        <v>0</v>
      </c>
      <c r="DB30" s="663">
        <v>0</v>
      </c>
      <c r="DC30" s="663">
        <v>0</v>
      </c>
      <c r="DD30" s="663">
        <v>0</v>
      </c>
      <c r="DE30" s="663">
        <v>0</v>
      </c>
      <c r="DF30" s="663">
        <v>0</v>
      </c>
      <c r="DG30" s="663">
        <v>0</v>
      </c>
      <c r="DH30" s="663">
        <v>0</v>
      </c>
      <c r="DI30" s="663">
        <v>0</v>
      </c>
      <c r="DJ30" s="663">
        <v>0</v>
      </c>
      <c r="DK30" s="663">
        <v>0</v>
      </c>
      <c r="DL30" s="663">
        <v>0</v>
      </c>
      <c r="DM30" s="663">
        <v>0</v>
      </c>
      <c r="DN30" s="663">
        <v>0</v>
      </c>
      <c r="DO30" s="663">
        <v>0</v>
      </c>
      <c r="DP30" s="663">
        <v>0</v>
      </c>
      <c r="DQ30" s="663">
        <v>0</v>
      </c>
      <c r="DR30" s="663">
        <v>0</v>
      </c>
      <c r="DS30" s="663">
        <v>0</v>
      </c>
      <c r="DT30" s="663">
        <v>0</v>
      </c>
      <c r="DU30" s="663">
        <v>0</v>
      </c>
      <c r="DV30" s="663">
        <v>0</v>
      </c>
      <c r="DW30" s="663">
        <v>0</v>
      </c>
      <c r="DX30" s="663">
        <v>0</v>
      </c>
      <c r="DY30" s="663">
        <v>0</v>
      </c>
      <c r="DZ30" s="663">
        <v>0</v>
      </c>
      <c r="EA30" s="663">
        <v>0</v>
      </c>
      <c r="EB30" s="663">
        <v>0</v>
      </c>
      <c r="EC30" s="663">
        <v>0</v>
      </c>
      <c r="ED30" s="663">
        <v>0</v>
      </c>
      <c r="EE30" s="663">
        <v>0</v>
      </c>
      <c r="EF30" s="663">
        <v>140275</v>
      </c>
      <c r="EG30" s="663">
        <v>0</v>
      </c>
      <c r="EH30" s="663">
        <v>12368</v>
      </c>
      <c r="EI30" s="663">
        <v>0</v>
      </c>
      <c r="EJ30" s="663">
        <v>0</v>
      </c>
      <c r="EK30" s="663">
        <v>0</v>
      </c>
      <c r="EL30" s="663">
        <v>0</v>
      </c>
      <c r="EM30" s="663">
        <v>0</v>
      </c>
      <c r="EN30" s="663">
        <v>0</v>
      </c>
      <c r="EO30" s="663">
        <v>0</v>
      </c>
      <c r="EP30" s="663">
        <v>0</v>
      </c>
      <c r="EQ30" s="663">
        <v>0</v>
      </c>
      <c r="ER30" s="663">
        <v>6206965</v>
      </c>
      <c r="ES30" s="663">
        <v>0</v>
      </c>
      <c r="ET30" s="663">
        <v>154454</v>
      </c>
      <c r="EU30" s="663">
        <v>0</v>
      </c>
      <c r="EV30" s="663">
        <v>712654</v>
      </c>
      <c r="EW30" s="663">
        <v>214431</v>
      </c>
      <c r="EX30" s="663">
        <v>1642993</v>
      </c>
      <c r="EY30" s="663">
        <v>0</v>
      </c>
      <c r="EZ30" s="663">
        <v>178825</v>
      </c>
      <c r="FA30" s="663">
        <v>0</v>
      </c>
      <c r="FB30" s="663">
        <v>0</v>
      </c>
      <c r="FC30" s="663">
        <v>156514</v>
      </c>
      <c r="FD30" s="663">
        <v>259110</v>
      </c>
      <c r="FE30" s="663">
        <v>0</v>
      </c>
      <c r="FF30" s="663">
        <v>0</v>
      </c>
      <c r="FG30" s="663">
        <v>0</v>
      </c>
      <c r="FH30" s="663">
        <v>1473645</v>
      </c>
      <c r="FI30" s="663">
        <v>0</v>
      </c>
      <c r="FJ30" s="663">
        <v>0</v>
      </c>
      <c r="FK30" s="663">
        <v>0</v>
      </c>
      <c r="FL30" s="663">
        <v>0</v>
      </c>
      <c r="FM30" s="663">
        <v>0</v>
      </c>
      <c r="FN30" s="663">
        <v>0</v>
      </c>
      <c r="FO30" s="663">
        <v>0</v>
      </c>
      <c r="FP30" s="663">
        <v>350138</v>
      </c>
      <c r="FQ30" s="663">
        <v>0</v>
      </c>
      <c r="FR30" s="663">
        <v>0</v>
      </c>
      <c r="FS30" s="663">
        <v>0</v>
      </c>
      <c r="FT30" s="663">
        <v>0</v>
      </c>
      <c r="FU30" s="663">
        <v>0</v>
      </c>
      <c r="FV30" s="663">
        <v>494305</v>
      </c>
      <c r="FW30" s="663">
        <v>0</v>
      </c>
      <c r="FX30" s="663">
        <v>0</v>
      </c>
      <c r="FY30" s="663">
        <v>0</v>
      </c>
      <c r="FZ30" s="663">
        <v>0</v>
      </c>
      <c r="GA30" s="663">
        <v>0</v>
      </c>
      <c r="GB30" s="663">
        <v>3115329</v>
      </c>
      <c r="GC30" s="663">
        <v>0</v>
      </c>
      <c r="GD30" s="663">
        <v>213059</v>
      </c>
      <c r="GE30" s="663">
        <v>67171</v>
      </c>
      <c r="GF30" s="663">
        <v>422038</v>
      </c>
      <c r="GG30" s="663">
        <v>66805</v>
      </c>
      <c r="GH30" s="663">
        <v>0</v>
      </c>
      <c r="GI30" s="663">
        <v>0</v>
      </c>
      <c r="GJ30" s="663">
        <v>0</v>
      </c>
      <c r="GK30" s="663">
        <v>0</v>
      </c>
      <c r="GL30" s="663">
        <v>60557</v>
      </c>
      <c r="GM30" s="663">
        <v>0</v>
      </c>
      <c r="GN30" s="663">
        <v>0</v>
      </c>
      <c r="GO30" s="663">
        <v>0</v>
      </c>
      <c r="GP30" s="663">
        <v>0</v>
      </c>
      <c r="GQ30" s="663">
        <v>0</v>
      </c>
      <c r="GR30" s="663">
        <v>0</v>
      </c>
      <c r="GS30" s="663">
        <v>0</v>
      </c>
      <c r="GT30" s="663">
        <v>0</v>
      </c>
      <c r="GU30" s="663">
        <v>0</v>
      </c>
      <c r="GV30" s="663">
        <v>0</v>
      </c>
      <c r="GW30" s="663">
        <v>0</v>
      </c>
      <c r="GX30" s="663">
        <v>0</v>
      </c>
      <c r="GY30" s="663">
        <v>0</v>
      </c>
      <c r="GZ30" s="663">
        <v>0</v>
      </c>
      <c r="HA30" s="663">
        <v>0</v>
      </c>
      <c r="HB30" s="663">
        <v>0</v>
      </c>
      <c r="HC30" s="663">
        <v>0</v>
      </c>
      <c r="HD30" s="663">
        <v>0</v>
      </c>
      <c r="HE30" s="663">
        <v>0</v>
      </c>
      <c r="HF30" s="663">
        <v>0</v>
      </c>
      <c r="HG30" s="663">
        <v>0</v>
      </c>
      <c r="HH30" s="663">
        <v>0</v>
      </c>
      <c r="HI30" s="663">
        <v>0</v>
      </c>
      <c r="HJ30" s="663">
        <v>0</v>
      </c>
      <c r="HK30" s="663">
        <v>0</v>
      </c>
      <c r="HL30" s="990">
        <v>70852072</v>
      </c>
      <c r="HM30" s="990">
        <v>189126883</v>
      </c>
      <c r="HN30" s="990">
        <v>194569166</v>
      </c>
      <c r="HO30" s="664"/>
      <c r="HP30" s="665" t="s">
        <v>1476</v>
      </c>
      <c r="HQ30" s="477" t="s">
        <v>1477</v>
      </c>
      <c r="HR30" s="477" t="s">
        <v>1478</v>
      </c>
      <c r="HS30" s="661"/>
      <c r="HT30" s="662" t="s">
        <v>1479</v>
      </c>
      <c r="HU30" s="662" t="s">
        <v>1479</v>
      </c>
      <c r="HV30" s="662">
        <v>0</v>
      </c>
      <c r="HW30" s="662">
        <v>0</v>
      </c>
      <c r="HX30" s="662">
        <v>0</v>
      </c>
      <c r="HY30" s="662">
        <v>0</v>
      </c>
      <c r="HZ30" s="662">
        <v>0</v>
      </c>
      <c r="IA30" s="662">
        <v>0</v>
      </c>
      <c r="IB30" s="662">
        <v>0</v>
      </c>
      <c r="IC30" s="662">
        <v>0</v>
      </c>
      <c r="ID30" s="662">
        <v>0</v>
      </c>
      <c r="IE30" s="662">
        <v>0</v>
      </c>
      <c r="IF30" s="662">
        <v>0</v>
      </c>
      <c r="IG30" s="664"/>
      <c r="IH30" s="664"/>
      <c r="II30" s="664"/>
      <c r="IJ30" s="664"/>
      <c r="IK30" s="664"/>
      <c r="IL30" s="664"/>
      <c r="IM30" s="664"/>
      <c r="IN30" s="664"/>
      <c r="IO30" s="664"/>
    </row>
    <row r="31" spans="1:249" s="666" customFormat="1" ht="30.75" thickBot="1">
      <c r="A31" s="987">
        <v>605</v>
      </c>
      <c r="B31" s="988" t="s">
        <v>566</v>
      </c>
      <c r="C31" s="989" t="s">
        <v>355</v>
      </c>
      <c r="D31" s="661">
        <v>197058745</v>
      </c>
      <c r="E31" s="991">
        <v>555</v>
      </c>
      <c r="F31" s="663" t="s">
        <v>1473</v>
      </c>
      <c r="G31" s="663">
        <v>0</v>
      </c>
      <c r="H31" s="663">
        <v>0</v>
      </c>
      <c r="I31" s="663">
        <v>568571</v>
      </c>
      <c r="J31" s="663">
        <v>9344</v>
      </c>
      <c r="K31" s="663">
        <v>0</v>
      </c>
      <c r="L31" s="663">
        <v>0</v>
      </c>
      <c r="M31" s="663">
        <v>0</v>
      </c>
      <c r="N31" s="663">
        <v>59004</v>
      </c>
      <c r="O31" s="663">
        <v>489110</v>
      </c>
      <c r="P31" s="663">
        <v>200462</v>
      </c>
      <c r="Q31" s="663">
        <v>0</v>
      </c>
      <c r="R31" s="663">
        <v>95218</v>
      </c>
      <c r="S31" s="663">
        <v>0</v>
      </c>
      <c r="T31" s="663">
        <v>0</v>
      </c>
      <c r="U31" s="663">
        <v>45861</v>
      </c>
      <c r="V31" s="663">
        <v>0</v>
      </c>
      <c r="W31" s="663">
        <v>12406</v>
      </c>
      <c r="X31" s="663">
        <v>0</v>
      </c>
      <c r="Y31" s="663">
        <v>0</v>
      </c>
      <c r="Z31" s="663">
        <v>0</v>
      </c>
      <c r="AA31" s="663">
        <v>0</v>
      </c>
      <c r="AB31" s="663">
        <v>0</v>
      </c>
      <c r="AC31" s="663">
        <v>0</v>
      </c>
      <c r="AD31" s="663">
        <v>0</v>
      </c>
      <c r="AE31" s="663">
        <v>0</v>
      </c>
      <c r="AF31" s="663">
        <v>0</v>
      </c>
      <c r="AG31" s="663">
        <v>0</v>
      </c>
      <c r="AH31" s="663">
        <v>37009</v>
      </c>
      <c r="AI31" s="663">
        <v>0</v>
      </c>
      <c r="AJ31" s="663">
        <v>32255</v>
      </c>
      <c r="AK31" s="663">
        <v>0</v>
      </c>
      <c r="AL31" s="663">
        <v>0</v>
      </c>
      <c r="AM31" s="663">
        <v>0</v>
      </c>
      <c r="AN31" s="663">
        <v>0</v>
      </c>
      <c r="AO31" s="663">
        <v>6981</v>
      </c>
      <c r="AP31" s="663">
        <v>88719</v>
      </c>
      <c r="AQ31" s="663">
        <v>0</v>
      </c>
      <c r="AR31" s="663">
        <v>0</v>
      </c>
      <c r="AS31" s="663">
        <v>0</v>
      </c>
      <c r="AT31" s="663">
        <v>0</v>
      </c>
      <c r="AU31" s="663">
        <v>0</v>
      </c>
      <c r="AV31" s="663">
        <v>0</v>
      </c>
      <c r="AW31" s="663">
        <v>0</v>
      </c>
      <c r="AX31" s="663">
        <v>0</v>
      </c>
      <c r="AY31" s="663">
        <v>0</v>
      </c>
      <c r="AZ31" s="663">
        <v>0</v>
      </c>
      <c r="BA31" s="663">
        <v>0</v>
      </c>
      <c r="BB31" s="663">
        <v>0</v>
      </c>
      <c r="BC31" s="663">
        <v>0</v>
      </c>
      <c r="BD31" s="663">
        <v>0</v>
      </c>
      <c r="BE31" s="663">
        <v>0</v>
      </c>
      <c r="BF31" s="663">
        <v>0</v>
      </c>
      <c r="BG31" s="663">
        <v>0</v>
      </c>
      <c r="BH31" s="663">
        <v>0</v>
      </c>
      <c r="BI31" s="663">
        <v>0</v>
      </c>
      <c r="BJ31" s="663">
        <v>0</v>
      </c>
      <c r="BK31" s="663">
        <v>0</v>
      </c>
      <c r="BL31" s="663">
        <v>0</v>
      </c>
      <c r="BM31" s="663">
        <v>0</v>
      </c>
      <c r="BN31" s="663">
        <v>0</v>
      </c>
      <c r="BO31" s="663">
        <v>0</v>
      </c>
      <c r="BP31" s="663">
        <v>0</v>
      </c>
      <c r="BQ31" s="663">
        <v>0</v>
      </c>
      <c r="BR31" s="663">
        <v>59004</v>
      </c>
      <c r="BS31" s="663">
        <v>0</v>
      </c>
      <c r="BT31" s="663">
        <v>0</v>
      </c>
      <c r="BU31" s="663">
        <v>0</v>
      </c>
      <c r="BV31" s="663">
        <v>0</v>
      </c>
      <c r="BW31" s="663">
        <v>0</v>
      </c>
      <c r="BX31" s="663">
        <v>0</v>
      </c>
      <c r="BY31" s="663">
        <v>0</v>
      </c>
      <c r="BZ31" s="663">
        <v>0</v>
      </c>
      <c r="CA31" s="663">
        <v>0</v>
      </c>
      <c r="CB31" s="663">
        <v>0</v>
      </c>
      <c r="CC31" s="663">
        <v>0</v>
      </c>
      <c r="CD31" s="663">
        <v>0</v>
      </c>
      <c r="CE31" s="663">
        <v>0</v>
      </c>
      <c r="CF31" s="663">
        <v>0</v>
      </c>
      <c r="CG31" s="663">
        <v>0</v>
      </c>
      <c r="CH31" s="663">
        <v>0</v>
      </c>
      <c r="CI31" s="663">
        <v>0</v>
      </c>
      <c r="CJ31" s="663">
        <v>0</v>
      </c>
      <c r="CK31" s="663">
        <v>0</v>
      </c>
      <c r="CL31" s="663">
        <v>0</v>
      </c>
      <c r="CM31" s="663">
        <v>0</v>
      </c>
      <c r="CN31" s="663">
        <v>0</v>
      </c>
      <c r="CO31" s="663">
        <v>0</v>
      </c>
      <c r="CP31" s="663">
        <v>0</v>
      </c>
      <c r="CQ31" s="663">
        <v>0</v>
      </c>
      <c r="CR31" s="663">
        <v>0</v>
      </c>
      <c r="CS31" s="663">
        <v>0</v>
      </c>
      <c r="CT31" s="663">
        <v>0</v>
      </c>
      <c r="CU31" s="663">
        <v>0</v>
      </c>
      <c r="CV31" s="663">
        <v>0</v>
      </c>
      <c r="CW31" s="663">
        <v>0</v>
      </c>
      <c r="CX31" s="663">
        <v>0</v>
      </c>
      <c r="CY31" s="663">
        <v>0</v>
      </c>
      <c r="CZ31" s="663">
        <v>0</v>
      </c>
      <c r="DA31" s="663">
        <v>0</v>
      </c>
      <c r="DB31" s="663">
        <v>0</v>
      </c>
      <c r="DC31" s="663">
        <v>0</v>
      </c>
      <c r="DD31" s="663">
        <v>0</v>
      </c>
      <c r="DE31" s="663">
        <v>0</v>
      </c>
      <c r="DF31" s="663">
        <v>0</v>
      </c>
      <c r="DG31" s="663">
        <v>0</v>
      </c>
      <c r="DH31" s="663">
        <v>0</v>
      </c>
      <c r="DI31" s="663">
        <v>0</v>
      </c>
      <c r="DJ31" s="663">
        <v>0</v>
      </c>
      <c r="DK31" s="663">
        <v>0</v>
      </c>
      <c r="DL31" s="663">
        <v>0</v>
      </c>
      <c r="DM31" s="663">
        <v>0</v>
      </c>
      <c r="DN31" s="663">
        <v>0</v>
      </c>
      <c r="DO31" s="663">
        <v>0</v>
      </c>
      <c r="DP31" s="663">
        <v>0</v>
      </c>
      <c r="DQ31" s="663">
        <v>0</v>
      </c>
      <c r="DR31" s="663">
        <v>0</v>
      </c>
      <c r="DS31" s="663">
        <v>0</v>
      </c>
      <c r="DT31" s="663">
        <v>0</v>
      </c>
      <c r="DU31" s="663">
        <v>0</v>
      </c>
      <c r="DV31" s="663">
        <v>0</v>
      </c>
      <c r="DW31" s="663">
        <v>0</v>
      </c>
      <c r="DX31" s="663">
        <v>0</v>
      </c>
      <c r="DY31" s="663">
        <v>0</v>
      </c>
      <c r="DZ31" s="663">
        <v>0</v>
      </c>
      <c r="EA31" s="663">
        <v>0</v>
      </c>
      <c r="EB31" s="663">
        <v>0</v>
      </c>
      <c r="EC31" s="663">
        <v>0</v>
      </c>
      <c r="ED31" s="663">
        <v>0</v>
      </c>
      <c r="EE31" s="663">
        <v>0</v>
      </c>
      <c r="EF31" s="663">
        <v>0</v>
      </c>
      <c r="EG31" s="663">
        <v>0</v>
      </c>
      <c r="EH31" s="663">
        <v>0</v>
      </c>
      <c r="EI31" s="663">
        <v>0</v>
      </c>
      <c r="EJ31" s="663">
        <v>0</v>
      </c>
      <c r="EK31" s="663">
        <v>0</v>
      </c>
      <c r="EL31" s="663">
        <v>0</v>
      </c>
      <c r="EM31" s="663">
        <v>0</v>
      </c>
      <c r="EN31" s="663">
        <v>0</v>
      </c>
      <c r="EO31" s="663">
        <v>0</v>
      </c>
      <c r="EP31" s="663">
        <v>0</v>
      </c>
      <c r="EQ31" s="663">
        <v>0</v>
      </c>
      <c r="ER31" s="663">
        <v>0</v>
      </c>
      <c r="ES31" s="663">
        <v>0</v>
      </c>
      <c r="ET31" s="663">
        <v>0</v>
      </c>
      <c r="EU31" s="663">
        <v>0</v>
      </c>
      <c r="EV31" s="663">
        <v>0</v>
      </c>
      <c r="EW31" s="663">
        <v>0</v>
      </c>
      <c r="EX31" s="663">
        <v>0</v>
      </c>
      <c r="EY31" s="663">
        <v>0</v>
      </c>
      <c r="EZ31" s="663">
        <v>0</v>
      </c>
      <c r="FA31" s="663">
        <v>0</v>
      </c>
      <c r="FB31" s="663">
        <v>0</v>
      </c>
      <c r="FC31" s="663">
        <v>0</v>
      </c>
      <c r="FD31" s="663">
        <v>0</v>
      </c>
      <c r="FE31" s="663">
        <v>0</v>
      </c>
      <c r="FF31" s="663">
        <v>0</v>
      </c>
      <c r="FG31" s="663">
        <v>0</v>
      </c>
      <c r="FH31" s="663">
        <v>0</v>
      </c>
      <c r="FI31" s="663">
        <v>0</v>
      </c>
      <c r="FJ31" s="663">
        <v>0</v>
      </c>
      <c r="FK31" s="663">
        <v>0</v>
      </c>
      <c r="FL31" s="663">
        <v>0</v>
      </c>
      <c r="FM31" s="663">
        <v>0</v>
      </c>
      <c r="FN31" s="663">
        <v>0</v>
      </c>
      <c r="FO31" s="663">
        <v>0</v>
      </c>
      <c r="FP31" s="663">
        <v>0</v>
      </c>
      <c r="FQ31" s="663">
        <v>0</v>
      </c>
      <c r="FR31" s="663">
        <v>0</v>
      </c>
      <c r="FS31" s="663">
        <v>0</v>
      </c>
      <c r="FT31" s="663">
        <v>0</v>
      </c>
      <c r="FU31" s="663">
        <v>0</v>
      </c>
      <c r="FV31" s="663">
        <v>0</v>
      </c>
      <c r="FW31" s="663">
        <v>0</v>
      </c>
      <c r="FX31" s="663">
        <v>0</v>
      </c>
      <c r="FY31" s="663">
        <v>0</v>
      </c>
      <c r="FZ31" s="663">
        <v>0</v>
      </c>
      <c r="GA31" s="663">
        <v>0</v>
      </c>
      <c r="GB31" s="663">
        <v>83544</v>
      </c>
      <c r="GC31" s="663">
        <v>10088</v>
      </c>
      <c r="GD31" s="663">
        <v>0</v>
      </c>
      <c r="GE31" s="663">
        <v>0</v>
      </c>
      <c r="GF31" s="663">
        <v>0</v>
      </c>
      <c r="GG31" s="663">
        <v>0</v>
      </c>
      <c r="GH31" s="663">
        <v>0</v>
      </c>
      <c r="GI31" s="663">
        <v>0</v>
      </c>
      <c r="GJ31" s="663">
        <v>0</v>
      </c>
      <c r="GK31" s="663">
        <v>0</v>
      </c>
      <c r="GL31" s="663">
        <v>0</v>
      </c>
      <c r="GM31" s="663">
        <v>0</v>
      </c>
      <c r="GN31" s="663">
        <v>0</v>
      </c>
      <c r="GO31" s="663">
        <v>0</v>
      </c>
      <c r="GP31" s="663">
        <v>0</v>
      </c>
      <c r="GQ31" s="663">
        <v>0</v>
      </c>
      <c r="GR31" s="663">
        <v>0</v>
      </c>
      <c r="GS31" s="663">
        <v>0</v>
      </c>
      <c r="GT31" s="663">
        <v>0</v>
      </c>
      <c r="GU31" s="663">
        <v>0</v>
      </c>
      <c r="GV31" s="663">
        <v>0</v>
      </c>
      <c r="GW31" s="663">
        <v>0</v>
      </c>
      <c r="GX31" s="663">
        <v>0</v>
      </c>
      <c r="GY31" s="663">
        <v>0</v>
      </c>
      <c r="GZ31" s="663">
        <v>0</v>
      </c>
      <c r="HA31" s="663">
        <v>0</v>
      </c>
      <c r="HB31" s="663">
        <v>0</v>
      </c>
      <c r="HC31" s="663">
        <v>0</v>
      </c>
      <c r="HD31" s="663">
        <v>0</v>
      </c>
      <c r="HE31" s="663">
        <v>0</v>
      </c>
      <c r="HF31" s="663">
        <v>0</v>
      </c>
      <c r="HG31" s="663">
        <v>0</v>
      </c>
      <c r="HH31" s="663">
        <v>0</v>
      </c>
      <c r="HI31" s="663">
        <v>0</v>
      </c>
      <c r="HJ31" s="663">
        <v>0</v>
      </c>
      <c r="HK31" s="663">
        <v>0</v>
      </c>
      <c r="HL31" s="990">
        <v>69951935</v>
      </c>
      <c r="HM31" s="990">
        <v>135220</v>
      </c>
      <c r="HN31" s="990">
        <v>125173459</v>
      </c>
      <c r="HO31" s="664"/>
      <c r="HP31" s="665" t="s">
        <v>1476</v>
      </c>
      <c r="HQ31" s="477" t="s">
        <v>1477</v>
      </c>
      <c r="HR31" s="477" t="s">
        <v>1478</v>
      </c>
      <c r="HS31" s="661"/>
      <c r="HT31" s="662" t="s">
        <v>1479</v>
      </c>
      <c r="HU31" s="662" t="s">
        <v>1479</v>
      </c>
      <c r="HV31" s="662">
        <v>0</v>
      </c>
      <c r="HW31" s="662">
        <v>0</v>
      </c>
      <c r="HX31" s="662">
        <v>0</v>
      </c>
      <c r="HY31" s="662">
        <v>0</v>
      </c>
      <c r="HZ31" s="662">
        <v>0</v>
      </c>
      <c r="IA31" s="662">
        <v>0</v>
      </c>
      <c r="IB31" s="662">
        <v>0</v>
      </c>
      <c r="IC31" s="662">
        <v>0</v>
      </c>
      <c r="ID31" s="662">
        <v>0</v>
      </c>
      <c r="IE31" s="662">
        <v>0</v>
      </c>
      <c r="IF31" s="662">
        <v>0</v>
      </c>
      <c r="IG31" s="664"/>
      <c r="IH31" s="664"/>
      <c r="II31" s="664"/>
      <c r="IJ31" s="664"/>
      <c r="IK31" s="664"/>
      <c r="IL31" s="664"/>
      <c r="IM31" s="664"/>
      <c r="IN31" s="664"/>
      <c r="IO31" s="664"/>
    </row>
    <row r="32" spans="1:249" s="666" customFormat="1" ht="30.75" thickBot="1">
      <c r="A32" s="987">
        <v>610</v>
      </c>
      <c r="B32" s="988" t="s">
        <v>567</v>
      </c>
      <c r="C32" s="989" t="s">
        <v>358</v>
      </c>
      <c r="D32" s="661">
        <v>738173497</v>
      </c>
      <c r="E32" s="662">
        <v>712</v>
      </c>
      <c r="F32" s="663" t="s">
        <v>1473</v>
      </c>
      <c r="G32" s="663">
        <v>217513</v>
      </c>
      <c r="H32" s="663">
        <v>0</v>
      </c>
      <c r="I32" s="663">
        <v>148556878</v>
      </c>
      <c r="J32" s="663">
        <v>22999126</v>
      </c>
      <c r="K32" s="663">
        <v>5370964</v>
      </c>
      <c r="L32" s="663">
        <v>0</v>
      </c>
      <c r="M32" s="663">
        <v>-1479059</v>
      </c>
      <c r="N32" s="663">
        <v>17341252</v>
      </c>
      <c r="O32" s="663">
        <v>12646958</v>
      </c>
      <c r="P32" s="663">
        <v>16870</v>
      </c>
      <c r="Q32" s="663">
        <v>0</v>
      </c>
      <c r="R32" s="663">
        <v>0</v>
      </c>
      <c r="S32" s="663">
        <v>49530</v>
      </c>
      <c r="T32" s="663">
        <v>190708</v>
      </c>
      <c r="U32" s="663">
        <v>0</v>
      </c>
      <c r="V32" s="663">
        <v>72158</v>
      </c>
      <c r="W32" s="663">
        <v>159993</v>
      </c>
      <c r="X32" s="663">
        <v>319630</v>
      </c>
      <c r="Y32" s="663">
        <v>340524</v>
      </c>
      <c r="Z32" s="663">
        <v>294025</v>
      </c>
      <c r="AA32" s="663">
        <v>199</v>
      </c>
      <c r="AB32" s="663">
        <v>6227295</v>
      </c>
      <c r="AC32" s="663">
        <v>153762</v>
      </c>
      <c r="AD32" s="663">
        <v>376547</v>
      </c>
      <c r="AE32" s="663">
        <v>961089</v>
      </c>
      <c r="AF32" s="663">
        <v>417098</v>
      </c>
      <c r="AG32" s="663">
        <v>559253</v>
      </c>
      <c r="AH32" s="663">
        <v>52116508</v>
      </c>
      <c r="AI32" s="663">
        <v>22636530</v>
      </c>
      <c r="AJ32" s="663">
        <v>2736776</v>
      </c>
      <c r="AK32" s="663">
        <v>44202603</v>
      </c>
      <c r="AL32" s="663">
        <v>18317635</v>
      </c>
      <c r="AM32" s="663">
        <v>20442244</v>
      </c>
      <c r="AN32" s="663">
        <v>452516</v>
      </c>
      <c r="AO32" s="663">
        <v>0</v>
      </c>
      <c r="AP32" s="663">
        <v>0</v>
      </c>
      <c r="AQ32" s="663">
        <v>28820</v>
      </c>
      <c r="AR32" s="663">
        <v>279325</v>
      </c>
      <c r="AS32" s="663">
        <v>94023</v>
      </c>
      <c r="AT32" s="663">
        <v>179419</v>
      </c>
      <c r="AU32" s="663">
        <v>20331</v>
      </c>
      <c r="AV32" s="663">
        <v>0</v>
      </c>
      <c r="AW32" s="663">
        <v>1500</v>
      </c>
      <c r="AX32" s="663">
        <v>0</v>
      </c>
      <c r="AY32" s="663">
        <v>0</v>
      </c>
      <c r="AZ32" s="663">
        <v>380417</v>
      </c>
      <c r="BA32" s="663">
        <v>0</v>
      </c>
      <c r="BB32" s="663">
        <v>0</v>
      </c>
      <c r="BC32" s="663">
        <v>162</v>
      </c>
      <c r="BD32" s="663">
        <v>0</v>
      </c>
      <c r="BE32" s="663">
        <v>23</v>
      </c>
      <c r="BF32" s="663">
        <v>965670</v>
      </c>
      <c r="BG32" s="663">
        <v>0</v>
      </c>
      <c r="BH32" s="663">
        <v>-1462</v>
      </c>
      <c r="BI32" s="663">
        <v>251816</v>
      </c>
      <c r="BJ32" s="663">
        <v>487116</v>
      </c>
      <c r="BK32" s="663">
        <v>30209</v>
      </c>
      <c r="BL32" s="663">
        <v>0</v>
      </c>
      <c r="BM32" s="663">
        <v>0</v>
      </c>
      <c r="BN32" s="663">
        <v>0</v>
      </c>
      <c r="BO32" s="663">
        <v>0</v>
      </c>
      <c r="BP32" s="663">
        <v>0</v>
      </c>
      <c r="BQ32" s="663">
        <v>0</v>
      </c>
      <c r="BR32" s="663">
        <v>21399</v>
      </c>
      <c r="BS32" s="663">
        <v>0</v>
      </c>
      <c r="BT32" s="663">
        <v>0</v>
      </c>
      <c r="BU32" s="663">
        <v>1056809</v>
      </c>
      <c r="BV32" s="663">
        <v>0</v>
      </c>
      <c r="BW32" s="663">
        <v>0</v>
      </c>
      <c r="BX32" s="663">
        <v>98626</v>
      </c>
      <c r="BY32" s="663">
        <v>2128</v>
      </c>
      <c r="BZ32" s="663">
        <v>0</v>
      </c>
      <c r="CA32" s="663">
        <v>0</v>
      </c>
      <c r="CB32" s="663">
        <v>164425</v>
      </c>
      <c r="CC32" s="663">
        <v>305</v>
      </c>
      <c r="CD32" s="663">
        <v>0</v>
      </c>
      <c r="CE32" s="663">
        <v>0</v>
      </c>
      <c r="CF32" s="663">
        <v>0</v>
      </c>
      <c r="CG32" s="663">
        <v>0</v>
      </c>
      <c r="CH32" s="663">
        <v>0</v>
      </c>
      <c r="CI32" s="663">
        <v>0</v>
      </c>
      <c r="CJ32" s="663">
        <v>166208</v>
      </c>
      <c r="CK32" s="663">
        <v>0</v>
      </c>
      <c r="CL32" s="663">
        <v>0</v>
      </c>
      <c r="CM32" s="663">
        <v>0</v>
      </c>
      <c r="CN32" s="663">
        <v>1500</v>
      </c>
      <c r="CO32" s="663">
        <v>4762</v>
      </c>
      <c r="CP32" s="663">
        <v>170885</v>
      </c>
      <c r="CQ32" s="663">
        <v>0</v>
      </c>
      <c r="CR32" s="663">
        <v>0</v>
      </c>
      <c r="CS32" s="663">
        <v>0</v>
      </c>
      <c r="CT32" s="663">
        <v>0</v>
      </c>
      <c r="CU32" s="663">
        <v>0</v>
      </c>
      <c r="CV32" s="663">
        <v>0</v>
      </c>
      <c r="CW32" s="663">
        <v>0</v>
      </c>
      <c r="CX32" s="663">
        <v>0</v>
      </c>
      <c r="CY32" s="663">
        <v>0</v>
      </c>
      <c r="CZ32" s="663">
        <v>0</v>
      </c>
      <c r="DA32" s="663">
        <v>0</v>
      </c>
      <c r="DB32" s="663">
        <v>0</v>
      </c>
      <c r="DC32" s="663">
        <v>0</v>
      </c>
      <c r="DD32" s="663">
        <v>0</v>
      </c>
      <c r="DE32" s="663">
        <v>0</v>
      </c>
      <c r="DF32" s="663">
        <v>0</v>
      </c>
      <c r="DG32" s="663">
        <v>0</v>
      </c>
      <c r="DH32" s="663">
        <v>0</v>
      </c>
      <c r="DI32" s="663">
        <v>0</v>
      </c>
      <c r="DJ32" s="663">
        <v>0</v>
      </c>
      <c r="DK32" s="663">
        <v>0</v>
      </c>
      <c r="DL32" s="663">
        <v>0</v>
      </c>
      <c r="DM32" s="663">
        <v>0</v>
      </c>
      <c r="DN32" s="663">
        <v>0</v>
      </c>
      <c r="DO32" s="663">
        <v>0</v>
      </c>
      <c r="DP32" s="663">
        <v>0</v>
      </c>
      <c r="DQ32" s="663">
        <v>0</v>
      </c>
      <c r="DR32" s="663">
        <v>0</v>
      </c>
      <c r="DS32" s="663">
        <v>0</v>
      </c>
      <c r="DT32" s="663">
        <v>0</v>
      </c>
      <c r="DU32" s="663">
        <v>0</v>
      </c>
      <c r="DV32" s="663">
        <v>0</v>
      </c>
      <c r="DW32" s="663">
        <v>0</v>
      </c>
      <c r="DX32" s="663">
        <v>0</v>
      </c>
      <c r="DY32" s="663">
        <v>0</v>
      </c>
      <c r="DZ32" s="663">
        <v>0</v>
      </c>
      <c r="EA32" s="663">
        <v>0</v>
      </c>
      <c r="EB32" s="663">
        <v>0</v>
      </c>
      <c r="EC32" s="663">
        <v>0</v>
      </c>
      <c r="ED32" s="663">
        <v>0</v>
      </c>
      <c r="EE32" s="663">
        <v>0</v>
      </c>
      <c r="EF32" s="663">
        <v>0</v>
      </c>
      <c r="EG32" s="663">
        <v>0</v>
      </c>
      <c r="EH32" s="663">
        <v>0</v>
      </c>
      <c r="EI32" s="663">
        <v>0</v>
      </c>
      <c r="EJ32" s="663">
        <v>0</v>
      </c>
      <c r="EK32" s="663">
        <v>0</v>
      </c>
      <c r="EL32" s="663">
        <v>938008</v>
      </c>
      <c r="EM32" s="663">
        <v>0</v>
      </c>
      <c r="EN32" s="663">
        <v>81964</v>
      </c>
      <c r="EO32" s="663">
        <v>0</v>
      </c>
      <c r="EP32" s="663">
        <v>0</v>
      </c>
      <c r="EQ32" s="663">
        <v>0</v>
      </c>
      <c r="ER32" s="663">
        <v>5632154</v>
      </c>
      <c r="ES32" s="663">
        <v>0</v>
      </c>
      <c r="ET32" s="663">
        <v>370261</v>
      </c>
      <c r="EU32" s="663">
        <v>0</v>
      </c>
      <c r="EV32" s="663">
        <v>175</v>
      </c>
      <c r="EW32" s="663">
        <v>533401</v>
      </c>
      <c r="EX32" s="663">
        <v>14013</v>
      </c>
      <c r="EY32" s="663">
        <v>0</v>
      </c>
      <c r="EZ32" s="663">
        <v>459826</v>
      </c>
      <c r="FA32" s="663">
        <v>0</v>
      </c>
      <c r="FB32" s="663">
        <v>0</v>
      </c>
      <c r="FC32" s="663">
        <v>0</v>
      </c>
      <c r="FD32" s="663">
        <v>1900207</v>
      </c>
      <c r="FE32" s="663">
        <v>0</v>
      </c>
      <c r="FF32" s="663">
        <v>391346</v>
      </c>
      <c r="FG32" s="663">
        <v>0</v>
      </c>
      <c r="FH32" s="663">
        <v>1656725</v>
      </c>
      <c r="FI32" s="663">
        <v>3476267</v>
      </c>
      <c r="FJ32" s="663">
        <v>849432</v>
      </c>
      <c r="FK32" s="663">
        <v>0</v>
      </c>
      <c r="FL32" s="663">
        <v>0</v>
      </c>
      <c r="FM32" s="663">
        <v>0</v>
      </c>
      <c r="FN32" s="663">
        <v>127153</v>
      </c>
      <c r="FO32" s="663">
        <v>84274</v>
      </c>
      <c r="FP32" s="663">
        <v>5778636</v>
      </c>
      <c r="FQ32" s="663">
        <v>0</v>
      </c>
      <c r="FR32" s="663">
        <v>25924</v>
      </c>
      <c r="FS32" s="663">
        <v>0</v>
      </c>
      <c r="FT32" s="663">
        <v>314335</v>
      </c>
      <c r="FU32" s="663">
        <v>1314541</v>
      </c>
      <c r="FV32" s="663">
        <v>2101509</v>
      </c>
      <c r="FW32" s="663">
        <v>0</v>
      </c>
      <c r="FX32" s="663">
        <v>384979</v>
      </c>
      <c r="FY32" s="663">
        <v>0</v>
      </c>
      <c r="FZ32" s="663">
        <v>57862</v>
      </c>
      <c r="GA32" s="663">
        <v>339423</v>
      </c>
      <c r="GB32" s="663">
        <v>0</v>
      </c>
      <c r="GC32" s="663">
        <v>0</v>
      </c>
      <c r="GD32" s="663">
        <v>0</v>
      </c>
      <c r="GE32" s="663">
        <v>0</v>
      </c>
      <c r="GF32" s="663">
        <v>0</v>
      </c>
      <c r="GG32" s="663">
        <v>0</v>
      </c>
      <c r="GH32" s="663">
        <v>356247</v>
      </c>
      <c r="GI32" s="663">
        <v>0</v>
      </c>
      <c r="GJ32" s="663">
        <v>0</v>
      </c>
      <c r="GK32" s="663">
        <v>0</v>
      </c>
      <c r="GL32" s="663">
        <v>0</v>
      </c>
      <c r="GM32" s="663">
        <v>0</v>
      </c>
      <c r="GN32" s="663">
        <v>0</v>
      </c>
      <c r="GO32" s="663">
        <v>0</v>
      </c>
      <c r="GP32" s="663">
        <v>0</v>
      </c>
      <c r="GQ32" s="663">
        <v>0</v>
      </c>
      <c r="GR32" s="663">
        <v>0</v>
      </c>
      <c r="GS32" s="663">
        <v>0</v>
      </c>
      <c r="GT32" s="663">
        <v>0</v>
      </c>
      <c r="GU32" s="663">
        <v>0</v>
      </c>
      <c r="GV32" s="663">
        <v>0</v>
      </c>
      <c r="GW32" s="663">
        <v>0</v>
      </c>
      <c r="GX32" s="663">
        <v>0</v>
      </c>
      <c r="GY32" s="663">
        <v>0</v>
      </c>
      <c r="GZ32" s="663">
        <v>0</v>
      </c>
      <c r="HA32" s="663">
        <v>0</v>
      </c>
      <c r="HB32" s="663">
        <v>0</v>
      </c>
      <c r="HC32" s="663">
        <v>0</v>
      </c>
      <c r="HD32" s="663">
        <v>0</v>
      </c>
      <c r="HE32" s="663">
        <v>0</v>
      </c>
      <c r="HF32" s="663">
        <v>0</v>
      </c>
      <c r="HG32" s="663">
        <v>0</v>
      </c>
      <c r="HH32" s="663">
        <v>0</v>
      </c>
      <c r="HI32" s="663">
        <v>0</v>
      </c>
      <c r="HJ32" s="663">
        <v>0</v>
      </c>
      <c r="HK32" s="663">
        <v>0</v>
      </c>
      <c r="HL32" s="990">
        <v>28167906</v>
      </c>
      <c r="HM32" s="990">
        <v>150857338</v>
      </c>
      <c r="HN32" s="990">
        <v>150857338</v>
      </c>
      <c r="HO32" s="664"/>
      <c r="HP32" s="665" t="s">
        <v>1476</v>
      </c>
      <c r="HQ32" s="477" t="s">
        <v>1477</v>
      </c>
      <c r="HR32" s="477" t="s">
        <v>1478</v>
      </c>
      <c r="HS32" s="661"/>
      <c r="HT32" s="662" t="s">
        <v>1479</v>
      </c>
      <c r="HU32" s="662" t="s">
        <v>1479</v>
      </c>
      <c r="HV32" s="662">
        <v>0</v>
      </c>
      <c r="HW32" s="662">
        <v>0</v>
      </c>
      <c r="HX32" s="662">
        <v>0</v>
      </c>
      <c r="HY32" s="662">
        <v>0</v>
      </c>
      <c r="HZ32" s="662">
        <v>0</v>
      </c>
      <c r="IA32" s="662">
        <v>0</v>
      </c>
      <c r="IB32" s="662">
        <v>0</v>
      </c>
      <c r="IC32" s="662">
        <v>0</v>
      </c>
      <c r="ID32" s="662">
        <v>0</v>
      </c>
      <c r="IE32" s="662">
        <v>0</v>
      </c>
      <c r="IF32" s="662">
        <v>0</v>
      </c>
      <c r="IG32" s="664"/>
      <c r="IH32" s="664"/>
      <c r="II32" s="664"/>
      <c r="IJ32" s="664"/>
      <c r="IK32" s="664"/>
      <c r="IL32" s="664"/>
      <c r="IM32" s="664"/>
      <c r="IN32" s="664"/>
      <c r="IO32" s="664"/>
    </row>
    <row r="33" spans="1:249" s="666" customFormat="1" ht="30.75" thickBot="1">
      <c r="A33" s="987">
        <v>615</v>
      </c>
      <c r="B33" s="988" t="s">
        <v>568</v>
      </c>
      <c r="C33" s="989" t="s">
        <v>361</v>
      </c>
      <c r="D33" s="661">
        <v>107935558</v>
      </c>
      <c r="E33" s="662">
        <v>716</v>
      </c>
      <c r="F33" s="663" t="s">
        <v>1473</v>
      </c>
      <c r="G33" s="663">
        <v>0</v>
      </c>
      <c r="H33" s="663">
        <v>0</v>
      </c>
      <c r="I33" s="663">
        <v>0</v>
      </c>
      <c r="J33" s="663">
        <v>0</v>
      </c>
      <c r="K33" s="663">
        <v>0</v>
      </c>
      <c r="L33" s="663">
        <v>0</v>
      </c>
      <c r="M33" s="663">
        <v>0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3">
        <v>0</v>
      </c>
      <c r="Y33" s="663">
        <v>0</v>
      </c>
      <c r="Z33" s="663">
        <v>0</v>
      </c>
      <c r="AA33" s="663">
        <v>0</v>
      </c>
      <c r="AB33" s="663">
        <v>0</v>
      </c>
      <c r="AC33" s="663">
        <v>0</v>
      </c>
      <c r="AD33" s="663">
        <v>0</v>
      </c>
      <c r="AE33" s="663">
        <v>0</v>
      </c>
      <c r="AF33" s="663">
        <v>0</v>
      </c>
      <c r="AG33" s="663">
        <v>0</v>
      </c>
      <c r="AH33" s="663">
        <v>0</v>
      </c>
      <c r="AI33" s="663">
        <v>0</v>
      </c>
      <c r="AJ33" s="663">
        <v>0</v>
      </c>
      <c r="AK33" s="663">
        <v>0</v>
      </c>
      <c r="AL33" s="663">
        <v>0</v>
      </c>
      <c r="AM33" s="663">
        <v>0</v>
      </c>
      <c r="AN33" s="663">
        <v>0</v>
      </c>
      <c r="AO33" s="663">
        <v>0</v>
      </c>
      <c r="AP33" s="663">
        <v>0</v>
      </c>
      <c r="AQ33" s="663">
        <v>0</v>
      </c>
      <c r="AR33" s="663">
        <v>0</v>
      </c>
      <c r="AS33" s="663">
        <v>0</v>
      </c>
      <c r="AT33" s="663">
        <v>0</v>
      </c>
      <c r="AU33" s="663">
        <v>0</v>
      </c>
      <c r="AV33" s="663">
        <v>0</v>
      </c>
      <c r="AW33" s="663">
        <v>0</v>
      </c>
      <c r="AX33" s="663">
        <v>0</v>
      </c>
      <c r="AY33" s="663">
        <v>0</v>
      </c>
      <c r="AZ33" s="663">
        <v>0</v>
      </c>
      <c r="BA33" s="663">
        <v>0</v>
      </c>
      <c r="BB33" s="663">
        <v>0</v>
      </c>
      <c r="BC33" s="663">
        <v>0</v>
      </c>
      <c r="BD33" s="663">
        <v>0</v>
      </c>
      <c r="BE33" s="663">
        <v>0</v>
      </c>
      <c r="BF33" s="663">
        <v>0</v>
      </c>
      <c r="BG33" s="663">
        <v>0</v>
      </c>
      <c r="BH33" s="663">
        <v>0</v>
      </c>
      <c r="BI33" s="663">
        <v>0</v>
      </c>
      <c r="BJ33" s="663">
        <v>0</v>
      </c>
      <c r="BK33" s="663">
        <v>0</v>
      </c>
      <c r="BL33" s="663">
        <v>0</v>
      </c>
      <c r="BM33" s="663">
        <v>0</v>
      </c>
      <c r="BN33" s="663">
        <v>0</v>
      </c>
      <c r="BO33" s="663">
        <v>0</v>
      </c>
      <c r="BP33" s="663">
        <v>0</v>
      </c>
      <c r="BQ33" s="663">
        <v>0</v>
      </c>
      <c r="BR33" s="663">
        <v>0</v>
      </c>
      <c r="BS33" s="663">
        <v>0</v>
      </c>
      <c r="BT33" s="663">
        <v>0</v>
      </c>
      <c r="BU33" s="663">
        <v>0</v>
      </c>
      <c r="BV33" s="663">
        <v>0</v>
      </c>
      <c r="BW33" s="663">
        <v>0</v>
      </c>
      <c r="BX33" s="663">
        <v>0</v>
      </c>
      <c r="BY33" s="663">
        <v>0</v>
      </c>
      <c r="BZ33" s="663">
        <v>0</v>
      </c>
      <c r="CA33" s="663">
        <v>0</v>
      </c>
      <c r="CB33" s="663">
        <v>0</v>
      </c>
      <c r="CC33" s="663">
        <v>0</v>
      </c>
      <c r="CD33" s="663">
        <v>0</v>
      </c>
      <c r="CE33" s="663">
        <v>0</v>
      </c>
      <c r="CF33" s="663">
        <v>0</v>
      </c>
      <c r="CG33" s="663">
        <v>0</v>
      </c>
      <c r="CH33" s="663">
        <v>0</v>
      </c>
      <c r="CI33" s="663">
        <v>0</v>
      </c>
      <c r="CJ33" s="663">
        <v>0</v>
      </c>
      <c r="CK33" s="663">
        <v>0</v>
      </c>
      <c r="CL33" s="663">
        <v>0</v>
      </c>
      <c r="CM33" s="663">
        <v>0</v>
      </c>
      <c r="CN33" s="663">
        <v>0</v>
      </c>
      <c r="CO33" s="663">
        <v>0</v>
      </c>
      <c r="CP33" s="663">
        <v>0</v>
      </c>
      <c r="CQ33" s="663">
        <v>0</v>
      </c>
      <c r="CR33" s="663">
        <v>0</v>
      </c>
      <c r="CS33" s="663">
        <v>0</v>
      </c>
      <c r="CT33" s="663">
        <v>0</v>
      </c>
      <c r="CU33" s="663">
        <v>0</v>
      </c>
      <c r="CV33" s="663">
        <v>0</v>
      </c>
      <c r="CW33" s="663">
        <v>0</v>
      </c>
      <c r="CX33" s="663">
        <v>0</v>
      </c>
      <c r="CY33" s="663">
        <v>0</v>
      </c>
      <c r="CZ33" s="663">
        <v>0</v>
      </c>
      <c r="DA33" s="663">
        <v>0</v>
      </c>
      <c r="DB33" s="663">
        <v>0</v>
      </c>
      <c r="DC33" s="663">
        <v>0</v>
      </c>
      <c r="DD33" s="663">
        <v>0</v>
      </c>
      <c r="DE33" s="663">
        <v>0</v>
      </c>
      <c r="DF33" s="663">
        <v>0</v>
      </c>
      <c r="DG33" s="663">
        <v>0</v>
      </c>
      <c r="DH33" s="663">
        <v>0</v>
      </c>
      <c r="DI33" s="663">
        <v>0</v>
      </c>
      <c r="DJ33" s="663">
        <v>0</v>
      </c>
      <c r="DK33" s="663">
        <v>0</v>
      </c>
      <c r="DL33" s="663">
        <v>0</v>
      </c>
      <c r="DM33" s="663">
        <v>0</v>
      </c>
      <c r="DN33" s="663">
        <v>0</v>
      </c>
      <c r="DO33" s="663">
        <v>0</v>
      </c>
      <c r="DP33" s="663">
        <v>0</v>
      </c>
      <c r="DQ33" s="663">
        <v>0</v>
      </c>
      <c r="DR33" s="663">
        <v>0</v>
      </c>
      <c r="DS33" s="663">
        <v>0</v>
      </c>
      <c r="DT33" s="663">
        <v>0</v>
      </c>
      <c r="DU33" s="663">
        <v>0</v>
      </c>
      <c r="DV33" s="663">
        <v>0</v>
      </c>
      <c r="DW33" s="663">
        <v>0</v>
      </c>
      <c r="DX33" s="663">
        <v>0</v>
      </c>
      <c r="DY33" s="663">
        <v>0</v>
      </c>
      <c r="DZ33" s="663">
        <v>0</v>
      </c>
      <c r="EA33" s="663">
        <v>0</v>
      </c>
      <c r="EB33" s="663">
        <v>0</v>
      </c>
      <c r="EC33" s="663">
        <v>0</v>
      </c>
      <c r="ED33" s="663">
        <v>0</v>
      </c>
      <c r="EE33" s="663">
        <v>0</v>
      </c>
      <c r="EF33" s="663">
        <v>0</v>
      </c>
      <c r="EG33" s="663">
        <v>0</v>
      </c>
      <c r="EH33" s="663">
        <v>0</v>
      </c>
      <c r="EI33" s="663">
        <v>0</v>
      </c>
      <c r="EJ33" s="663">
        <v>0</v>
      </c>
      <c r="EK33" s="663">
        <v>0</v>
      </c>
      <c r="EL33" s="663">
        <v>0</v>
      </c>
      <c r="EM33" s="663">
        <v>0</v>
      </c>
      <c r="EN33" s="663">
        <v>0</v>
      </c>
      <c r="EO33" s="663">
        <v>0</v>
      </c>
      <c r="EP33" s="663">
        <v>0</v>
      </c>
      <c r="EQ33" s="663">
        <v>0</v>
      </c>
      <c r="ER33" s="663">
        <v>0</v>
      </c>
      <c r="ES33" s="663">
        <v>0</v>
      </c>
      <c r="ET33" s="663">
        <v>0</v>
      </c>
      <c r="EU33" s="663">
        <v>0</v>
      </c>
      <c r="EV33" s="663">
        <v>0</v>
      </c>
      <c r="EW33" s="663">
        <v>0</v>
      </c>
      <c r="EX33" s="663">
        <v>0</v>
      </c>
      <c r="EY33" s="663">
        <v>0</v>
      </c>
      <c r="EZ33" s="663">
        <v>0</v>
      </c>
      <c r="FA33" s="663">
        <v>0</v>
      </c>
      <c r="FB33" s="663">
        <v>0</v>
      </c>
      <c r="FC33" s="663">
        <v>0</v>
      </c>
      <c r="FD33" s="663">
        <v>0</v>
      </c>
      <c r="FE33" s="663">
        <v>0</v>
      </c>
      <c r="FF33" s="663">
        <v>0</v>
      </c>
      <c r="FG33" s="663">
        <v>0</v>
      </c>
      <c r="FH33" s="663">
        <v>0</v>
      </c>
      <c r="FI33" s="663">
        <v>0</v>
      </c>
      <c r="FJ33" s="663">
        <v>0</v>
      </c>
      <c r="FK33" s="663">
        <v>0</v>
      </c>
      <c r="FL33" s="663">
        <v>0</v>
      </c>
      <c r="FM33" s="663">
        <v>0</v>
      </c>
      <c r="FN33" s="663">
        <v>0</v>
      </c>
      <c r="FO33" s="663">
        <v>0</v>
      </c>
      <c r="FP33" s="663">
        <v>0</v>
      </c>
      <c r="FQ33" s="663">
        <v>0</v>
      </c>
      <c r="FR33" s="663">
        <v>0</v>
      </c>
      <c r="FS33" s="663">
        <v>0</v>
      </c>
      <c r="FT33" s="663">
        <v>0</v>
      </c>
      <c r="FU33" s="663">
        <v>0</v>
      </c>
      <c r="FV33" s="663">
        <v>0</v>
      </c>
      <c r="FW33" s="663">
        <v>0</v>
      </c>
      <c r="FX33" s="663">
        <v>0</v>
      </c>
      <c r="FY33" s="663">
        <v>0</v>
      </c>
      <c r="FZ33" s="663">
        <v>0</v>
      </c>
      <c r="GA33" s="663">
        <v>0</v>
      </c>
      <c r="GB33" s="663">
        <v>0</v>
      </c>
      <c r="GC33" s="663">
        <v>0</v>
      </c>
      <c r="GD33" s="663">
        <v>0</v>
      </c>
      <c r="GE33" s="663">
        <v>0</v>
      </c>
      <c r="GF33" s="663">
        <v>0</v>
      </c>
      <c r="GG33" s="663">
        <v>0</v>
      </c>
      <c r="GH33" s="663">
        <v>0</v>
      </c>
      <c r="GI33" s="663">
        <v>0</v>
      </c>
      <c r="GJ33" s="663">
        <v>0</v>
      </c>
      <c r="GK33" s="663">
        <v>0</v>
      </c>
      <c r="GL33" s="663">
        <v>0</v>
      </c>
      <c r="GM33" s="663">
        <v>0</v>
      </c>
      <c r="GN33" s="663">
        <v>0</v>
      </c>
      <c r="GO33" s="663">
        <v>0</v>
      </c>
      <c r="GP33" s="663">
        <v>0</v>
      </c>
      <c r="GQ33" s="663">
        <v>0</v>
      </c>
      <c r="GR33" s="663">
        <v>0</v>
      </c>
      <c r="GS33" s="663">
        <v>0</v>
      </c>
      <c r="GT33" s="663">
        <v>0</v>
      </c>
      <c r="GU33" s="663">
        <v>0</v>
      </c>
      <c r="GV33" s="663">
        <v>0</v>
      </c>
      <c r="GW33" s="663">
        <v>0</v>
      </c>
      <c r="GX33" s="663">
        <v>0</v>
      </c>
      <c r="GY33" s="663">
        <v>0</v>
      </c>
      <c r="GZ33" s="663">
        <v>0</v>
      </c>
      <c r="HA33" s="663">
        <v>0</v>
      </c>
      <c r="HB33" s="663">
        <v>0</v>
      </c>
      <c r="HC33" s="663">
        <v>0</v>
      </c>
      <c r="HD33" s="663">
        <v>0</v>
      </c>
      <c r="HE33" s="663">
        <v>0</v>
      </c>
      <c r="HF33" s="663">
        <v>0</v>
      </c>
      <c r="HG33" s="663">
        <v>0</v>
      </c>
      <c r="HH33" s="663">
        <v>0</v>
      </c>
      <c r="HI33" s="663">
        <v>0</v>
      </c>
      <c r="HJ33" s="663">
        <v>0</v>
      </c>
      <c r="HK33" s="663">
        <v>0</v>
      </c>
      <c r="HL33" s="990">
        <v>13571753</v>
      </c>
      <c r="HM33" s="990">
        <v>0</v>
      </c>
      <c r="HN33" s="990">
        <v>94363089</v>
      </c>
      <c r="HO33" s="664"/>
      <c r="HP33" s="665" t="s">
        <v>1476</v>
      </c>
      <c r="HQ33" s="477" t="s">
        <v>1477</v>
      </c>
      <c r="HR33" s="477" t="s">
        <v>1478</v>
      </c>
      <c r="HS33" s="661"/>
      <c r="HT33" s="662" t="s">
        <v>1479</v>
      </c>
      <c r="HU33" s="662" t="s">
        <v>1479</v>
      </c>
      <c r="HV33" s="662">
        <v>0</v>
      </c>
      <c r="HW33" s="662">
        <v>0</v>
      </c>
      <c r="HX33" s="662">
        <v>0</v>
      </c>
      <c r="HY33" s="662">
        <v>0</v>
      </c>
      <c r="HZ33" s="662">
        <v>0</v>
      </c>
      <c r="IA33" s="662">
        <v>0</v>
      </c>
      <c r="IB33" s="662">
        <v>0</v>
      </c>
      <c r="IC33" s="662">
        <v>0</v>
      </c>
      <c r="ID33" s="662">
        <v>0</v>
      </c>
      <c r="IE33" s="662">
        <v>0</v>
      </c>
      <c r="IF33" s="662">
        <v>0</v>
      </c>
      <c r="IG33" s="664"/>
      <c r="IH33" s="664"/>
      <c r="II33" s="664"/>
      <c r="IJ33" s="664"/>
      <c r="IK33" s="664"/>
      <c r="IL33" s="664"/>
      <c r="IM33" s="664"/>
      <c r="IN33" s="664"/>
      <c r="IO33" s="664"/>
    </row>
    <row r="34" spans="1:249" s="666" customFormat="1" ht="15.75" thickBot="1">
      <c r="A34" s="987">
        <v>620</v>
      </c>
      <c r="B34" s="988" t="s">
        <v>569</v>
      </c>
      <c r="C34" s="989" t="s">
        <v>364</v>
      </c>
      <c r="D34" s="661">
        <v>152586266</v>
      </c>
      <c r="E34" s="662">
        <v>576</v>
      </c>
      <c r="F34" s="663" t="s">
        <v>1473</v>
      </c>
      <c r="G34" s="663">
        <v>-4862</v>
      </c>
      <c r="H34" s="663">
        <v>0</v>
      </c>
      <c r="I34" s="663">
        <v>2221874</v>
      </c>
      <c r="J34" s="663">
        <v>2720</v>
      </c>
      <c r="K34" s="663">
        <v>10750</v>
      </c>
      <c r="L34" s="663">
        <v>0</v>
      </c>
      <c r="M34" s="663">
        <v>0</v>
      </c>
      <c r="N34" s="663">
        <v>0</v>
      </c>
      <c r="O34" s="663">
        <v>0</v>
      </c>
      <c r="P34" s="663">
        <v>1420347</v>
      </c>
      <c r="Q34" s="663">
        <v>601630</v>
      </c>
      <c r="R34" s="663">
        <v>0</v>
      </c>
      <c r="S34" s="663">
        <v>10750</v>
      </c>
      <c r="T34" s="663">
        <v>573</v>
      </c>
      <c r="U34" s="663">
        <v>202044</v>
      </c>
      <c r="V34" s="663">
        <v>0</v>
      </c>
      <c r="W34" s="663">
        <v>0</v>
      </c>
      <c r="X34" s="663">
        <v>0</v>
      </c>
      <c r="Y34" s="663">
        <v>0</v>
      </c>
      <c r="Z34" s="663">
        <v>0</v>
      </c>
      <c r="AA34" s="663">
        <v>0</v>
      </c>
      <c r="AB34" s="663">
        <v>0</v>
      </c>
      <c r="AC34" s="663">
        <v>0</v>
      </c>
      <c r="AD34" s="663">
        <v>0</v>
      </c>
      <c r="AE34" s="663">
        <v>0</v>
      </c>
      <c r="AF34" s="663">
        <v>0</v>
      </c>
      <c r="AG34" s="663">
        <v>0</v>
      </c>
      <c r="AH34" s="663">
        <v>0</v>
      </c>
      <c r="AI34" s="663">
        <v>0</v>
      </c>
      <c r="AJ34" s="663">
        <v>0</v>
      </c>
      <c r="AK34" s="663">
        <v>0</v>
      </c>
      <c r="AL34" s="663">
        <v>0</v>
      </c>
      <c r="AM34" s="663">
        <v>0</v>
      </c>
      <c r="AN34" s="663">
        <v>0</v>
      </c>
      <c r="AO34" s="663">
        <v>0</v>
      </c>
      <c r="AP34" s="663">
        <v>0</v>
      </c>
      <c r="AQ34" s="663">
        <v>0</v>
      </c>
      <c r="AR34" s="663">
        <v>0</v>
      </c>
      <c r="AS34" s="663">
        <v>0</v>
      </c>
      <c r="AT34" s="663">
        <v>0</v>
      </c>
      <c r="AU34" s="663">
        <v>0</v>
      </c>
      <c r="AV34" s="663">
        <v>0</v>
      </c>
      <c r="AW34" s="663">
        <v>0</v>
      </c>
      <c r="AX34" s="663">
        <v>0</v>
      </c>
      <c r="AY34" s="663">
        <v>0</v>
      </c>
      <c r="AZ34" s="663">
        <v>0</v>
      </c>
      <c r="BA34" s="663">
        <v>0</v>
      </c>
      <c r="BB34" s="663">
        <v>0</v>
      </c>
      <c r="BC34" s="663">
        <v>0</v>
      </c>
      <c r="BD34" s="663">
        <v>0</v>
      </c>
      <c r="BE34" s="663">
        <v>0</v>
      </c>
      <c r="BF34" s="663">
        <v>0</v>
      </c>
      <c r="BG34" s="663">
        <v>0</v>
      </c>
      <c r="BH34" s="663">
        <v>0</v>
      </c>
      <c r="BI34" s="663">
        <v>0</v>
      </c>
      <c r="BJ34" s="663">
        <v>0</v>
      </c>
      <c r="BK34" s="663">
        <v>0</v>
      </c>
      <c r="BL34" s="663">
        <v>0</v>
      </c>
      <c r="BM34" s="663">
        <v>0</v>
      </c>
      <c r="BN34" s="663">
        <v>0</v>
      </c>
      <c r="BO34" s="663">
        <v>0</v>
      </c>
      <c r="BP34" s="663">
        <v>0</v>
      </c>
      <c r="BQ34" s="663">
        <v>0</v>
      </c>
      <c r="BR34" s="663">
        <v>0</v>
      </c>
      <c r="BS34" s="663">
        <v>0</v>
      </c>
      <c r="BT34" s="663">
        <v>0</v>
      </c>
      <c r="BU34" s="663">
        <v>0</v>
      </c>
      <c r="BV34" s="663">
        <v>0</v>
      </c>
      <c r="BW34" s="663">
        <v>0</v>
      </c>
      <c r="BX34" s="663">
        <v>0</v>
      </c>
      <c r="BY34" s="663">
        <v>0</v>
      </c>
      <c r="BZ34" s="663">
        <v>0</v>
      </c>
      <c r="CA34" s="663">
        <v>0</v>
      </c>
      <c r="CB34" s="663">
        <v>0</v>
      </c>
      <c r="CC34" s="663">
        <v>0</v>
      </c>
      <c r="CD34" s="663">
        <v>0</v>
      </c>
      <c r="CE34" s="663">
        <v>0</v>
      </c>
      <c r="CF34" s="663">
        <v>0</v>
      </c>
      <c r="CG34" s="663">
        <v>0</v>
      </c>
      <c r="CH34" s="663">
        <v>0</v>
      </c>
      <c r="CI34" s="663">
        <v>0</v>
      </c>
      <c r="CJ34" s="663">
        <v>0</v>
      </c>
      <c r="CK34" s="663">
        <v>0</v>
      </c>
      <c r="CL34" s="663">
        <v>0</v>
      </c>
      <c r="CM34" s="663">
        <v>0</v>
      </c>
      <c r="CN34" s="663">
        <v>0</v>
      </c>
      <c r="CO34" s="663">
        <v>0</v>
      </c>
      <c r="CP34" s="663">
        <v>0</v>
      </c>
      <c r="CQ34" s="663">
        <v>0</v>
      </c>
      <c r="CR34" s="663">
        <v>0</v>
      </c>
      <c r="CS34" s="663">
        <v>0</v>
      </c>
      <c r="CT34" s="663">
        <v>0</v>
      </c>
      <c r="CU34" s="663">
        <v>0</v>
      </c>
      <c r="CV34" s="663">
        <v>0</v>
      </c>
      <c r="CW34" s="663">
        <v>0</v>
      </c>
      <c r="CX34" s="663">
        <v>0</v>
      </c>
      <c r="CY34" s="663">
        <v>0</v>
      </c>
      <c r="CZ34" s="663">
        <v>0</v>
      </c>
      <c r="DA34" s="663">
        <v>0</v>
      </c>
      <c r="DB34" s="663">
        <v>0</v>
      </c>
      <c r="DC34" s="663">
        <v>0</v>
      </c>
      <c r="DD34" s="663">
        <v>0</v>
      </c>
      <c r="DE34" s="663">
        <v>0</v>
      </c>
      <c r="DF34" s="663">
        <v>0</v>
      </c>
      <c r="DG34" s="663">
        <v>0</v>
      </c>
      <c r="DH34" s="663">
        <v>0</v>
      </c>
      <c r="DI34" s="663">
        <v>0</v>
      </c>
      <c r="DJ34" s="663">
        <v>0</v>
      </c>
      <c r="DK34" s="663">
        <v>0</v>
      </c>
      <c r="DL34" s="663">
        <v>0</v>
      </c>
      <c r="DM34" s="663">
        <v>0</v>
      </c>
      <c r="DN34" s="663">
        <v>0</v>
      </c>
      <c r="DO34" s="663">
        <v>0</v>
      </c>
      <c r="DP34" s="663">
        <v>0</v>
      </c>
      <c r="DQ34" s="663">
        <v>0</v>
      </c>
      <c r="DR34" s="663">
        <v>0</v>
      </c>
      <c r="DS34" s="663">
        <v>0</v>
      </c>
      <c r="DT34" s="663">
        <v>0</v>
      </c>
      <c r="DU34" s="663">
        <v>0</v>
      </c>
      <c r="DV34" s="663">
        <v>0</v>
      </c>
      <c r="DW34" s="663">
        <v>0</v>
      </c>
      <c r="DX34" s="663">
        <v>0</v>
      </c>
      <c r="DY34" s="663">
        <v>0</v>
      </c>
      <c r="DZ34" s="663">
        <v>0</v>
      </c>
      <c r="EA34" s="663">
        <v>0</v>
      </c>
      <c r="EB34" s="663">
        <v>0</v>
      </c>
      <c r="EC34" s="663">
        <v>0</v>
      </c>
      <c r="ED34" s="663">
        <v>0</v>
      </c>
      <c r="EE34" s="663">
        <v>0</v>
      </c>
      <c r="EF34" s="663">
        <v>0</v>
      </c>
      <c r="EG34" s="663">
        <v>0</v>
      </c>
      <c r="EH34" s="663">
        <v>0</v>
      </c>
      <c r="EI34" s="663">
        <v>0</v>
      </c>
      <c r="EJ34" s="663">
        <v>0</v>
      </c>
      <c r="EK34" s="663">
        <v>0</v>
      </c>
      <c r="EL34" s="663">
        <v>0</v>
      </c>
      <c r="EM34" s="663">
        <v>0</v>
      </c>
      <c r="EN34" s="663">
        <v>0</v>
      </c>
      <c r="EO34" s="663">
        <v>0</v>
      </c>
      <c r="EP34" s="663">
        <v>0</v>
      </c>
      <c r="EQ34" s="663">
        <v>0</v>
      </c>
      <c r="ER34" s="663">
        <v>0</v>
      </c>
      <c r="ES34" s="663">
        <v>0</v>
      </c>
      <c r="ET34" s="663">
        <v>0</v>
      </c>
      <c r="EU34" s="663">
        <v>0</v>
      </c>
      <c r="EV34" s="663">
        <v>0</v>
      </c>
      <c r="EW34" s="663">
        <v>0</v>
      </c>
      <c r="EX34" s="663">
        <v>0</v>
      </c>
      <c r="EY34" s="663">
        <v>0</v>
      </c>
      <c r="EZ34" s="663">
        <v>0</v>
      </c>
      <c r="FA34" s="663">
        <v>0</v>
      </c>
      <c r="FB34" s="663">
        <v>0</v>
      </c>
      <c r="FC34" s="663">
        <v>0</v>
      </c>
      <c r="FD34" s="663">
        <v>0</v>
      </c>
      <c r="FE34" s="663">
        <v>0</v>
      </c>
      <c r="FF34" s="663">
        <v>0</v>
      </c>
      <c r="FG34" s="663">
        <v>0</v>
      </c>
      <c r="FH34" s="663">
        <v>0</v>
      </c>
      <c r="FI34" s="663">
        <v>0</v>
      </c>
      <c r="FJ34" s="663">
        <v>0</v>
      </c>
      <c r="FK34" s="663">
        <v>0</v>
      </c>
      <c r="FL34" s="663">
        <v>0</v>
      </c>
      <c r="FM34" s="663">
        <v>0</v>
      </c>
      <c r="FN34" s="663">
        <v>0</v>
      </c>
      <c r="FO34" s="663">
        <v>0</v>
      </c>
      <c r="FP34" s="663">
        <v>0</v>
      </c>
      <c r="FQ34" s="663">
        <v>0</v>
      </c>
      <c r="FR34" s="663">
        <v>0</v>
      </c>
      <c r="FS34" s="663">
        <v>0</v>
      </c>
      <c r="FT34" s="663">
        <v>0</v>
      </c>
      <c r="FU34" s="663">
        <v>0</v>
      </c>
      <c r="FV34" s="663">
        <v>0</v>
      </c>
      <c r="FW34" s="663">
        <v>0</v>
      </c>
      <c r="FX34" s="663">
        <v>0</v>
      </c>
      <c r="FY34" s="663">
        <v>0</v>
      </c>
      <c r="FZ34" s="663">
        <v>0</v>
      </c>
      <c r="GA34" s="663">
        <v>0</v>
      </c>
      <c r="GB34" s="663">
        <v>0</v>
      </c>
      <c r="GC34" s="663">
        <v>0</v>
      </c>
      <c r="GD34" s="663">
        <v>0</v>
      </c>
      <c r="GE34" s="663">
        <v>0</v>
      </c>
      <c r="GF34" s="663">
        <v>0</v>
      </c>
      <c r="GG34" s="663">
        <v>0</v>
      </c>
      <c r="GH34" s="663">
        <v>0</v>
      </c>
      <c r="GI34" s="663">
        <v>0</v>
      </c>
      <c r="GJ34" s="663">
        <v>0</v>
      </c>
      <c r="GK34" s="663">
        <v>0</v>
      </c>
      <c r="GL34" s="663">
        <v>0</v>
      </c>
      <c r="GM34" s="663">
        <v>0</v>
      </c>
      <c r="GN34" s="663">
        <v>0</v>
      </c>
      <c r="GO34" s="663">
        <v>0</v>
      </c>
      <c r="GP34" s="663">
        <v>0</v>
      </c>
      <c r="GQ34" s="663">
        <v>0</v>
      </c>
      <c r="GR34" s="663">
        <v>0</v>
      </c>
      <c r="GS34" s="663">
        <v>0</v>
      </c>
      <c r="GT34" s="663">
        <v>0</v>
      </c>
      <c r="GU34" s="663">
        <v>0</v>
      </c>
      <c r="GV34" s="663">
        <v>0</v>
      </c>
      <c r="GW34" s="663">
        <v>0</v>
      </c>
      <c r="GX34" s="663">
        <v>0</v>
      </c>
      <c r="GY34" s="663">
        <v>0</v>
      </c>
      <c r="GZ34" s="663">
        <v>0</v>
      </c>
      <c r="HA34" s="663">
        <v>0</v>
      </c>
      <c r="HB34" s="663">
        <v>0</v>
      </c>
      <c r="HC34" s="663">
        <v>0</v>
      </c>
      <c r="HD34" s="663">
        <v>0</v>
      </c>
      <c r="HE34" s="663">
        <v>0</v>
      </c>
      <c r="HF34" s="663">
        <v>0</v>
      </c>
      <c r="HG34" s="663">
        <v>0</v>
      </c>
      <c r="HH34" s="663">
        <v>0</v>
      </c>
      <c r="HI34" s="663">
        <v>0</v>
      </c>
      <c r="HJ34" s="663">
        <v>0</v>
      </c>
      <c r="HK34" s="663">
        <v>0</v>
      </c>
      <c r="HL34" s="990">
        <v>13278565</v>
      </c>
      <c r="HM34" s="990">
        <v>2227762</v>
      </c>
      <c r="HN34" s="990">
        <v>132613537</v>
      </c>
      <c r="HO34" s="664"/>
      <c r="HP34" s="665" t="s">
        <v>1476</v>
      </c>
      <c r="HQ34" s="477" t="s">
        <v>1477</v>
      </c>
      <c r="HR34" s="477" t="s">
        <v>1478</v>
      </c>
      <c r="HS34" s="661"/>
      <c r="HT34" s="662" t="s">
        <v>1479</v>
      </c>
      <c r="HU34" s="662" t="s">
        <v>1479</v>
      </c>
      <c r="HV34" s="662">
        <v>0</v>
      </c>
      <c r="HW34" s="662">
        <v>0</v>
      </c>
      <c r="HX34" s="662">
        <v>0</v>
      </c>
      <c r="HY34" s="662">
        <v>0</v>
      </c>
      <c r="HZ34" s="662">
        <v>0</v>
      </c>
      <c r="IA34" s="662">
        <v>0</v>
      </c>
      <c r="IB34" s="662">
        <v>0</v>
      </c>
      <c r="IC34" s="662">
        <v>0</v>
      </c>
      <c r="ID34" s="662">
        <v>0</v>
      </c>
      <c r="IE34" s="662">
        <v>0</v>
      </c>
      <c r="IF34" s="662">
        <v>0</v>
      </c>
      <c r="IG34" s="664"/>
      <c r="IH34" s="664"/>
      <c r="II34" s="664"/>
      <c r="IJ34" s="664"/>
      <c r="IK34" s="664"/>
      <c r="IL34" s="664"/>
      <c r="IM34" s="664"/>
      <c r="IN34" s="664"/>
      <c r="IO34" s="664"/>
    </row>
    <row r="35" spans="1:249" s="666" customFormat="1" ht="15.75" thickBot="1">
      <c r="A35" s="987">
        <v>625</v>
      </c>
      <c r="B35" s="988" t="s">
        <v>570</v>
      </c>
      <c r="C35" s="989" t="s">
        <v>367</v>
      </c>
      <c r="D35" s="661">
        <v>352897314</v>
      </c>
      <c r="E35" s="662">
        <v>727</v>
      </c>
      <c r="F35" s="663" t="s">
        <v>1473</v>
      </c>
      <c r="G35" s="663">
        <v>0</v>
      </c>
      <c r="H35" s="663">
        <v>383243</v>
      </c>
      <c r="I35" s="663">
        <v>73099316</v>
      </c>
      <c r="J35" s="663">
        <v>12726074</v>
      </c>
      <c r="K35" s="663">
        <v>949460</v>
      </c>
      <c r="L35" s="663">
        <v>147065</v>
      </c>
      <c r="M35" s="663">
        <v>0</v>
      </c>
      <c r="N35" s="663">
        <v>12729080</v>
      </c>
      <c r="O35" s="663">
        <v>4918915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3">
        <v>0</v>
      </c>
      <c r="Y35" s="663">
        <v>0</v>
      </c>
      <c r="Z35" s="663">
        <v>0</v>
      </c>
      <c r="AA35" s="663">
        <v>0</v>
      </c>
      <c r="AB35" s="663">
        <v>6349</v>
      </c>
      <c r="AC35" s="663">
        <v>0</v>
      </c>
      <c r="AD35" s="663">
        <v>0</v>
      </c>
      <c r="AE35" s="663">
        <v>0</v>
      </c>
      <c r="AF35" s="663">
        <v>0</v>
      </c>
      <c r="AG35" s="663">
        <v>0</v>
      </c>
      <c r="AH35" s="663">
        <v>13139805</v>
      </c>
      <c r="AI35" s="663">
        <v>9352541</v>
      </c>
      <c r="AJ35" s="663">
        <v>34027433</v>
      </c>
      <c r="AK35" s="663">
        <v>17599732</v>
      </c>
      <c r="AL35" s="663">
        <v>3761298</v>
      </c>
      <c r="AM35" s="663">
        <v>401820</v>
      </c>
      <c r="AN35" s="663">
        <v>1367404</v>
      </c>
      <c r="AO35" s="663">
        <v>0</v>
      </c>
      <c r="AP35" s="663">
        <v>535363</v>
      </c>
      <c r="AQ35" s="663">
        <v>0</v>
      </c>
      <c r="AR35" s="663">
        <v>0</v>
      </c>
      <c r="AS35" s="663">
        <v>44700</v>
      </c>
      <c r="AT35" s="663">
        <v>0</v>
      </c>
      <c r="AU35" s="663">
        <v>0</v>
      </c>
      <c r="AV35" s="663">
        <v>0</v>
      </c>
      <c r="AW35" s="663">
        <v>0</v>
      </c>
      <c r="AX35" s="663">
        <v>0</v>
      </c>
      <c r="AY35" s="663">
        <v>0</v>
      </c>
      <c r="AZ35" s="663">
        <v>122685</v>
      </c>
      <c r="BA35" s="663">
        <v>0</v>
      </c>
      <c r="BB35" s="663">
        <v>0</v>
      </c>
      <c r="BC35" s="663">
        <v>0</v>
      </c>
      <c r="BD35" s="663">
        <v>0</v>
      </c>
      <c r="BE35" s="663">
        <v>0</v>
      </c>
      <c r="BF35" s="663">
        <v>215963</v>
      </c>
      <c r="BG35" s="663">
        <v>0</v>
      </c>
      <c r="BH35" s="663">
        <v>7270</v>
      </c>
      <c r="BI35" s="663">
        <v>59117</v>
      </c>
      <c r="BJ35" s="663">
        <v>0</v>
      </c>
      <c r="BK35" s="663">
        <v>0</v>
      </c>
      <c r="BL35" s="663">
        <v>0</v>
      </c>
      <c r="BM35" s="663">
        <v>0</v>
      </c>
      <c r="BN35" s="663">
        <v>0</v>
      </c>
      <c r="BO35" s="663">
        <v>0</v>
      </c>
      <c r="BP35" s="663">
        <v>0</v>
      </c>
      <c r="BQ35" s="663">
        <v>0</v>
      </c>
      <c r="BR35" s="663">
        <v>992759</v>
      </c>
      <c r="BS35" s="663">
        <v>135235</v>
      </c>
      <c r="BT35" s="663">
        <v>1312985</v>
      </c>
      <c r="BU35" s="663">
        <v>0</v>
      </c>
      <c r="BV35" s="663">
        <v>143800</v>
      </c>
      <c r="BW35" s="663">
        <v>6603</v>
      </c>
      <c r="BX35" s="663">
        <v>277339</v>
      </c>
      <c r="BY35" s="663">
        <v>0</v>
      </c>
      <c r="BZ35" s="663">
        <v>201588</v>
      </c>
      <c r="CA35" s="663">
        <v>0</v>
      </c>
      <c r="CB35" s="663">
        <v>109646</v>
      </c>
      <c r="CC35" s="663">
        <v>127570</v>
      </c>
      <c r="CD35" s="663">
        <v>0</v>
      </c>
      <c r="CE35" s="663">
        <v>0</v>
      </c>
      <c r="CF35" s="663">
        <v>0</v>
      </c>
      <c r="CG35" s="663">
        <v>0</v>
      </c>
      <c r="CH35" s="663">
        <v>0</v>
      </c>
      <c r="CI35" s="663">
        <v>0</v>
      </c>
      <c r="CJ35" s="663">
        <v>0</v>
      </c>
      <c r="CK35" s="663">
        <v>0</v>
      </c>
      <c r="CL35" s="663">
        <v>528271</v>
      </c>
      <c r="CM35" s="663">
        <v>0</v>
      </c>
      <c r="CN35" s="663">
        <v>0</v>
      </c>
      <c r="CO35" s="663">
        <v>0</v>
      </c>
      <c r="CP35" s="663">
        <v>122591</v>
      </c>
      <c r="CQ35" s="663">
        <v>0</v>
      </c>
      <c r="CR35" s="663">
        <v>0</v>
      </c>
      <c r="CS35" s="663">
        <v>0</v>
      </c>
      <c r="CT35" s="663">
        <v>440</v>
      </c>
      <c r="CU35" s="663">
        <v>0</v>
      </c>
      <c r="CV35" s="663">
        <v>44911</v>
      </c>
      <c r="CW35" s="663">
        <v>0</v>
      </c>
      <c r="CX35" s="663">
        <v>24674</v>
      </c>
      <c r="CY35" s="663">
        <v>0</v>
      </c>
      <c r="CZ35" s="663">
        <v>0</v>
      </c>
      <c r="DA35" s="663">
        <v>0</v>
      </c>
      <c r="DB35" s="663">
        <v>0</v>
      </c>
      <c r="DC35" s="663">
        <v>0</v>
      </c>
      <c r="DD35" s="663">
        <v>0</v>
      </c>
      <c r="DE35" s="663">
        <v>0</v>
      </c>
      <c r="DF35" s="663">
        <v>0</v>
      </c>
      <c r="DG35" s="663">
        <v>0</v>
      </c>
      <c r="DH35" s="663">
        <v>0</v>
      </c>
      <c r="DI35" s="663">
        <v>0</v>
      </c>
      <c r="DJ35" s="663">
        <v>0</v>
      </c>
      <c r="DK35" s="663">
        <v>0</v>
      </c>
      <c r="DL35" s="663">
        <v>0</v>
      </c>
      <c r="DM35" s="663">
        <v>0</v>
      </c>
      <c r="DN35" s="663">
        <v>0</v>
      </c>
      <c r="DO35" s="663">
        <v>0</v>
      </c>
      <c r="DP35" s="663">
        <v>0</v>
      </c>
      <c r="DQ35" s="663">
        <v>0</v>
      </c>
      <c r="DR35" s="663">
        <v>0</v>
      </c>
      <c r="DS35" s="663">
        <v>0</v>
      </c>
      <c r="DT35" s="663">
        <v>0</v>
      </c>
      <c r="DU35" s="663">
        <v>0</v>
      </c>
      <c r="DV35" s="663">
        <v>0</v>
      </c>
      <c r="DW35" s="663">
        <v>0</v>
      </c>
      <c r="DX35" s="663">
        <v>0</v>
      </c>
      <c r="DY35" s="663">
        <v>0</v>
      </c>
      <c r="DZ35" s="663">
        <v>0</v>
      </c>
      <c r="EA35" s="663">
        <v>0</v>
      </c>
      <c r="EB35" s="663">
        <v>0</v>
      </c>
      <c r="EC35" s="663">
        <v>0</v>
      </c>
      <c r="ED35" s="663">
        <v>0</v>
      </c>
      <c r="EE35" s="663">
        <v>0</v>
      </c>
      <c r="EF35" s="663">
        <v>1161370</v>
      </c>
      <c r="EG35" s="663">
        <v>0</v>
      </c>
      <c r="EH35" s="663">
        <v>1090653</v>
      </c>
      <c r="EI35" s="663">
        <v>0</v>
      </c>
      <c r="EJ35" s="663">
        <v>0</v>
      </c>
      <c r="EK35" s="663">
        <v>0</v>
      </c>
      <c r="EL35" s="663">
        <v>0</v>
      </c>
      <c r="EM35" s="663">
        <v>0</v>
      </c>
      <c r="EN35" s="663">
        <v>0</v>
      </c>
      <c r="EO35" s="663">
        <v>0</v>
      </c>
      <c r="EP35" s="663">
        <v>0</v>
      </c>
      <c r="EQ35" s="663">
        <v>0</v>
      </c>
      <c r="ER35" s="663">
        <v>0</v>
      </c>
      <c r="ES35" s="663">
        <v>0</v>
      </c>
      <c r="ET35" s="663">
        <v>0</v>
      </c>
      <c r="EU35" s="663">
        <v>0</v>
      </c>
      <c r="EV35" s="663">
        <v>0</v>
      </c>
      <c r="EW35" s="663">
        <v>0</v>
      </c>
      <c r="EX35" s="663">
        <v>0</v>
      </c>
      <c r="EY35" s="663">
        <v>0</v>
      </c>
      <c r="EZ35" s="663">
        <v>0</v>
      </c>
      <c r="FA35" s="663">
        <v>0</v>
      </c>
      <c r="FB35" s="663">
        <v>0</v>
      </c>
      <c r="FC35" s="663">
        <v>0</v>
      </c>
      <c r="FD35" s="663">
        <v>0</v>
      </c>
      <c r="FE35" s="663">
        <v>0</v>
      </c>
      <c r="FF35" s="663">
        <v>0</v>
      </c>
      <c r="FG35" s="663">
        <v>0</v>
      </c>
      <c r="FH35" s="663">
        <v>0</v>
      </c>
      <c r="FI35" s="663">
        <v>0</v>
      </c>
      <c r="FJ35" s="663">
        <v>0</v>
      </c>
      <c r="FK35" s="663">
        <v>0</v>
      </c>
      <c r="FL35" s="663">
        <v>0</v>
      </c>
      <c r="FM35" s="663">
        <v>0</v>
      </c>
      <c r="FN35" s="663">
        <v>0</v>
      </c>
      <c r="FO35" s="663">
        <v>0</v>
      </c>
      <c r="FP35" s="663">
        <v>203448</v>
      </c>
      <c r="FQ35" s="663">
        <v>0</v>
      </c>
      <c r="FR35" s="663">
        <v>120013</v>
      </c>
      <c r="FS35" s="663">
        <v>0</v>
      </c>
      <c r="FT35" s="663">
        <v>0</v>
      </c>
      <c r="FU35" s="663">
        <v>12</v>
      </c>
      <c r="FV35" s="663">
        <v>0</v>
      </c>
      <c r="FW35" s="663">
        <v>0</v>
      </c>
      <c r="FX35" s="663">
        <v>0</v>
      </c>
      <c r="FY35" s="663">
        <v>0</v>
      </c>
      <c r="FZ35" s="663">
        <v>0</v>
      </c>
      <c r="GA35" s="663">
        <v>0</v>
      </c>
      <c r="GB35" s="663">
        <v>0</v>
      </c>
      <c r="GC35" s="663">
        <v>0</v>
      </c>
      <c r="GD35" s="663">
        <v>0</v>
      </c>
      <c r="GE35" s="663">
        <v>0</v>
      </c>
      <c r="GF35" s="663">
        <v>0</v>
      </c>
      <c r="GG35" s="663">
        <v>0</v>
      </c>
      <c r="GH35" s="663">
        <v>0</v>
      </c>
      <c r="GI35" s="663">
        <v>0</v>
      </c>
      <c r="GJ35" s="663">
        <v>0</v>
      </c>
      <c r="GK35" s="663">
        <v>0</v>
      </c>
      <c r="GL35" s="663">
        <v>0</v>
      </c>
      <c r="GM35" s="663">
        <v>0</v>
      </c>
      <c r="GN35" s="663">
        <v>0</v>
      </c>
      <c r="GO35" s="663">
        <v>0</v>
      </c>
      <c r="GP35" s="663">
        <v>0</v>
      </c>
      <c r="GQ35" s="663">
        <v>0</v>
      </c>
      <c r="GR35" s="663">
        <v>0</v>
      </c>
      <c r="GS35" s="663">
        <v>0</v>
      </c>
      <c r="GT35" s="663">
        <v>0</v>
      </c>
      <c r="GU35" s="663">
        <v>0</v>
      </c>
      <c r="GV35" s="663">
        <v>0</v>
      </c>
      <c r="GW35" s="663">
        <v>0</v>
      </c>
      <c r="GX35" s="663">
        <v>0</v>
      </c>
      <c r="GY35" s="663">
        <v>0</v>
      </c>
      <c r="GZ35" s="663">
        <v>0</v>
      </c>
      <c r="HA35" s="663">
        <v>0</v>
      </c>
      <c r="HB35" s="663">
        <v>0</v>
      </c>
      <c r="HC35" s="663">
        <v>0</v>
      </c>
      <c r="HD35" s="663">
        <v>0</v>
      </c>
      <c r="HE35" s="663">
        <v>0</v>
      </c>
      <c r="HF35" s="663">
        <v>0</v>
      </c>
      <c r="HG35" s="663">
        <v>0</v>
      </c>
      <c r="HH35" s="663">
        <v>0</v>
      </c>
      <c r="HI35" s="663">
        <v>0</v>
      </c>
      <c r="HJ35" s="663">
        <v>0</v>
      </c>
      <c r="HK35" s="663">
        <v>0</v>
      </c>
      <c r="HL35" s="990">
        <v>11498663</v>
      </c>
      <c r="HM35" s="990">
        <v>73787427</v>
      </c>
      <c r="HN35" s="990">
        <v>75411956</v>
      </c>
      <c r="HO35" s="664"/>
      <c r="HP35" s="665" t="s">
        <v>1476</v>
      </c>
      <c r="HQ35" s="477" t="s">
        <v>1477</v>
      </c>
      <c r="HR35" s="477" t="s">
        <v>1478</v>
      </c>
      <c r="HS35" s="661"/>
      <c r="HT35" s="662" t="s">
        <v>1479</v>
      </c>
      <c r="HU35" s="662" t="s">
        <v>1479</v>
      </c>
      <c r="HV35" s="662">
        <v>0</v>
      </c>
      <c r="HW35" s="662">
        <v>0</v>
      </c>
      <c r="HX35" s="662">
        <v>0</v>
      </c>
      <c r="HY35" s="662">
        <v>0</v>
      </c>
      <c r="HZ35" s="662">
        <v>0</v>
      </c>
      <c r="IA35" s="662">
        <v>0</v>
      </c>
      <c r="IB35" s="662">
        <v>0</v>
      </c>
      <c r="IC35" s="662">
        <v>0</v>
      </c>
      <c r="ID35" s="662">
        <v>0</v>
      </c>
      <c r="IE35" s="662">
        <v>0</v>
      </c>
      <c r="IF35" s="662">
        <v>0</v>
      </c>
      <c r="IG35" s="664"/>
      <c r="IH35" s="664"/>
      <c r="II35" s="664"/>
      <c r="IJ35" s="664"/>
      <c r="IK35" s="664"/>
      <c r="IL35" s="664"/>
      <c r="IM35" s="664"/>
      <c r="IN35" s="664"/>
      <c r="IO35" s="664"/>
    </row>
    <row r="36" spans="1:249" s="666" customFormat="1" ht="30.75" thickBot="1">
      <c r="A36" s="987">
        <v>630</v>
      </c>
      <c r="B36" s="988" t="s">
        <v>571</v>
      </c>
      <c r="C36" s="989" t="s">
        <v>370</v>
      </c>
      <c r="D36" s="661">
        <v>29336343</v>
      </c>
      <c r="E36" s="662">
        <v>557</v>
      </c>
      <c r="F36" s="663" t="s">
        <v>1473</v>
      </c>
      <c r="G36" s="663">
        <v>0</v>
      </c>
      <c r="H36" s="663">
        <v>0</v>
      </c>
      <c r="I36" s="663">
        <v>316758</v>
      </c>
      <c r="J36" s="663">
        <v>34804</v>
      </c>
      <c r="K36" s="663">
        <v>43459</v>
      </c>
      <c r="L36" s="663">
        <v>0</v>
      </c>
      <c r="M36" s="663">
        <v>0</v>
      </c>
      <c r="N36" s="663">
        <v>0</v>
      </c>
      <c r="O36" s="663">
        <v>0</v>
      </c>
      <c r="P36" s="663">
        <v>382849</v>
      </c>
      <c r="Q36" s="663">
        <v>0</v>
      </c>
      <c r="R36" s="663">
        <v>0</v>
      </c>
      <c r="S36" s="663">
        <v>12172</v>
      </c>
      <c r="T36" s="663">
        <v>0</v>
      </c>
      <c r="U36" s="663">
        <v>0</v>
      </c>
      <c r="V36" s="663">
        <v>0</v>
      </c>
      <c r="W36" s="663">
        <v>0</v>
      </c>
      <c r="X36" s="663">
        <v>0</v>
      </c>
      <c r="Y36" s="663">
        <v>0</v>
      </c>
      <c r="Z36" s="663">
        <v>0</v>
      </c>
      <c r="AA36" s="663">
        <v>0</v>
      </c>
      <c r="AB36" s="663">
        <v>0</v>
      </c>
      <c r="AC36" s="663">
        <v>0</v>
      </c>
      <c r="AD36" s="663">
        <v>0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63">
        <v>0</v>
      </c>
      <c r="AK36" s="663">
        <v>0</v>
      </c>
      <c r="AL36" s="663">
        <v>0</v>
      </c>
      <c r="AM36" s="663">
        <v>0</v>
      </c>
      <c r="AN36" s="663">
        <v>0</v>
      </c>
      <c r="AO36" s="663">
        <v>0</v>
      </c>
      <c r="AP36" s="663">
        <v>0</v>
      </c>
      <c r="AQ36" s="663">
        <v>0</v>
      </c>
      <c r="AR36" s="663">
        <v>0</v>
      </c>
      <c r="AS36" s="663">
        <v>0</v>
      </c>
      <c r="AT36" s="663">
        <v>0</v>
      </c>
      <c r="AU36" s="663">
        <v>0</v>
      </c>
      <c r="AV36" s="663">
        <v>0</v>
      </c>
      <c r="AW36" s="663">
        <v>0</v>
      </c>
      <c r="AX36" s="663">
        <v>0</v>
      </c>
      <c r="AY36" s="663">
        <v>0</v>
      </c>
      <c r="AZ36" s="663">
        <v>0</v>
      </c>
      <c r="BA36" s="663">
        <v>0</v>
      </c>
      <c r="BB36" s="663">
        <v>0</v>
      </c>
      <c r="BC36" s="663">
        <v>0</v>
      </c>
      <c r="BD36" s="663">
        <v>0</v>
      </c>
      <c r="BE36" s="663">
        <v>0</v>
      </c>
      <c r="BF36" s="663">
        <v>0</v>
      </c>
      <c r="BG36" s="663">
        <v>0</v>
      </c>
      <c r="BH36" s="663">
        <v>0</v>
      </c>
      <c r="BI36" s="663">
        <v>0</v>
      </c>
      <c r="BJ36" s="663">
        <v>0</v>
      </c>
      <c r="BK36" s="663">
        <v>0</v>
      </c>
      <c r="BL36" s="663">
        <v>0</v>
      </c>
      <c r="BM36" s="663">
        <v>0</v>
      </c>
      <c r="BN36" s="663">
        <v>0</v>
      </c>
      <c r="BO36" s="663">
        <v>0</v>
      </c>
      <c r="BP36" s="663">
        <v>0</v>
      </c>
      <c r="BQ36" s="663">
        <v>0</v>
      </c>
      <c r="BR36" s="663">
        <v>0</v>
      </c>
      <c r="BS36" s="663">
        <v>0</v>
      </c>
      <c r="BT36" s="663">
        <v>0</v>
      </c>
      <c r="BU36" s="663">
        <v>0</v>
      </c>
      <c r="BV36" s="663">
        <v>0</v>
      </c>
      <c r="BW36" s="663">
        <v>0</v>
      </c>
      <c r="BX36" s="663">
        <v>0</v>
      </c>
      <c r="BY36" s="663">
        <v>0</v>
      </c>
      <c r="BZ36" s="663">
        <v>0</v>
      </c>
      <c r="CA36" s="663">
        <v>0</v>
      </c>
      <c r="CB36" s="663">
        <v>0</v>
      </c>
      <c r="CC36" s="663">
        <v>0</v>
      </c>
      <c r="CD36" s="663">
        <v>0</v>
      </c>
      <c r="CE36" s="663">
        <v>0</v>
      </c>
      <c r="CF36" s="663">
        <v>0</v>
      </c>
      <c r="CG36" s="663">
        <v>0</v>
      </c>
      <c r="CH36" s="663">
        <v>0</v>
      </c>
      <c r="CI36" s="663">
        <v>0</v>
      </c>
      <c r="CJ36" s="663">
        <v>0</v>
      </c>
      <c r="CK36" s="663">
        <v>0</v>
      </c>
      <c r="CL36" s="663">
        <v>0</v>
      </c>
      <c r="CM36" s="663">
        <v>0</v>
      </c>
      <c r="CN36" s="663">
        <v>0</v>
      </c>
      <c r="CO36" s="663">
        <v>0</v>
      </c>
      <c r="CP36" s="663">
        <v>0</v>
      </c>
      <c r="CQ36" s="663">
        <v>0</v>
      </c>
      <c r="CR36" s="663">
        <v>0</v>
      </c>
      <c r="CS36" s="663">
        <v>0</v>
      </c>
      <c r="CT36" s="663">
        <v>0</v>
      </c>
      <c r="CU36" s="663">
        <v>0</v>
      </c>
      <c r="CV36" s="663">
        <v>0</v>
      </c>
      <c r="CW36" s="663">
        <v>0</v>
      </c>
      <c r="CX36" s="663">
        <v>0</v>
      </c>
      <c r="CY36" s="663">
        <v>0</v>
      </c>
      <c r="CZ36" s="663">
        <v>0</v>
      </c>
      <c r="DA36" s="663">
        <v>0</v>
      </c>
      <c r="DB36" s="663">
        <v>0</v>
      </c>
      <c r="DC36" s="663">
        <v>0</v>
      </c>
      <c r="DD36" s="663">
        <v>0</v>
      </c>
      <c r="DE36" s="663">
        <v>0</v>
      </c>
      <c r="DF36" s="663">
        <v>0</v>
      </c>
      <c r="DG36" s="663">
        <v>0</v>
      </c>
      <c r="DH36" s="663">
        <v>0</v>
      </c>
      <c r="DI36" s="663">
        <v>0</v>
      </c>
      <c r="DJ36" s="663">
        <v>0</v>
      </c>
      <c r="DK36" s="663">
        <v>0</v>
      </c>
      <c r="DL36" s="663">
        <v>0</v>
      </c>
      <c r="DM36" s="663">
        <v>0</v>
      </c>
      <c r="DN36" s="663">
        <v>0</v>
      </c>
      <c r="DO36" s="663">
        <v>0</v>
      </c>
      <c r="DP36" s="663">
        <v>0</v>
      </c>
      <c r="DQ36" s="663">
        <v>0</v>
      </c>
      <c r="DR36" s="663">
        <v>0</v>
      </c>
      <c r="DS36" s="663">
        <v>0</v>
      </c>
      <c r="DT36" s="663">
        <v>0</v>
      </c>
      <c r="DU36" s="663">
        <v>0</v>
      </c>
      <c r="DV36" s="663">
        <v>0</v>
      </c>
      <c r="DW36" s="663">
        <v>0</v>
      </c>
      <c r="DX36" s="663">
        <v>0</v>
      </c>
      <c r="DY36" s="663">
        <v>0</v>
      </c>
      <c r="DZ36" s="663">
        <v>0</v>
      </c>
      <c r="EA36" s="663">
        <v>0</v>
      </c>
      <c r="EB36" s="663">
        <v>0</v>
      </c>
      <c r="EC36" s="663">
        <v>0</v>
      </c>
      <c r="ED36" s="663">
        <v>0</v>
      </c>
      <c r="EE36" s="663">
        <v>0</v>
      </c>
      <c r="EF36" s="663">
        <v>0</v>
      </c>
      <c r="EG36" s="663">
        <v>0</v>
      </c>
      <c r="EH36" s="663">
        <v>0</v>
      </c>
      <c r="EI36" s="663">
        <v>0</v>
      </c>
      <c r="EJ36" s="663">
        <v>0</v>
      </c>
      <c r="EK36" s="663">
        <v>0</v>
      </c>
      <c r="EL36" s="663">
        <v>0</v>
      </c>
      <c r="EM36" s="663">
        <v>0</v>
      </c>
      <c r="EN36" s="663">
        <v>0</v>
      </c>
      <c r="EO36" s="663">
        <v>0</v>
      </c>
      <c r="EP36" s="663">
        <v>0</v>
      </c>
      <c r="EQ36" s="663">
        <v>0</v>
      </c>
      <c r="ER36" s="663">
        <v>0</v>
      </c>
      <c r="ES36" s="663">
        <v>0</v>
      </c>
      <c r="ET36" s="663">
        <v>0</v>
      </c>
      <c r="EU36" s="663">
        <v>0</v>
      </c>
      <c r="EV36" s="663">
        <v>0</v>
      </c>
      <c r="EW36" s="663">
        <v>0</v>
      </c>
      <c r="EX36" s="663">
        <v>0</v>
      </c>
      <c r="EY36" s="663">
        <v>0</v>
      </c>
      <c r="EZ36" s="663">
        <v>0</v>
      </c>
      <c r="FA36" s="663">
        <v>0</v>
      </c>
      <c r="FB36" s="663">
        <v>0</v>
      </c>
      <c r="FC36" s="663">
        <v>0</v>
      </c>
      <c r="FD36" s="663">
        <v>0</v>
      </c>
      <c r="FE36" s="663">
        <v>0</v>
      </c>
      <c r="FF36" s="663">
        <v>0</v>
      </c>
      <c r="FG36" s="663">
        <v>0</v>
      </c>
      <c r="FH36" s="663">
        <v>0</v>
      </c>
      <c r="FI36" s="663">
        <v>0</v>
      </c>
      <c r="FJ36" s="663">
        <v>0</v>
      </c>
      <c r="FK36" s="663">
        <v>0</v>
      </c>
      <c r="FL36" s="663">
        <v>0</v>
      </c>
      <c r="FM36" s="663">
        <v>0</v>
      </c>
      <c r="FN36" s="663">
        <v>0</v>
      </c>
      <c r="FO36" s="663">
        <v>0</v>
      </c>
      <c r="FP36" s="663">
        <v>0</v>
      </c>
      <c r="FQ36" s="663">
        <v>0</v>
      </c>
      <c r="FR36" s="663">
        <v>0</v>
      </c>
      <c r="FS36" s="663">
        <v>0</v>
      </c>
      <c r="FT36" s="663">
        <v>0</v>
      </c>
      <c r="FU36" s="663">
        <v>0</v>
      </c>
      <c r="FV36" s="663">
        <v>0</v>
      </c>
      <c r="FW36" s="663">
        <v>0</v>
      </c>
      <c r="FX36" s="663">
        <v>0</v>
      </c>
      <c r="FY36" s="663">
        <v>0</v>
      </c>
      <c r="FZ36" s="663">
        <v>0</v>
      </c>
      <c r="GA36" s="663">
        <v>0</v>
      </c>
      <c r="GB36" s="663">
        <v>0</v>
      </c>
      <c r="GC36" s="663">
        <v>0</v>
      </c>
      <c r="GD36" s="663">
        <v>0</v>
      </c>
      <c r="GE36" s="663">
        <v>0</v>
      </c>
      <c r="GF36" s="663">
        <v>0</v>
      </c>
      <c r="GG36" s="663">
        <v>0</v>
      </c>
      <c r="GH36" s="663">
        <v>0</v>
      </c>
      <c r="GI36" s="663">
        <v>0</v>
      </c>
      <c r="GJ36" s="663">
        <v>0</v>
      </c>
      <c r="GK36" s="663">
        <v>0</v>
      </c>
      <c r="GL36" s="663">
        <v>0</v>
      </c>
      <c r="GM36" s="663">
        <v>0</v>
      </c>
      <c r="GN36" s="663">
        <v>0</v>
      </c>
      <c r="GO36" s="663">
        <v>0</v>
      </c>
      <c r="GP36" s="663">
        <v>0</v>
      </c>
      <c r="GQ36" s="663">
        <v>0</v>
      </c>
      <c r="GR36" s="663">
        <v>0</v>
      </c>
      <c r="GS36" s="663">
        <v>0</v>
      </c>
      <c r="GT36" s="663">
        <v>0</v>
      </c>
      <c r="GU36" s="663">
        <v>0</v>
      </c>
      <c r="GV36" s="663">
        <v>0</v>
      </c>
      <c r="GW36" s="663">
        <v>0</v>
      </c>
      <c r="GX36" s="663">
        <v>0</v>
      </c>
      <c r="GY36" s="663">
        <v>0</v>
      </c>
      <c r="GZ36" s="663">
        <v>0</v>
      </c>
      <c r="HA36" s="663">
        <v>0</v>
      </c>
      <c r="HB36" s="663">
        <v>0</v>
      </c>
      <c r="HC36" s="663">
        <v>0</v>
      </c>
      <c r="HD36" s="663">
        <v>0</v>
      </c>
      <c r="HE36" s="663">
        <v>0</v>
      </c>
      <c r="HF36" s="663">
        <v>0</v>
      </c>
      <c r="HG36" s="663">
        <v>0</v>
      </c>
      <c r="HH36" s="663">
        <v>0</v>
      </c>
      <c r="HI36" s="663">
        <v>0</v>
      </c>
      <c r="HJ36" s="663">
        <v>0</v>
      </c>
      <c r="HK36" s="663">
        <v>0</v>
      </c>
      <c r="HL36" s="990">
        <v>9581463</v>
      </c>
      <c r="HM36" s="990">
        <v>360217</v>
      </c>
      <c r="HN36" s="990">
        <v>18604064</v>
      </c>
      <c r="HO36" s="664"/>
      <c r="HP36" s="665" t="s">
        <v>1476</v>
      </c>
      <c r="HQ36" s="477" t="s">
        <v>1477</v>
      </c>
      <c r="HR36" s="477" t="s">
        <v>1478</v>
      </c>
      <c r="HS36" s="661"/>
      <c r="HT36" s="662" t="s">
        <v>1479</v>
      </c>
      <c r="HU36" s="662" t="s">
        <v>1479</v>
      </c>
      <c r="HV36" s="662">
        <v>0</v>
      </c>
      <c r="HW36" s="662">
        <v>0</v>
      </c>
      <c r="HX36" s="662">
        <v>0</v>
      </c>
      <c r="HY36" s="662">
        <v>0</v>
      </c>
      <c r="HZ36" s="662">
        <v>0</v>
      </c>
      <c r="IA36" s="662">
        <v>0</v>
      </c>
      <c r="IB36" s="662">
        <v>0</v>
      </c>
      <c r="IC36" s="662">
        <v>0</v>
      </c>
      <c r="ID36" s="662">
        <v>0</v>
      </c>
      <c r="IE36" s="662">
        <v>0</v>
      </c>
      <c r="IF36" s="662">
        <v>0</v>
      </c>
      <c r="IG36" s="664"/>
      <c r="IH36" s="664"/>
      <c r="II36" s="664"/>
      <c r="IJ36" s="664"/>
      <c r="IK36" s="664"/>
      <c r="IL36" s="664"/>
      <c r="IM36" s="664"/>
      <c r="IN36" s="664"/>
      <c r="IO36" s="664"/>
    </row>
    <row r="37" spans="1:249" s="987" customFormat="1" ht="15.75" thickBot="1">
      <c r="B37" s="988"/>
      <c r="C37" s="989"/>
      <c r="D37" s="661"/>
      <c r="E37" s="662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  <c r="AF37" s="663"/>
      <c r="AG37" s="663"/>
      <c r="AH37" s="663"/>
      <c r="AI37" s="663"/>
      <c r="AJ37" s="663"/>
      <c r="AK37" s="663"/>
      <c r="AL37" s="663"/>
      <c r="AM37" s="663"/>
      <c r="AN37" s="663"/>
      <c r="AO37" s="663"/>
      <c r="AP37" s="663"/>
      <c r="AQ37" s="663"/>
      <c r="AR37" s="663"/>
      <c r="AS37" s="663"/>
      <c r="AT37" s="663"/>
      <c r="AU37" s="663"/>
      <c r="AV37" s="663"/>
      <c r="AW37" s="663"/>
      <c r="AX37" s="663"/>
      <c r="AY37" s="663"/>
      <c r="AZ37" s="663"/>
      <c r="BA37" s="663"/>
      <c r="BB37" s="663"/>
      <c r="BC37" s="663"/>
      <c r="BD37" s="663"/>
      <c r="BE37" s="663"/>
      <c r="BF37" s="663"/>
      <c r="BG37" s="663"/>
      <c r="BH37" s="663"/>
      <c r="BI37" s="663"/>
      <c r="BJ37" s="663"/>
      <c r="BK37" s="663"/>
      <c r="BL37" s="663"/>
      <c r="BM37" s="663"/>
      <c r="BN37" s="663"/>
      <c r="BO37" s="663"/>
      <c r="BP37" s="663"/>
      <c r="BQ37" s="663"/>
      <c r="BR37" s="663"/>
      <c r="BS37" s="663"/>
      <c r="BT37" s="663"/>
      <c r="BU37" s="663"/>
      <c r="BV37" s="663"/>
      <c r="BW37" s="663"/>
      <c r="BX37" s="663"/>
      <c r="BY37" s="663"/>
      <c r="BZ37" s="663"/>
      <c r="CA37" s="663"/>
      <c r="CB37" s="663"/>
      <c r="CC37" s="663"/>
      <c r="CD37" s="663"/>
      <c r="CE37" s="663"/>
      <c r="CF37" s="663"/>
      <c r="CG37" s="663"/>
      <c r="CH37" s="663"/>
      <c r="CI37" s="663"/>
      <c r="CJ37" s="663"/>
      <c r="CK37" s="663"/>
      <c r="CL37" s="663"/>
      <c r="CM37" s="663"/>
      <c r="CN37" s="663"/>
      <c r="CO37" s="663"/>
      <c r="CP37" s="663"/>
      <c r="CQ37" s="663"/>
      <c r="CR37" s="663"/>
      <c r="CS37" s="663"/>
      <c r="CT37" s="663"/>
      <c r="CU37" s="663"/>
      <c r="CV37" s="663"/>
      <c r="CW37" s="663"/>
      <c r="CX37" s="663"/>
      <c r="CY37" s="663"/>
      <c r="CZ37" s="663"/>
      <c r="DA37" s="663"/>
      <c r="DB37" s="663"/>
      <c r="DC37" s="663"/>
      <c r="DD37" s="663"/>
      <c r="DE37" s="663"/>
      <c r="DF37" s="663"/>
      <c r="DG37" s="663"/>
      <c r="DH37" s="663"/>
      <c r="DI37" s="663"/>
      <c r="DJ37" s="663"/>
      <c r="DK37" s="663"/>
      <c r="DL37" s="663"/>
      <c r="DM37" s="663"/>
      <c r="DN37" s="663"/>
      <c r="DO37" s="663"/>
      <c r="DP37" s="663"/>
      <c r="DQ37" s="663"/>
      <c r="DR37" s="663"/>
      <c r="DS37" s="663"/>
      <c r="DT37" s="663"/>
      <c r="DU37" s="663"/>
      <c r="DV37" s="663"/>
      <c r="DW37" s="663"/>
      <c r="DX37" s="663"/>
      <c r="DY37" s="663"/>
      <c r="DZ37" s="663"/>
      <c r="EA37" s="663"/>
      <c r="EB37" s="663"/>
      <c r="EC37" s="663"/>
      <c r="ED37" s="663"/>
      <c r="EE37" s="663"/>
      <c r="EF37" s="663"/>
      <c r="EG37" s="663"/>
      <c r="EH37" s="663"/>
      <c r="EI37" s="663"/>
      <c r="EJ37" s="663"/>
      <c r="EK37" s="663"/>
      <c r="EL37" s="663"/>
      <c r="EM37" s="663"/>
      <c r="EN37" s="663"/>
      <c r="EO37" s="663"/>
      <c r="EP37" s="663"/>
      <c r="EQ37" s="663"/>
      <c r="ER37" s="663"/>
      <c r="ES37" s="663"/>
      <c r="ET37" s="663"/>
      <c r="EU37" s="663"/>
      <c r="EV37" s="663"/>
      <c r="EW37" s="663"/>
      <c r="EX37" s="663"/>
      <c r="EY37" s="663"/>
      <c r="EZ37" s="663"/>
      <c r="FA37" s="663"/>
      <c r="FB37" s="663"/>
      <c r="FC37" s="663"/>
      <c r="FD37" s="663"/>
      <c r="FE37" s="663"/>
      <c r="FF37" s="663"/>
      <c r="FG37" s="663"/>
      <c r="FH37" s="663"/>
      <c r="FI37" s="663"/>
      <c r="FJ37" s="663"/>
      <c r="FK37" s="663"/>
      <c r="FL37" s="663"/>
      <c r="FM37" s="663"/>
      <c r="FN37" s="663"/>
      <c r="FO37" s="663"/>
      <c r="FP37" s="663"/>
      <c r="FQ37" s="663"/>
      <c r="FR37" s="663"/>
      <c r="FS37" s="663"/>
      <c r="FT37" s="663"/>
      <c r="FU37" s="663"/>
      <c r="FV37" s="663"/>
      <c r="FW37" s="663"/>
      <c r="FX37" s="663"/>
      <c r="FY37" s="663"/>
      <c r="FZ37" s="663"/>
      <c r="GA37" s="663"/>
      <c r="GB37" s="663"/>
      <c r="GC37" s="663"/>
      <c r="GD37" s="663"/>
      <c r="GE37" s="663"/>
      <c r="GF37" s="663"/>
      <c r="GG37" s="663"/>
      <c r="GH37" s="663"/>
      <c r="GI37" s="663"/>
      <c r="GJ37" s="663"/>
      <c r="GK37" s="663"/>
      <c r="GL37" s="663"/>
      <c r="GM37" s="663"/>
      <c r="GN37" s="663"/>
      <c r="GO37" s="663"/>
      <c r="GP37" s="663"/>
      <c r="GQ37" s="663"/>
      <c r="GR37" s="663"/>
      <c r="GS37" s="663"/>
      <c r="GT37" s="663"/>
      <c r="GU37" s="663"/>
      <c r="GV37" s="663"/>
      <c r="GW37" s="663"/>
      <c r="GX37" s="663"/>
      <c r="GY37" s="663"/>
      <c r="GZ37" s="663"/>
      <c r="HA37" s="663"/>
      <c r="HB37" s="663"/>
      <c r="HC37" s="663"/>
      <c r="HD37" s="663"/>
      <c r="HE37" s="663"/>
      <c r="HF37" s="663"/>
      <c r="HG37" s="663"/>
      <c r="HH37" s="663"/>
      <c r="HI37" s="663"/>
      <c r="HJ37" s="663"/>
      <c r="HK37" s="663"/>
      <c r="HL37" s="663"/>
      <c r="HM37" s="663"/>
      <c r="HN37" s="663"/>
      <c r="HO37" s="664"/>
      <c r="HP37" s="665"/>
      <c r="HQ37" s="477"/>
      <c r="HR37" s="477"/>
      <c r="HS37" s="661"/>
      <c r="HT37" s="662"/>
      <c r="HU37" s="662"/>
      <c r="HV37" s="662"/>
      <c r="HW37" s="662"/>
      <c r="HX37" s="662"/>
      <c r="HY37" s="662"/>
      <c r="HZ37" s="662"/>
      <c r="IA37" s="662"/>
      <c r="IB37" s="662"/>
      <c r="IC37" s="662"/>
      <c r="ID37" s="662"/>
      <c r="IE37" s="662"/>
      <c r="IF37" s="662"/>
      <c r="IG37" s="664"/>
      <c r="IH37" s="664"/>
      <c r="II37" s="664"/>
      <c r="IJ37" s="664"/>
      <c r="IK37" s="664"/>
      <c r="IL37" s="664"/>
      <c r="IM37" s="664"/>
      <c r="IN37" s="664"/>
      <c r="IO37" s="664"/>
    </row>
    <row r="38" spans="1:249" s="987" customFormat="1" ht="15.75" thickBot="1">
      <c r="B38" s="988"/>
      <c r="C38" s="989"/>
      <c r="D38" s="661"/>
      <c r="E38" s="662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  <c r="AB38" s="663"/>
      <c r="AC38" s="663"/>
      <c r="AD38" s="663"/>
      <c r="AE38" s="663"/>
      <c r="AF38" s="663"/>
      <c r="AG38" s="663"/>
      <c r="AH38" s="663"/>
      <c r="AI38" s="663"/>
      <c r="AJ38" s="663"/>
      <c r="AK38" s="663"/>
      <c r="AL38" s="663"/>
      <c r="AM38" s="663"/>
      <c r="AN38" s="663"/>
      <c r="AO38" s="663"/>
      <c r="AP38" s="663"/>
      <c r="AQ38" s="663"/>
      <c r="AR38" s="663"/>
      <c r="AS38" s="663"/>
      <c r="AT38" s="663"/>
      <c r="AU38" s="663"/>
      <c r="AV38" s="663"/>
      <c r="AW38" s="663"/>
      <c r="AX38" s="663"/>
      <c r="AY38" s="663"/>
      <c r="AZ38" s="663"/>
      <c r="BA38" s="663"/>
      <c r="BB38" s="663"/>
      <c r="BC38" s="663"/>
      <c r="BD38" s="663"/>
      <c r="BE38" s="663"/>
      <c r="BF38" s="663"/>
      <c r="BG38" s="663"/>
      <c r="BH38" s="663"/>
      <c r="BI38" s="663"/>
      <c r="BJ38" s="663"/>
      <c r="BK38" s="663"/>
      <c r="BL38" s="663"/>
      <c r="BM38" s="663"/>
      <c r="BN38" s="663"/>
      <c r="BO38" s="663"/>
      <c r="BP38" s="663"/>
      <c r="BQ38" s="663"/>
      <c r="BR38" s="663"/>
      <c r="BS38" s="663"/>
      <c r="BT38" s="663"/>
      <c r="BU38" s="663"/>
      <c r="BV38" s="663"/>
      <c r="BW38" s="663"/>
      <c r="BX38" s="663"/>
      <c r="BY38" s="663"/>
      <c r="BZ38" s="663"/>
      <c r="CA38" s="663"/>
      <c r="CB38" s="663"/>
      <c r="CC38" s="663"/>
      <c r="CD38" s="663"/>
      <c r="CE38" s="663"/>
      <c r="CF38" s="663"/>
      <c r="CG38" s="663"/>
      <c r="CH38" s="663"/>
      <c r="CI38" s="663"/>
      <c r="CJ38" s="663"/>
      <c r="CK38" s="663"/>
      <c r="CL38" s="663"/>
      <c r="CM38" s="663"/>
      <c r="CN38" s="663"/>
      <c r="CO38" s="663"/>
      <c r="CP38" s="663"/>
      <c r="CQ38" s="663"/>
      <c r="CR38" s="663"/>
      <c r="CS38" s="663"/>
      <c r="CT38" s="663"/>
      <c r="CU38" s="663"/>
      <c r="CV38" s="663"/>
      <c r="CW38" s="663"/>
      <c r="CX38" s="663"/>
      <c r="CY38" s="663"/>
      <c r="CZ38" s="663"/>
      <c r="DA38" s="663"/>
      <c r="DB38" s="663"/>
      <c r="DC38" s="663"/>
      <c r="DD38" s="663"/>
      <c r="DE38" s="663"/>
      <c r="DF38" s="663"/>
      <c r="DG38" s="663"/>
      <c r="DH38" s="663"/>
      <c r="DI38" s="663"/>
      <c r="DJ38" s="663"/>
      <c r="DK38" s="663"/>
      <c r="DL38" s="663"/>
      <c r="DM38" s="663"/>
      <c r="DN38" s="663"/>
      <c r="DO38" s="663"/>
      <c r="DP38" s="663"/>
      <c r="DQ38" s="663"/>
      <c r="DR38" s="663"/>
      <c r="DS38" s="663"/>
      <c r="DT38" s="663"/>
      <c r="DU38" s="663"/>
      <c r="DV38" s="663"/>
      <c r="DW38" s="663"/>
      <c r="DX38" s="663"/>
      <c r="DY38" s="663"/>
      <c r="DZ38" s="663"/>
      <c r="EA38" s="663"/>
      <c r="EB38" s="663"/>
      <c r="EC38" s="663"/>
      <c r="ED38" s="663"/>
      <c r="EE38" s="663"/>
      <c r="EF38" s="663"/>
      <c r="EG38" s="663"/>
      <c r="EH38" s="663"/>
      <c r="EI38" s="663"/>
      <c r="EJ38" s="663"/>
      <c r="EK38" s="663"/>
      <c r="EL38" s="663"/>
      <c r="EM38" s="663"/>
      <c r="EN38" s="663"/>
      <c r="EO38" s="663"/>
      <c r="EP38" s="663"/>
      <c r="EQ38" s="663"/>
      <c r="ER38" s="663"/>
      <c r="ES38" s="663"/>
      <c r="ET38" s="663"/>
      <c r="EU38" s="663"/>
      <c r="EV38" s="663"/>
      <c r="EW38" s="663"/>
      <c r="EX38" s="663"/>
      <c r="EY38" s="663"/>
      <c r="EZ38" s="663"/>
      <c r="FA38" s="663"/>
      <c r="FB38" s="663"/>
      <c r="FC38" s="663"/>
      <c r="FD38" s="663"/>
      <c r="FE38" s="663"/>
      <c r="FF38" s="663"/>
      <c r="FG38" s="663"/>
      <c r="FH38" s="663"/>
      <c r="FI38" s="663"/>
      <c r="FJ38" s="663"/>
      <c r="FK38" s="663"/>
      <c r="FL38" s="663"/>
      <c r="FM38" s="663"/>
      <c r="FN38" s="663"/>
      <c r="FO38" s="663"/>
      <c r="FP38" s="663"/>
      <c r="FQ38" s="663"/>
      <c r="FR38" s="663"/>
      <c r="FS38" s="663"/>
      <c r="FT38" s="663"/>
      <c r="FU38" s="663"/>
      <c r="FV38" s="663"/>
      <c r="FW38" s="663"/>
      <c r="FX38" s="663"/>
      <c r="FY38" s="663"/>
      <c r="FZ38" s="663"/>
      <c r="GA38" s="663"/>
      <c r="GB38" s="663"/>
      <c r="GC38" s="663"/>
      <c r="GD38" s="663"/>
      <c r="GE38" s="663"/>
      <c r="GF38" s="663"/>
      <c r="GG38" s="663"/>
      <c r="GH38" s="663"/>
      <c r="GI38" s="663"/>
      <c r="GJ38" s="663"/>
      <c r="GK38" s="663"/>
      <c r="GL38" s="663"/>
      <c r="GM38" s="663"/>
      <c r="GN38" s="663"/>
      <c r="GO38" s="663"/>
      <c r="GP38" s="663"/>
      <c r="GQ38" s="663"/>
      <c r="GR38" s="663"/>
      <c r="GS38" s="663"/>
      <c r="GT38" s="663"/>
      <c r="GU38" s="663"/>
      <c r="GV38" s="663"/>
      <c r="GW38" s="663"/>
      <c r="GX38" s="663"/>
      <c r="GY38" s="663"/>
      <c r="GZ38" s="663"/>
      <c r="HA38" s="663"/>
      <c r="HB38" s="663"/>
      <c r="HC38" s="663"/>
      <c r="HD38" s="663"/>
      <c r="HE38" s="663"/>
      <c r="HF38" s="663"/>
      <c r="HG38" s="663"/>
      <c r="HH38" s="663"/>
      <c r="HI38" s="663"/>
      <c r="HJ38" s="663"/>
      <c r="HK38" s="663"/>
      <c r="HL38" s="663"/>
      <c r="HM38" s="663"/>
      <c r="HN38" s="663"/>
      <c r="HO38" s="664"/>
      <c r="HP38" s="665"/>
      <c r="HQ38" s="477"/>
      <c r="HR38" s="477"/>
      <c r="HS38" s="661"/>
      <c r="HT38" s="662"/>
      <c r="HU38" s="662"/>
      <c r="HV38" s="662"/>
      <c r="HW38" s="662"/>
      <c r="HX38" s="662"/>
      <c r="HY38" s="662"/>
      <c r="HZ38" s="662"/>
      <c r="IA38" s="662"/>
      <c r="IB38" s="662"/>
      <c r="IC38" s="662"/>
      <c r="ID38" s="662"/>
      <c r="IE38" s="662"/>
      <c r="IF38" s="662"/>
      <c r="IG38" s="664"/>
      <c r="IH38" s="664"/>
      <c r="II38" s="664"/>
      <c r="IJ38" s="664"/>
      <c r="IK38" s="664"/>
      <c r="IL38" s="664"/>
      <c r="IM38" s="664"/>
      <c r="IN38" s="664"/>
      <c r="IO38" s="664"/>
    </row>
    <row r="39" spans="1:249" s="987" customFormat="1" ht="15.75" thickBot="1">
      <c r="B39" s="988"/>
      <c r="C39" s="989"/>
      <c r="D39" s="661"/>
      <c r="E39" s="662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63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3"/>
      <c r="BA39" s="663"/>
      <c r="BB39" s="663"/>
      <c r="BC39" s="663"/>
      <c r="BD39" s="663"/>
      <c r="BE39" s="663"/>
      <c r="BF39" s="663"/>
      <c r="BG39" s="663"/>
      <c r="BH39" s="663"/>
      <c r="BI39" s="663"/>
      <c r="BJ39" s="663"/>
      <c r="BK39" s="663"/>
      <c r="BL39" s="663"/>
      <c r="BM39" s="663"/>
      <c r="BN39" s="663"/>
      <c r="BO39" s="663"/>
      <c r="BP39" s="663"/>
      <c r="BQ39" s="663"/>
      <c r="BR39" s="663"/>
      <c r="BS39" s="663"/>
      <c r="BT39" s="663"/>
      <c r="BU39" s="663"/>
      <c r="BV39" s="663"/>
      <c r="BW39" s="663"/>
      <c r="BX39" s="663"/>
      <c r="BY39" s="663"/>
      <c r="BZ39" s="663"/>
      <c r="CA39" s="663"/>
      <c r="CB39" s="663"/>
      <c r="CC39" s="663"/>
      <c r="CD39" s="663"/>
      <c r="CE39" s="663"/>
      <c r="CF39" s="663"/>
      <c r="CG39" s="663"/>
      <c r="CH39" s="663"/>
      <c r="CI39" s="663"/>
      <c r="CJ39" s="663"/>
      <c r="CK39" s="663"/>
      <c r="CL39" s="663"/>
      <c r="CM39" s="663"/>
      <c r="CN39" s="663"/>
      <c r="CO39" s="663"/>
      <c r="CP39" s="663"/>
      <c r="CQ39" s="663"/>
      <c r="CR39" s="663"/>
      <c r="CS39" s="663"/>
      <c r="CT39" s="663"/>
      <c r="CU39" s="663"/>
      <c r="CV39" s="663"/>
      <c r="CW39" s="663"/>
      <c r="CX39" s="663"/>
      <c r="CY39" s="663"/>
      <c r="CZ39" s="663"/>
      <c r="DA39" s="663"/>
      <c r="DB39" s="663"/>
      <c r="DC39" s="663"/>
      <c r="DD39" s="663"/>
      <c r="DE39" s="663"/>
      <c r="DF39" s="663"/>
      <c r="DG39" s="663"/>
      <c r="DH39" s="663"/>
      <c r="DI39" s="663"/>
      <c r="DJ39" s="663"/>
      <c r="DK39" s="663"/>
      <c r="DL39" s="663"/>
      <c r="DM39" s="663"/>
      <c r="DN39" s="663"/>
      <c r="DO39" s="663"/>
      <c r="DP39" s="663"/>
      <c r="DQ39" s="663"/>
      <c r="DR39" s="663"/>
      <c r="DS39" s="663"/>
      <c r="DT39" s="663"/>
      <c r="DU39" s="663"/>
      <c r="DV39" s="663"/>
      <c r="DW39" s="663"/>
      <c r="DX39" s="663"/>
      <c r="DY39" s="663"/>
      <c r="DZ39" s="663"/>
      <c r="EA39" s="663"/>
      <c r="EB39" s="663"/>
      <c r="EC39" s="663"/>
      <c r="ED39" s="663"/>
      <c r="EE39" s="663"/>
      <c r="EF39" s="663"/>
      <c r="EG39" s="663"/>
      <c r="EH39" s="663"/>
      <c r="EI39" s="663"/>
      <c r="EJ39" s="663"/>
      <c r="EK39" s="663"/>
      <c r="EL39" s="663"/>
      <c r="EM39" s="663"/>
      <c r="EN39" s="663"/>
      <c r="EO39" s="663"/>
      <c r="EP39" s="663"/>
      <c r="EQ39" s="663"/>
      <c r="ER39" s="663"/>
      <c r="ES39" s="663"/>
      <c r="ET39" s="663"/>
      <c r="EU39" s="663"/>
      <c r="EV39" s="663"/>
      <c r="EW39" s="663"/>
      <c r="EX39" s="663"/>
      <c r="EY39" s="663"/>
      <c r="EZ39" s="663"/>
      <c r="FA39" s="663"/>
      <c r="FB39" s="663"/>
      <c r="FC39" s="663"/>
      <c r="FD39" s="663"/>
      <c r="FE39" s="663"/>
      <c r="FF39" s="663"/>
      <c r="FG39" s="663"/>
      <c r="FH39" s="663"/>
      <c r="FI39" s="663"/>
      <c r="FJ39" s="663"/>
      <c r="FK39" s="663"/>
      <c r="FL39" s="663"/>
      <c r="FM39" s="663"/>
      <c r="FN39" s="663"/>
      <c r="FO39" s="663"/>
      <c r="FP39" s="663"/>
      <c r="FQ39" s="663"/>
      <c r="FR39" s="663"/>
      <c r="FS39" s="663"/>
      <c r="FT39" s="663"/>
      <c r="FU39" s="663"/>
      <c r="FV39" s="663"/>
      <c r="FW39" s="663"/>
      <c r="FX39" s="663"/>
      <c r="FY39" s="663"/>
      <c r="FZ39" s="663"/>
      <c r="GA39" s="663"/>
      <c r="GB39" s="663"/>
      <c r="GC39" s="663"/>
      <c r="GD39" s="663"/>
      <c r="GE39" s="663"/>
      <c r="GF39" s="663"/>
      <c r="GG39" s="663"/>
      <c r="GH39" s="663"/>
      <c r="GI39" s="663"/>
      <c r="GJ39" s="663"/>
      <c r="GK39" s="663"/>
      <c r="GL39" s="663"/>
      <c r="GM39" s="663"/>
      <c r="GN39" s="663"/>
      <c r="GO39" s="663"/>
      <c r="GP39" s="663"/>
      <c r="GQ39" s="663"/>
      <c r="GR39" s="663"/>
      <c r="GS39" s="663"/>
      <c r="GT39" s="663"/>
      <c r="GU39" s="663"/>
      <c r="GV39" s="663"/>
      <c r="GW39" s="663"/>
      <c r="GX39" s="663"/>
      <c r="GY39" s="663"/>
      <c r="GZ39" s="663"/>
      <c r="HA39" s="663"/>
      <c r="HB39" s="663"/>
      <c r="HC39" s="663"/>
      <c r="HD39" s="663"/>
      <c r="HE39" s="663"/>
      <c r="HF39" s="663"/>
      <c r="HG39" s="663"/>
      <c r="HH39" s="663"/>
      <c r="HI39" s="663"/>
      <c r="HJ39" s="663"/>
      <c r="HK39" s="663"/>
      <c r="HL39" s="663"/>
      <c r="HM39" s="663"/>
      <c r="HN39" s="663"/>
      <c r="HO39" s="664"/>
      <c r="HP39" s="665"/>
      <c r="HQ39" s="477"/>
      <c r="HR39" s="477"/>
      <c r="HS39" s="661"/>
      <c r="HT39" s="662"/>
      <c r="HU39" s="662"/>
      <c r="HV39" s="662"/>
      <c r="HW39" s="662"/>
      <c r="HX39" s="662"/>
      <c r="HY39" s="662"/>
      <c r="HZ39" s="662"/>
      <c r="IA39" s="662"/>
      <c r="IB39" s="662"/>
      <c r="IC39" s="662"/>
      <c r="ID39" s="662"/>
      <c r="IE39" s="662"/>
      <c r="IF39" s="662"/>
      <c r="IG39" s="664"/>
      <c r="IH39" s="664"/>
      <c r="II39" s="664"/>
      <c r="IJ39" s="664"/>
      <c r="IK39" s="664"/>
      <c r="IL39" s="664"/>
      <c r="IM39" s="664"/>
      <c r="IN39" s="664"/>
      <c r="IO39" s="664"/>
    </row>
    <row r="40" spans="1:249" s="987" customFormat="1" ht="15.75" thickBot="1">
      <c r="B40" s="988"/>
      <c r="C40" s="989"/>
      <c r="D40" s="661"/>
      <c r="E40" s="662"/>
      <c r="F40" s="663"/>
      <c r="G40" s="663"/>
      <c r="H40" s="663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  <c r="AF40" s="663"/>
      <c r="AG40" s="663"/>
      <c r="AH40" s="663"/>
      <c r="AI40" s="663"/>
      <c r="AJ40" s="663"/>
      <c r="AK40" s="663"/>
      <c r="AL40" s="663"/>
      <c r="AM40" s="663"/>
      <c r="AN40" s="663"/>
      <c r="AO40" s="663"/>
      <c r="AP40" s="663"/>
      <c r="AQ40" s="663"/>
      <c r="AR40" s="663"/>
      <c r="AS40" s="663"/>
      <c r="AT40" s="663"/>
      <c r="AU40" s="663"/>
      <c r="AV40" s="663"/>
      <c r="AW40" s="663"/>
      <c r="AX40" s="663"/>
      <c r="AY40" s="663"/>
      <c r="AZ40" s="663"/>
      <c r="BA40" s="663"/>
      <c r="BB40" s="663"/>
      <c r="BC40" s="663"/>
      <c r="BD40" s="663"/>
      <c r="BE40" s="663"/>
      <c r="BF40" s="663"/>
      <c r="BG40" s="663"/>
      <c r="BH40" s="663"/>
      <c r="BI40" s="663"/>
      <c r="BJ40" s="663"/>
      <c r="BK40" s="663"/>
      <c r="BL40" s="663"/>
      <c r="BM40" s="663"/>
      <c r="BN40" s="663"/>
      <c r="BO40" s="663"/>
      <c r="BP40" s="663"/>
      <c r="BQ40" s="663"/>
      <c r="BR40" s="663"/>
      <c r="BS40" s="663"/>
      <c r="BT40" s="663"/>
      <c r="BU40" s="663"/>
      <c r="BV40" s="663"/>
      <c r="BW40" s="663"/>
      <c r="BX40" s="663"/>
      <c r="BY40" s="663"/>
      <c r="BZ40" s="663"/>
      <c r="CA40" s="663"/>
      <c r="CB40" s="663"/>
      <c r="CC40" s="663"/>
      <c r="CD40" s="663"/>
      <c r="CE40" s="663"/>
      <c r="CF40" s="663"/>
      <c r="CG40" s="663"/>
      <c r="CH40" s="663"/>
      <c r="CI40" s="663"/>
      <c r="CJ40" s="663"/>
      <c r="CK40" s="663"/>
      <c r="CL40" s="663"/>
      <c r="CM40" s="663"/>
      <c r="CN40" s="663"/>
      <c r="CO40" s="663"/>
      <c r="CP40" s="663"/>
      <c r="CQ40" s="663"/>
      <c r="CR40" s="663"/>
      <c r="CS40" s="663"/>
      <c r="CT40" s="663"/>
      <c r="CU40" s="663"/>
      <c r="CV40" s="663"/>
      <c r="CW40" s="663"/>
      <c r="CX40" s="663"/>
      <c r="CY40" s="663"/>
      <c r="CZ40" s="663"/>
      <c r="DA40" s="663"/>
      <c r="DB40" s="663"/>
      <c r="DC40" s="663"/>
      <c r="DD40" s="663"/>
      <c r="DE40" s="663"/>
      <c r="DF40" s="663"/>
      <c r="DG40" s="663"/>
      <c r="DH40" s="663"/>
      <c r="DI40" s="663"/>
      <c r="DJ40" s="663"/>
      <c r="DK40" s="663"/>
      <c r="DL40" s="663"/>
      <c r="DM40" s="663"/>
      <c r="DN40" s="663"/>
      <c r="DO40" s="663"/>
      <c r="DP40" s="663"/>
      <c r="DQ40" s="663"/>
      <c r="DR40" s="663"/>
      <c r="DS40" s="663"/>
      <c r="DT40" s="663"/>
      <c r="DU40" s="663"/>
      <c r="DV40" s="663"/>
      <c r="DW40" s="663"/>
      <c r="DX40" s="663"/>
      <c r="DY40" s="663"/>
      <c r="DZ40" s="663"/>
      <c r="EA40" s="663"/>
      <c r="EB40" s="663"/>
      <c r="EC40" s="663"/>
      <c r="ED40" s="663"/>
      <c r="EE40" s="663"/>
      <c r="EF40" s="663"/>
      <c r="EG40" s="663"/>
      <c r="EH40" s="663"/>
      <c r="EI40" s="663"/>
      <c r="EJ40" s="663"/>
      <c r="EK40" s="663"/>
      <c r="EL40" s="663"/>
      <c r="EM40" s="663"/>
      <c r="EN40" s="663"/>
      <c r="EO40" s="663"/>
      <c r="EP40" s="663"/>
      <c r="EQ40" s="663"/>
      <c r="ER40" s="663"/>
      <c r="ES40" s="663"/>
      <c r="ET40" s="663"/>
      <c r="EU40" s="663"/>
      <c r="EV40" s="663"/>
      <c r="EW40" s="663"/>
      <c r="EX40" s="663"/>
      <c r="EY40" s="663"/>
      <c r="EZ40" s="663"/>
      <c r="FA40" s="663"/>
      <c r="FB40" s="663"/>
      <c r="FC40" s="663"/>
      <c r="FD40" s="663"/>
      <c r="FE40" s="663"/>
      <c r="FF40" s="663"/>
      <c r="FG40" s="663"/>
      <c r="FH40" s="663"/>
      <c r="FI40" s="663"/>
      <c r="FJ40" s="663"/>
      <c r="FK40" s="663"/>
      <c r="FL40" s="663"/>
      <c r="FM40" s="663"/>
      <c r="FN40" s="663"/>
      <c r="FO40" s="663"/>
      <c r="FP40" s="663"/>
      <c r="FQ40" s="663"/>
      <c r="FR40" s="663"/>
      <c r="FS40" s="663"/>
      <c r="FT40" s="663"/>
      <c r="FU40" s="663"/>
      <c r="FV40" s="663"/>
      <c r="FW40" s="663"/>
      <c r="FX40" s="663"/>
      <c r="FY40" s="663"/>
      <c r="FZ40" s="663"/>
      <c r="GA40" s="663"/>
      <c r="GB40" s="663"/>
      <c r="GC40" s="663"/>
      <c r="GD40" s="663"/>
      <c r="GE40" s="663"/>
      <c r="GF40" s="663"/>
      <c r="GG40" s="663"/>
      <c r="GH40" s="663"/>
      <c r="GI40" s="663"/>
      <c r="GJ40" s="663"/>
      <c r="GK40" s="663"/>
      <c r="GL40" s="663"/>
      <c r="GM40" s="663"/>
      <c r="GN40" s="663"/>
      <c r="GO40" s="663"/>
      <c r="GP40" s="663"/>
      <c r="GQ40" s="663"/>
      <c r="GR40" s="663"/>
      <c r="GS40" s="663"/>
      <c r="GT40" s="663"/>
      <c r="GU40" s="663"/>
      <c r="GV40" s="663"/>
      <c r="GW40" s="663"/>
      <c r="GX40" s="663"/>
      <c r="GY40" s="663"/>
      <c r="GZ40" s="663"/>
      <c r="HA40" s="663"/>
      <c r="HB40" s="663"/>
      <c r="HC40" s="663"/>
      <c r="HD40" s="663"/>
      <c r="HE40" s="663"/>
      <c r="HF40" s="663"/>
      <c r="HG40" s="663"/>
      <c r="HH40" s="663"/>
      <c r="HI40" s="663"/>
      <c r="HJ40" s="663"/>
      <c r="HK40" s="663"/>
      <c r="HL40" s="663"/>
      <c r="HM40" s="663"/>
      <c r="HN40" s="663"/>
      <c r="HO40" s="664"/>
      <c r="HP40" s="665"/>
      <c r="HQ40" s="477"/>
      <c r="HR40" s="477"/>
      <c r="HS40" s="661"/>
      <c r="HT40" s="662"/>
      <c r="HU40" s="662"/>
      <c r="HV40" s="662"/>
      <c r="HW40" s="662"/>
      <c r="HX40" s="662"/>
      <c r="HY40" s="662"/>
      <c r="HZ40" s="662"/>
      <c r="IA40" s="662"/>
      <c r="IB40" s="662"/>
      <c r="IC40" s="662"/>
      <c r="ID40" s="662"/>
      <c r="IE40" s="662"/>
      <c r="IF40" s="662"/>
      <c r="IG40" s="664"/>
      <c r="IH40" s="664"/>
      <c r="II40" s="664"/>
      <c r="IJ40" s="664"/>
      <c r="IK40" s="664"/>
      <c r="IL40" s="664"/>
      <c r="IM40" s="664"/>
      <c r="IN40" s="664"/>
      <c r="IO40" s="664"/>
    </row>
    <row r="41" spans="1:249" s="666" customFormat="1" ht="15.75" thickBot="1">
      <c r="A41" s="658">
        <v>230</v>
      </c>
      <c r="B41" s="984" t="s">
        <v>218</v>
      </c>
      <c r="C41" s="660" t="s">
        <v>219</v>
      </c>
      <c r="D41" s="661">
        <v>1704324678</v>
      </c>
      <c r="E41" s="662">
        <v>3652</v>
      </c>
      <c r="F41" s="663" t="s">
        <v>1473</v>
      </c>
      <c r="G41" s="663">
        <v>19684345</v>
      </c>
      <c r="H41" s="663">
        <v>0</v>
      </c>
      <c r="I41" s="663">
        <v>132149753</v>
      </c>
      <c r="J41" s="663">
        <v>7699260</v>
      </c>
      <c r="K41" s="663">
        <v>11985084</v>
      </c>
      <c r="L41" s="663">
        <v>0</v>
      </c>
      <c r="M41" s="663">
        <v>0</v>
      </c>
      <c r="N41" s="663">
        <v>17956166</v>
      </c>
      <c r="O41" s="663">
        <v>7570906</v>
      </c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0</v>
      </c>
      <c r="V41" s="663">
        <v>6460646</v>
      </c>
      <c r="W41" s="663">
        <v>1194133</v>
      </c>
      <c r="X41" s="663">
        <v>290385</v>
      </c>
      <c r="Y41" s="663">
        <v>1495141</v>
      </c>
      <c r="Z41" s="663">
        <v>128241</v>
      </c>
      <c r="AA41" s="663">
        <v>1661213</v>
      </c>
      <c r="AB41" s="663">
        <v>3800928</v>
      </c>
      <c r="AC41" s="663">
        <v>962558</v>
      </c>
      <c r="AD41" s="663">
        <v>46909</v>
      </c>
      <c r="AE41" s="663">
        <v>800307</v>
      </c>
      <c r="AF41" s="663">
        <v>259680</v>
      </c>
      <c r="AG41" s="663">
        <v>164219</v>
      </c>
      <c r="AH41" s="663">
        <v>20629614</v>
      </c>
      <c r="AI41" s="663">
        <v>4676891</v>
      </c>
      <c r="AJ41" s="663">
        <v>3064081</v>
      </c>
      <c r="AK41" s="663">
        <v>7052159</v>
      </c>
      <c r="AL41" s="663">
        <v>3365326</v>
      </c>
      <c r="AM41" s="663">
        <v>2436558</v>
      </c>
      <c r="AN41" s="663">
        <v>2587521</v>
      </c>
      <c r="AO41" s="663">
        <v>9327</v>
      </c>
      <c r="AP41" s="663">
        <v>1016537</v>
      </c>
      <c r="AQ41" s="663">
        <v>1350550</v>
      </c>
      <c r="AR41" s="663">
        <v>1684523</v>
      </c>
      <c r="AS41" s="663">
        <v>496274</v>
      </c>
      <c r="AT41" s="663">
        <v>1876458</v>
      </c>
      <c r="AU41" s="663">
        <v>139998</v>
      </c>
      <c r="AV41" s="663">
        <v>51529</v>
      </c>
      <c r="AW41" s="663">
        <v>581983</v>
      </c>
      <c r="AX41" s="663">
        <v>12023</v>
      </c>
      <c r="AY41" s="663">
        <v>84858</v>
      </c>
      <c r="AZ41" s="663">
        <v>8391254</v>
      </c>
      <c r="BA41" s="663">
        <v>547421</v>
      </c>
      <c r="BB41" s="663">
        <v>4053653</v>
      </c>
      <c r="BC41" s="663">
        <v>3599441</v>
      </c>
      <c r="BD41" s="663">
        <v>735410</v>
      </c>
      <c r="BE41" s="663">
        <v>1383500</v>
      </c>
      <c r="BF41" s="663">
        <v>5963672</v>
      </c>
      <c r="BG41" s="663">
        <v>1334459</v>
      </c>
      <c r="BH41" s="663">
        <v>842637</v>
      </c>
      <c r="BI41" s="663">
        <v>2834049</v>
      </c>
      <c r="BJ41" s="663">
        <v>111920</v>
      </c>
      <c r="BK41" s="663">
        <v>2480777</v>
      </c>
      <c r="BL41" s="663">
        <v>9617841</v>
      </c>
      <c r="BM41" s="663">
        <v>1208064</v>
      </c>
      <c r="BN41" s="663">
        <v>145245</v>
      </c>
      <c r="BO41" s="663">
        <v>1747526</v>
      </c>
      <c r="BP41" s="663">
        <v>315849</v>
      </c>
      <c r="BQ41" s="663">
        <v>644022</v>
      </c>
      <c r="BR41" s="663">
        <v>1468991</v>
      </c>
      <c r="BS41" s="663">
        <v>2112729</v>
      </c>
      <c r="BT41" s="663">
        <v>35230</v>
      </c>
      <c r="BU41" s="663">
        <v>497717</v>
      </c>
      <c r="BV41" s="663">
        <v>174875</v>
      </c>
      <c r="BW41" s="663">
        <v>754123</v>
      </c>
      <c r="BX41" s="663">
        <v>142923</v>
      </c>
      <c r="BY41" s="663">
        <v>397427</v>
      </c>
      <c r="BZ41" s="663">
        <v>0</v>
      </c>
      <c r="CA41" s="663">
        <v>1456507</v>
      </c>
      <c r="CB41" s="663">
        <v>0</v>
      </c>
      <c r="CC41" s="663">
        <v>11299</v>
      </c>
      <c r="CD41" s="663">
        <v>27733</v>
      </c>
      <c r="CE41" s="663">
        <v>38683</v>
      </c>
      <c r="CF41" s="663">
        <v>4518</v>
      </c>
      <c r="CG41" s="663">
        <v>438514</v>
      </c>
      <c r="CH41" s="663">
        <v>0</v>
      </c>
      <c r="CI41" s="663">
        <v>33545</v>
      </c>
      <c r="CJ41" s="663">
        <v>0</v>
      </c>
      <c r="CK41" s="663">
        <v>0</v>
      </c>
      <c r="CL41" s="663">
        <v>609078</v>
      </c>
      <c r="CM41" s="663">
        <v>1520201</v>
      </c>
      <c r="CN41" s="663">
        <v>0</v>
      </c>
      <c r="CO41" s="663">
        <v>0</v>
      </c>
      <c r="CP41" s="663">
        <v>582799</v>
      </c>
      <c r="CQ41" s="663">
        <v>352900</v>
      </c>
      <c r="CR41" s="663">
        <v>645827</v>
      </c>
      <c r="CS41" s="663">
        <v>1092699</v>
      </c>
      <c r="CT41" s="663">
        <v>7888</v>
      </c>
      <c r="CU41" s="663">
        <v>618286</v>
      </c>
      <c r="CV41" s="663">
        <v>0</v>
      </c>
      <c r="CW41" s="663">
        <v>6309</v>
      </c>
      <c r="CX41" s="663">
        <v>86184</v>
      </c>
      <c r="CY41" s="663">
        <v>6368</v>
      </c>
      <c r="CZ41" s="663">
        <v>0</v>
      </c>
      <c r="DA41" s="663">
        <v>94486</v>
      </c>
      <c r="DB41" s="663">
        <v>0</v>
      </c>
      <c r="DC41" s="663">
        <v>0</v>
      </c>
      <c r="DD41" s="663">
        <v>0</v>
      </c>
      <c r="DE41" s="663">
        <v>0</v>
      </c>
      <c r="DF41" s="663">
        <v>0</v>
      </c>
      <c r="DG41" s="663">
        <v>0</v>
      </c>
      <c r="DH41" s="663">
        <v>0</v>
      </c>
      <c r="DI41" s="663">
        <v>0</v>
      </c>
      <c r="DJ41" s="663">
        <v>0</v>
      </c>
      <c r="DK41" s="663">
        <v>0</v>
      </c>
      <c r="DL41" s="663">
        <v>0</v>
      </c>
      <c r="DM41" s="663">
        <v>0</v>
      </c>
      <c r="DN41" s="663">
        <v>0</v>
      </c>
      <c r="DO41" s="663">
        <v>0</v>
      </c>
      <c r="DP41" s="663">
        <v>0</v>
      </c>
      <c r="DQ41" s="663">
        <v>0</v>
      </c>
      <c r="DR41" s="663">
        <v>0</v>
      </c>
      <c r="DS41" s="663">
        <v>0</v>
      </c>
      <c r="DT41" s="663">
        <v>0</v>
      </c>
      <c r="DU41" s="663">
        <v>0</v>
      </c>
      <c r="DV41" s="663">
        <v>0</v>
      </c>
      <c r="DW41" s="663">
        <v>0</v>
      </c>
      <c r="DX41" s="663">
        <v>0</v>
      </c>
      <c r="DY41" s="663">
        <v>0</v>
      </c>
      <c r="DZ41" s="663">
        <v>0</v>
      </c>
      <c r="EA41" s="663">
        <v>0</v>
      </c>
      <c r="EB41" s="663">
        <v>0</v>
      </c>
      <c r="EC41" s="663">
        <v>0</v>
      </c>
      <c r="ED41" s="663">
        <v>0</v>
      </c>
      <c r="EE41" s="663">
        <v>0</v>
      </c>
      <c r="EF41" s="663">
        <v>588653</v>
      </c>
      <c r="EG41" s="663">
        <v>9067488</v>
      </c>
      <c r="EH41" s="663">
        <v>0</v>
      </c>
      <c r="EI41" s="663">
        <v>14513592</v>
      </c>
      <c r="EJ41" s="663">
        <v>99966</v>
      </c>
      <c r="EK41" s="663">
        <v>9249</v>
      </c>
      <c r="EL41" s="663">
        <v>2960860</v>
      </c>
      <c r="EM41" s="663">
        <v>0</v>
      </c>
      <c r="EN41" s="663">
        <v>0</v>
      </c>
      <c r="EO41" s="663">
        <v>0</v>
      </c>
      <c r="EP41" s="663">
        <v>13245</v>
      </c>
      <c r="EQ41" s="663">
        <v>0</v>
      </c>
      <c r="ER41" s="663">
        <v>6185344</v>
      </c>
      <c r="ES41" s="663">
        <v>0</v>
      </c>
      <c r="ET41" s="663">
        <v>722359</v>
      </c>
      <c r="EU41" s="663">
        <v>0</v>
      </c>
      <c r="EV41" s="663">
        <v>42896</v>
      </c>
      <c r="EW41" s="663">
        <v>603722</v>
      </c>
      <c r="EX41" s="663">
        <v>4264082</v>
      </c>
      <c r="EY41" s="663">
        <v>0</v>
      </c>
      <c r="EZ41" s="663">
        <v>3752612</v>
      </c>
      <c r="FA41" s="663">
        <v>0</v>
      </c>
      <c r="FB41" s="663">
        <v>54383</v>
      </c>
      <c r="FC41" s="663">
        <v>830485</v>
      </c>
      <c r="FD41" s="663">
        <v>4598324</v>
      </c>
      <c r="FE41" s="663">
        <v>0</v>
      </c>
      <c r="FF41" s="663">
        <v>783138</v>
      </c>
      <c r="FG41" s="663">
        <v>0</v>
      </c>
      <c r="FH41" s="663">
        <v>1269603</v>
      </c>
      <c r="FI41" s="663">
        <v>257779</v>
      </c>
      <c r="FJ41" s="663">
        <v>757127</v>
      </c>
      <c r="FK41" s="663">
        <v>0</v>
      </c>
      <c r="FL41" s="663">
        <v>0</v>
      </c>
      <c r="FM41" s="663">
        <v>0</v>
      </c>
      <c r="FN41" s="663">
        <v>314413</v>
      </c>
      <c r="FO41" s="663">
        <v>0</v>
      </c>
      <c r="FP41" s="663">
        <v>1979172</v>
      </c>
      <c r="FQ41" s="663">
        <v>0</v>
      </c>
      <c r="FR41" s="663">
        <v>136300</v>
      </c>
      <c r="FS41" s="663">
        <v>0</v>
      </c>
      <c r="FT41" s="663">
        <v>213709</v>
      </c>
      <c r="FU41" s="663">
        <v>322320</v>
      </c>
      <c r="FV41" s="663">
        <v>6125481</v>
      </c>
      <c r="FW41" s="663">
        <v>0</v>
      </c>
      <c r="FX41" s="663">
        <v>500855</v>
      </c>
      <c r="FY41" s="663">
        <v>0</v>
      </c>
      <c r="FZ41" s="663">
        <v>759077</v>
      </c>
      <c r="GA41" s="663">
        <v>522805</v>
      </c>
      <c r="GB41" s="663">
        <v>843347</v>
      </c>
      <c r="GC41" s="663">
        <v>0</v>
      </c>
      <c r="GD41" s="663">
        <v>55606</v>
      </c>
      <c r="GE41" s="663">
        <v>0</v>
      </c>
      <c r="GF41" s="663">
        <v>0</v>
      </c>
      <c r="GG41" s="663">
        <v>0</v>
      </c>
      <c r="GH41" s="663">
        <v>0</v>
      </c>
      <c r="GI41" s="663">
        <v>0</v>
      </c>
      <c r="GJ41" s="663">
        <v>0</v>
      </c>
      <c r="GK41" s="663">
        <v>0</v>
      </c>
      <c r="GL41" s="663">
        <v>0</v>
      </c>
      <c r="GM41" s="663">
        <v>0</v>
      </c>
      <c r="GN41" s="663">
        <v>0</v>
      </c>
      <c r="GO41" s="663">
        <v>0</v>
      </c>
      <c r="GP41" s="663">
        <v>0</v>
      </c>
      <c r="GQ41" s="663">
        <v>0</v>
      </c>
      <c r="GR41" s="663">
        <v>0</v>
      </c>
      <c r="GS41" s="663">
        <v>0</v>
      </c>
      <c r="GT41" s="663">
        <v>0</v>
      </c>
      <c r="GU41" s="663">
        <v>0</v>
      </c>
      <c r="GV41" s="663">
        <v>0</v>
      </c>
      <c r="GW41" s="663">
        <v>0</v>
      </c>
      <c r="GX41" s="663">
        <v>0</v>
      </c>
      <c r="GY41" s="663">
        <v>0</v>
      </c>
      <c r="GZ41" s="663">
        <v>0</v>
      </c>
      <c r="HA41" s="663">
        <v>0</v>
      </c>
      <c r="HB41" s="663">
        <v>0</v>
      </c>
      <c r="HC41" s="663">
        <v>0</v>
      </c>
      <c r="HD41" s="663">
        <v>0</v>
      </c>
      <c r="HE41" s="663">
        <v>0</v>
      </c>
      <c r="HF41" s="663">
        <v>0</v>
      </c>
      <c r="HG41" s="663">
        <v>0</v>
      </c>
      <c r="HH41" s="663">
        <v>0</v>
      </c>
      <c r="HI41" s="663">
        <v>0</v>
      </c>
      <c r="HJ41" s="663">
        <v>0</v>
      </c>
      <c r="HK41" s="663">
        <v>0</v>
      </c>
      <c r="HL41" s="663">
        <v>234224239</v>
      </c>
      <c r="HM41" s="663">
        <v>162478276</v>
      </c>
      <c r="HN41" s="663">
        <v>834073501</v>
      </c>
      <c r="HO41" s="664"/>
      <c r="HP41" s="665" t="s">
        <v>1631</v>
      </c>
      <c r="HQ41" s="477" t="s">
        <v>1632</v>
      </c>
      <c r="HR41" s="477" t="s">
        <v>1633</v>
      </c>
      <c r="HS41" s="661"/>
      <c r="HT41" s="662">
        <v>151834098</v>
      </c>
      <c r="HU41" s="662">
        <v>-57313323</v>
      </c>
      <c r="HV41" s="662">
        <v>11985084</v>
      </c>
      <c r="HW41" s="662">
        <v>-21279918</v>
      </c>
      <c r="HX41" s="662">
        <v>0</v>
      </c>
      <c r="HY41" s="662">
        <v>-374785</v>
      </c>
      <c r="HZ41" s="662">
        <v>0</v>
      </c>
      <c r="IA41" s="662">
        <v>945199</v>
      </c>
      <c r="IB41" s="662">
        <v>0</v>
      </c>
      <c r="IC41" s="662">
        <v>0</v>
      </c>
      <c r="ID41" s="662" t="s">
        <v>1634</v>
      </c>
      <c r="IE41" s="662">
        <v>0</v>
      </c>
      <c r="IF41" s="662">
        <v>0</v>
      </c>
      <c r="IG41" s="664"/>
      <c r="IH41" s="664"/>
      <c r="II41" s="664"/>
      <c r="IJ41" s="664"/>
      <c r="IK41" s="664"/>
      <c r="IL41" s="664"/>
      <c r="IM41" s="664"/>
      <c r="IN41" s="664"/>
      <c r="IO41" s="664"/>
    </row>
    <row r="42" spans="1:249" s="666" customFormat="1" ht="15.75" thickBot="1">
      <c r="A42" s="658">
        <v>240</v>
      </c>
      <c r="B42" s="984" t="s">
        <v>220</v>
      </c>
      <c r="C42" s="660" t="s">
        <v>221</v>
      </c>
      <c r="D42" s="661">
        <v>152661452</v>
      </c>
      <c r="E42" s="662">
        <v>11711</v>
      </c>
      <c r="F42" s="663" t="s">
        <v>1473</v>
      </c>
      <c r="G42" s="663">
        <v>190396</v>
      </c>
      <c r="H42" s="663">
        <v>0</v>
      </c>
      <c r="I42" s="663">
        <v>1275907</v>
      </c>
      <c r="J42" s="663">
        <v>190396</v>
      </c>
      <c r="K42" s="663">
        <v>25065</v>
      </c>
      <c r="L42" s="663">
        <v>0</v>
      </c>
      <c r="M42" s="663">
        <v>0</v>
      </c>
      <c r="N42" s="663">
        <v>0</v>
      </c>
      <c r="O42" s="663">
        <v>0</v>
      </c>
      <c r="P42" s="663">
        <v>0</v>
      </c>
      <c r="Q42" s="663">
        <v>0</v>
      </c>
      <c r="R42" s="663">
        <v>0</v>
      </c>
      <c r="S42" s="663">
        <v>0</v>
      </c>
      <c r="T42" s="663">
        <v>0</v>
      </c>
      <c r="U42" s="663">
        <v>0</v>
      </c>
      <c r="V42" s="663">
        <v>178902</v>
      </c>
      <c r="W42" s="663">
        <v>3341</v>
      </c>
      <c r="X42" s="663">
        <v>0</v>
      </c>
      <c r="Y42" s="663">
        <v>2752</v>
      </c>
      <c r="Z42" s="663">
        <v>27331</v>
      </c>
      <c r="AA42" s="663">
        <v>0</v>
      </c>
      <c r="AB42" s="663">
        <v>28015</v>
      </c>
      <c r="AC42" s="663">
        <v>0</v>
      </c>
      <c r="AD42" s="663">
        <v>0</v>
      </c>
      <c r="AE42" s="663">
        <v>50120</v>
      </c>
      <c r="AF42" s="663">
        <v>0</v>
      </c>
      <c r="AG42" s="663">
        <v>4767</v>
      </c>
      <c r="AH42" s="663">
        <v>58268</v>
      </c>
      <c r="AI42" s="663">
        <v>6618</v>
      </c>
      <c r="AJ42" s="663">
        <v>0</v>
      </c>
      <c r="AK42" s="663">
        <v>224</v>
      </c>
      <c r="AL42" s="663">
        <v>0</v>
      </c>
      <c r="AM42" s="663">
        <v>0</v>
      </c>
      <c r="AN42" s="663">
        <v>462154</v>
      </c>
      <c r="AO42" s="663">
        <v>20133</v>
      </c>
      <c r="AP42" s="663">
        <v>143758</v>
      </c>
      <c r="AQ42" s="663">
        <v>0</v>
      </c>
      <c r="AR42" s="663">
        <v>0</v>
      </c>
      <c r="AS42" s="663">
        <v>31482</v>
      </c>
      <c r="AT42" s="663">
        <v>0</v>
      </c>
      <c r="AU42" s="663">
        <v>0</v>
      </c>
      <c r="AV42" s="663">
        <v>0</v>
      </c>
      <c r="AW42" s="663">
        <v>0</v>
      </c>
      <c r="AX42" s="663">
        <v>0</v>
      </c>
      <c r="AY42" s="663">
        <v>0</v>
      </c>
      <c r="AZ42" s="663">
        <v>0</v>
      </c>
      <c r="BA42" s="663">
        <v>0</v>
      </c>
      <c r="BB42" s="663">
        <v>0</v>
      </c>
      <c r="BC42" s="663">
        <v>0</v>
      </c>
      <c r="BD42" s="663">
        <v>0</v>
      </c>
      <c r="BE42" s="663">
        <v>0</v>
      </c>
      <c r="BF42" s="663">
        <v>0</v>
      </c>
      <c r="BG42" s="663">
        <v>0</v>
      </c>
      <c r="BH42" s="663">
        <v>0</v>
      </c>
      <c r="BI42" s="663">
        <v>10847</v>
      </c>
      <c r="BJ42" s="663">
        <v>0</v>
      </c>
      <c r="BK42" s="663">
        <v>32100</v>
      </c>
      <c r="BL42" s="663">
        <v>163647</v>
      </c>
      <c r="BM42" s="663">
        <v>0</v>
      </c>
      <c r="BN42" s="663">
        <v>0</v>
      </c>
      <c r="BO42" s="663">
        <v>1854</v>
      </c>
      <c r="BP42" s="663">
        <v>0</v>
      </c>
      <c r="BQ42" s="663">
        <v>3178</v>
      </c>
      <c r="BR42" s="663">
        <v>22732</v>
      </c>
      <c r="BS42" s="663">
        <v>0</v>
      </c>
      <c r="BT42" s="663">
        <v>0</v>
      </c>
      <c r="BU42" s="663">
        <v>0</v>
      </c>
      <c r="BV42" s="663">
        <v>0</v>
      </c>
      <c r="BW42" s="663">
        <v>0</v>
      </c>
      <c r="BX42" s="663">
        <v>0</v>
      </c>
      <c r="BY42" s="663">
        <v>0</v>
      </c>
      <c r="BZ42" s="663">
        <v>0</v>
      </c>
      <c r="CA42" s="663">
        <v>0</v>
      </c>
      <c r="CB42" s="663">
        <v>0</v>
      </c>
      <c r="CC42" s="663">
        <v>0</v>
      </c>
      <c r="CD42" s="663">
        <v>0</v>
      </c>
      <c r="CE42" s="663">
        <v>2069</v>
      </c>
      <c r="CF42" s="663">
        <v>0</v>
      </c>
      <c r="CG42" s="663">
        <v>10398</v>
      </c>
      <c r="CH42" s="663">
        <v>0</v>
      </c>
      <c r="CI42" s="663">
        <v>0</v>
      </c>
      <c r="CJ42" s="663">
        <v>0</v>
      </c>
      <c r="CK42" s="663">
        <v>0</v>
      </c>
      <c r="CL42" s="663">
        <v>0</v>
      </c>
      <c r="CM42" s="663">
        <v>2500</v>
      </c>
      <c r="CN42" s="663">
        <v>0</v>
      </c>
      <c r="CO42" s="663">
        <v>0</v>
      </c>
      <c r="CP42" s="663">
        <v>0</v>
      </c>
      <c r="CQ42" s="663">
        <v>5182</v>
      </c>
      <c r="CR42" s="663">
        <v>0</v>
      </c>
      <c r="CS42" s="663">
        <v>3933</v>
      </c>
      <c r="CT42" s="663">
        <v>0</v>
      </c>
      <c r="CU42" s="663">
        <v>0</v>
      </c>
      <c r="CV42" s="663">
        <v>0</v>
      </c>
      <c r="CW42" s="663">
        <v>0</v>
      </c>
      <c r="CX42" s="663">
        <v>0</v>
      </c>
      <c r="CY42" s="663">
        <v>0</v>
      </c>
      <c r="CZ42" s="663">
        <v>0</v>
      </c>
      <c r="DA42" s="663">
        <v>0</v>
      </c>
      <c r="DB42" s="663">
        <v>0</v>
      </c>
      <c r="DC42" s="663">
        <v>0</v>
      </c>
      <c r="DD42" s="663">
        <v>0</v>
      </c>
      <c r="DE42" s="663">
        <v>0</v>
      </c>
      <c r="DF42" s="663">
        <v>0</v>
      </c>
      <c r="DG42" s="663">
        <v>0</v>
      </c>
      <c r="DH42" s="663">
        <v>0</v>
      </c>
      <c r="DI42" s="663">
        <v>0</v>
      </c>
      <c r="DJ42" s="663">
        <v>0</v>
      </c>
      <c r="DK42" s="663">
        <v>0</v>
      </c>
      <c r="DL42" s="663">
        <v>0</v>
      </c>
      <c r="DM42" s="663">
        <v>0</v>
      </c>
      <c r="DN42" s="663">
        <v>0</v>
      </c>
      <c r="DO42" s="663">
        <v>0</v>
      </c>
      <c r="DP42" s="663">
        <v>0</v>
      </c>
      <c r="DQ42" s="663">
        <v>0</v>
      </c>
      <c r="DR42" s="663">
        <v>0</v>
      </c>
      <c r="DS42" s="663">
        <v>0</v>
      </c>
      <c r="DT42" s="663">
        <v>0</v>
      </c>
      <c r="DU42" s="663">
        <v>0</v>
      </c>
      <c r="DV42" s="663">
        <v>0</v>
      </c>
      <c r="DW42" s="663">
        <v>0</v>
      </c>
      <c r="DX42" s="663">
        <v>0</v>
      </c>
      <c r="DY42" s="663">
        <v>0</v>
      </c>
      <c r="DZ42" s="663">
        <v>0</v>
      </c>
      <c r="EA42" s="663">
        <v>0</v>
      </c>
      <c r="EB42" s="663">
        <v>0</v>
      </c>
      <c r="EC42" s="663">
        <v>0</v>
      </c>
      <c r="ED42" s="663">
        <v>0</v>
      </c>
      <c r="EE42" s="663">
        <v>0</v>
      </c>
      <c r="EF42" s="663">
        <v>0</v>
      </c>
      <c r="EG42" s="663">
        <v>318527</v>
      </c>
      <c r="EH42" s="663">
        <v>0</v>
      </c>
      <c r="EI42" s="663">
        <v>-103464</v>
      </c>
      <c r="EJ42" s="663">
        <v>0</v>
      </c>
      <c r="EK42" s="663">
        <v>0</v>
      </c>
      <c r="EL42" s="663">
        <v>0</v>
      </c>
      <c r="EM42" s="663">
        <v>0</v>
      </c>
      <c r="EN42" s="663">
        <v>0</v>
      </c>
      <c r="EO42" s="663">
        <v>0</v>
      </c>
      <c r="EP42" s="663">
        <v>0</v>
      </c>
      <c r="EQ42" s="663">
        <v>0</v>
      </c>
      <c r="ER42" s="663">
        <v>178902</v>
      </c>
      <c r="ES42" s="663">
        <v>3341</v>
      </c>
      <c r="ET42" s="663">
        <v>0</v>
      </c>
      <c r="EU42" s="663">
        <v>2752</v>
      </c>
      <c r="EV42" s="663">
        <v>27331</v>
      </c>
      <c r="EW42" s="663">
        <v>0</v>
      </c>
      <c r="EX42" s="663">
        <v>0</v>
      </c>
      <c r="EY42" s="663">
        <v>0</v>
      </c>
      <c r="EZ42" s="663">
        <v>0</v>
      </c>
      <c r="FA42" s="663">
        <v>0</v>
      </c>
      <c r="FB42" s="663">
        <v>0</v>
      </c>
      <c r="FC42" s="663">
        <v>0</v>
      </c>
      <c r="FD42" s="663">
        <v>0</v>
      </c>
      <c r="FE42" s="663">
        <v>0</v>
      </c>
      <c r="FF42" s="663">
        <v>0</v>
      </c>
      <c r="FG42" s="663">
        <v>0</v>
      </c>
      <c r="FH42" s="663">
        <v>0</v>
      </c>
      <c r="FI42" s="663">
        <v>0</v>
      </c>
      <c r="FJ42" s="663">
        <v>0</v>
      </c>
      <c r="FK42" s="663">
        <v>0</v>
      </c>
      <c r="FL42" s="663">
        <v>0</v>
      </c>
      <c r="FM42" s="663">
        <v>0</v>
      </c>
      <c r="FN42" s="663">
        <v>0</v>
      </c>
      <c r="FO42" s="663">
        <v>0</v>
      </c>
      <c r="FP42" s="663">
        <v>0</v>
      </c>
      <c r="FQ42" s="663">
        <v>0</v>
      </c>
      <c r="FR42" s="663">
        <v>0</v>
      </c>
      <c r="FS42" s="663">
        <v>0</v>
      </c>
      <c r="FT42" s="663">
        <v>0</v>
      </c>
      <c r="FU42" s="663">
        <v>0</v>
      </c>
      <c r="FV42" s="663">
        <v>86282</v>
      </c>
      <c r="FW42" s="663">
        <v>6618</v>
      </c>
      <c r="FX42" s="663">
        <v>0</v>
      </c>
      <c r="FY42" s="663">
        <v>751</v>
      </c>
      <c r="FZ42" s="663">
        <v>0</v>
      </c>
      <c r="GA42" s="663">
        <v>4767</v>
      </c>
      <c r="GB42" s="663">
        <v>0</v>
      </c>
      <c r="GC42" s="663">
        <v>0</v>
      </c>
      <c r="GD42" s="663">
        <v>0</v>
      </c>
      <c r="GE42" s="663">
        <v>0</v>
      </c>
      <c r="GF42" s="663">
        <v>0</v>
      </c>
      <c r="GG42" s="663">
        <v>0</v>
      </c>
      <c r="GH42" s="663">
        <v>0</v>
      </c>
      <c r="GI42" s="663">
        <v>0</v>
      </c>
      <c r="GJ42" s="663">
        <v>0</v>
      </c>
      <c r="GK42" s="663">
        <v>0</v>
      </c>
      <c r="GL42" s="663">
        <v>0</v>
      </c>
      <c r="GM42" s="663">
        <v>0</v>
      </c>
      <c r="GN42" s="663">
        <v>0</v>
      </c>
      <c r="GO42" s="663">
        <v>0</v>
      </c>
      <c r="GP42" s="663">
        <v>0</v>
      </c>
      <c r="GQ42" s="663">
        <v>0</v>
      </c>
      <c r="GR42" s="663">
        <v>0</v>
      </c>
      <c r="GS42" s="663">
        <v>0</v>
      </c>
      <c r="GT42" s="663">
        <v>0</v>
      </c>
      <c r="GU42" s="663">
        <v>0</v>
      </c>
      <c r="GV42" s="663">
        <v>0</v>
      </c>
      <c r="GW42" s="663">
        <v>0</v>
      </c>
      <c r="GX42" s="663">
        <v>0</v>
      </c>
      <c r="GY42" s="663">
        <v>0</v>
      </c>
      <c r="GZ42" s="663">
        <v>0</v>
      </c>
      <c r="HA42" s="663">
        <v>0</v>
      </c>
      <c r="HB42" s="663">
        <v>0</v>
      </c>
      <c r="HC42" s="663">
        <v>0</v>
      </c>
      <c r="HD42" s="663">
        <v>0</v>
      </c>
      <c r="HE42" s="663">
        <v>0</v>
      </c>
      <c r="HF42" s="663">
        <v>0</v>
      </c>
      <c r="HG42" s="663">
        <v>0</v>
      </c>
      <c r="HH42" s="663">
        <v>0</v>
      </c>
      <c r="HI42" s="663">
        <v>0</v>
      </c>
      <c r="HJ42" s="663">
        <v>0</v>
      </c>
      <c r="HK42" s="663">
        <v>0</v>
      </c>
      <c r="HL42" s="663">
        <v>36947639</v>
      </c>
      <c r="HM42" s="663">
        <v>1491368</v>
      </c>
      <c r="HN42" s="663">
        <v>109595589</v>
      </c>
      <c r="HO42" s="664"/>
      <c r="HP42" s="665" t="s">
        <v>1628</v>
      </c>
      <c r="HQ42" s="477" t="s">
        <v>1629</v>
      </c>
      <c r="HR42" s="477" t="s">
        <v>1630</v>
      </c>
      <c r="HS42" s="661"/>
      <c r="HT42" s="662">
        <v>1466303</v>
      </c>
      <c r="HU42" s="662">
        <v>-360099</v>
      </c>
      <c r="HV42" s="662">
        <v>25065</v>
      </c>
      <c r="HW42" s="662">
        <v>0</v>
      </c>
      <c r="HX42" s="662">
        <v>0</v>
      </c>
      <c r="HY42" s="662">
        <v>0</v>
      </c>
      <c r="HZ42" s="662">
        <v>0</v>
      </c>
      <c r="IA42" s="662">
        <v>0</v>
      </c>
      <c r="IB42" s="662">
        <v>0</v>
      </c>
      <c r="IC42" s="662">
        <v>0</v>
      </c>
      <c r="ID42" s="662">
        <v>0</v>
      </c>
      <c r="IE42" s="662">
        <v>0</v>
      </c>
      <c r="IF42" s="662">
        <v>0</v>
      </c>
      <c r="IG42" s="664"/>
      <c r="IH42" s="664"/>
      <c r="II42" s="664"/>
      <c r="IJ42" s="664"/>
      <c r="IK42" s="664"/>
      <c r="IL42" s="664"/>
      <c r="IM42" s="664"/>
      <c r="IN42" s="664"/>
      <c r="IO42" s="664"/>
    </row>
    <row r="43" spans="1:249" s="666" customFormat="1" ht="15.75" thickBot="1">
      <c r="A43" s="658">
        <v>250</v>
      </c>
      <c r="B43" s="984" t="s">
        <v>222</v>
      </c>
      <c r="C43" s="660" t="s">
        <v>223</v>
      </c>
      <c r="D43" s="661">
        <v>199998931</v>
      </c>
      <c r="E43" s="662">
        <v>12826</v>
      </c>
      <c r="F43" s="663" t="s">
        <v>1473</v>
      </c>
      <c r="G43" s="663">
        <v>0</v>
      </c>
      <c r="H43" s="663">
        <v>0</v>
      </c>
      <c r="I43" s="663">
        <v>2146775</v>
      </c>
      <c r="J43" s="663">
        <v>0</v>
      </c>
      <c r="K43" s="663">
        <v>425942</v>
      </c>
      <c r="L43" s="663">
        <v>0</v>
      </c>
      <c r="M43" s="663">
        <v>0</v>
      </c>
      <c r="N43" s="663">
        <v>0</v>
      </c>
      <c r="O43" s="663">
        <v>0</v>
      </c>
      <c r="P43" s="663">
        <v>0</v>
      </c>
      <c r="Q43" s="663">
        <v>0</v>
      </c>
      <c r="R43" s="663">
        <v>0</v>
      </c>
      <c r="S43" s="663">
        <v>0</v>
      </c>
      <c r="T43" s="663">
        <v>0</v>
      </c>
      <c r="U43" s="663">
        <v>0</v>
      </c>
      <c r="V43" s="663">
        <v>0</v>
      </c>
      <c r="W43" s="663">
        <v>14307</v>
      </c>
      <c r="X43" s="663">
        <v>21893</v>
      </c>
      <c r="Y43" s="663">
        <v>12196</v>
      </c>
      <c r="Z43" s="663">
        <v>22850</v>
      </c>
      <c r="AA43" s="663">
        <v>0</v>
      </c>
      <c r="AB43" s="663">
        <v>550136</v>
      </c>
      <c r="AC43" s="663">
        <v>0</v>
      </c>
      <c r="AD43" s="663">
        <v>0</v>
      </c>
      <c r="AE43" s="663">
        <v>676</v>
      </c>
      <c r="AF43" s="663">
        <v>0</v>
      </c>
      <c r="AG43" s="663">
        <v>0</v>
      </c>
      <c r="AH43" s="663">
        <v>0</v>
      </c>
      <c r="AI43" s="663">
        <v>0</v>
      </c>
      <c r="AJ43" s="663">
        <v>0</v>
      </c>
      <c r="AK43" s="663">
        <v>6970</v>
      </c>
      <c r="AL43" s="663">
        <v>0</v>
      </c>
      <c r="AM43" s="663">
        <v>0</v>
      </c>
      <c r="AN43" s="663">
        <v>0</v>
      </c>
      <c r="AO43" s="663">
        <v>0</v>
      </c>
      <c r="AP43" s="663">
        <v>0</v>
      </c>
      <c r="AQ43" s="663">
        <v>932</v>
      </c>
      <c r="AR43" s="663">
        <v>0</v>
      </c>
      <c r="AS43" s="663">
        <v>0</v>
      </c>
      <c r="AT43" s="663">
        <v>111332</v>
      </c>
      <c r="AU43" s="663">
        <v>0</v>
      </c>
      <c r="AV43" s="663">
        <v>0</v>
      </c>
      <c r="AW43" s="663">
        <v>7621</v>
      </c>
      <c r="AX43" s="663">
        <v>0</v>
      </c>
      <c r="AY43" s="663">
        <v>0</v>
      </c>
      <c r="AZ43" s="663">
        <v>0</v>
      </c>
      <c r="BA43" s="663">
        <v>0</v>
      </c>
      <c r="BB43" s="663">
        <v>4000</v>
      </c>
      <c r="BC43" s="663">
        <v>0</v>
      </c>
      <c r="BD43" s="663">
        <v>0</v>
      </c>
      <c r="BE43" s="663">
        <v>0</v>
      </c>
      <c r="BF43" s="663">
        <v>616</v>
      </c>
      <c r="BG43" s="663">
        <v>0</v>
      </c>
      <c r="BH43" s="663">
        <v>0</v>
      </c>
      <c r="BI43" s="663">
        <v>18346</v>
      </c>
      <c r="BJ43" s="663">
        <v>63072</v>
      </c>
      <c r="BK43" s="663">
        <v>0</v>
      </c>
      <c r="BL43" s="663">
        <v>0</v>
      </c>
      <c r="BM43" s="663">
        <v>0</v>
      </c>
      <c r="BN43" s="663">
        <v>0</v>
      </c>
      <c r="BO43" s="663">
        <v>0</v>
      </c>
      <c r="BP43" s="663">
        <v>0</v>
      </c>
      <c r="BQ43" s="663">
        <v>0</v>
      </c>
      <c r="BR43" s="663">
        <v>0</v>
      </c>
      <c r="BS43" s="663">
        <v>0</v>
      </c>
      <c r="BT43" s="663">
        <v>0</v>
      </c>
      <c r="BU43" s="663">
        <v>288</v>
      </c>
      <c r="BV43" s="663">
        <v>51209</v>
      </c>
      <c r="BW43" s="663">
        <v>0</v>
      </c>
      <c r="BX43" s="663">
        <v>41835</v>
      </c>
      <c r="BY43" s="663">
        <v>0</v>
      </c>
      <c r="BZ43" s="663">
        <v>20946</v>
      </c>
      <c r="CA43" s="663">
        <v>6366</v>
      </c>
      <c r="CB43" s="663">
        <v>0</v>
      </c>
      <c r="CC43" s="663">
        <v>0</v>
      </c>
      <c r="CD43" s="663">
        <v>0</v>
      </c>
      <c r="CE43" s="663">
        <v>0</v>
      </c>
      <c r="CF43" s="663">
        <v>0</v>
      </c>
      <c r="CG43" s="663">
        <v>1963</v>
      </c>
      <c r="CH43" s="663">
        <v>3570</v>
      </c>
      <c r="CI43" s="663">
        <v>0</v>
      </c>
      <c r="CJ43" s="663">
        <v>96764</v>
      </c>
      <c r="CK43" s="663">
        <v>0</v>
      </c>
      <c r="CL43" s="663">
        <v>0</v>
      </c>
      <c r="CM43" s="663">
        <v>8052</v>
      </c>
      <c r="CN43" s="663">
        <v>0</v>
      </c>
      <c r="CO43" s="663">
        <v>0</v>
      </c>
      <c r="CP43" s="663">
        <v>1035904</v>
      </c>
      <c r="CQ43" s="663">
        <v>0</v>
      </c>
      <c r="CR43" s="663">
        <v>0</v>
      </c>
      <c r="CS43" s="663">
        <v>62573</v>
      </c>
      <c r="CT43" s="663">
        <v>0</v>
      </c>
      <c r="CU43" s="663">
        <v>9713</v>
      </c>
      <c r="CV43" s="663">
        <v>0</v>
      </c>
      <c r="CW43" s="663">
        <v>0</v>
      </c>
      <c r="CX43" s="663">
        <v>0</v>
      </c>
      <c r="CY43" s="663">
        <v>0</v>
      </c>
      <c r="CZ43" s="663">
        <v>0</v>
      </c>
      <c r="DA43" s="663">
        <v>0</v>
      </c>
      <c r="DB43" s="663">
        <v>0</v>
      </c>
      <c r="DC43" s="663">
        <v>0</v>
      </c>
      <c r="DD43" s="663">
        <v>0</v>
      </c>
      <c r="DE43" s="663">
        <v>0</v>
      </c>
      <c r="DF43" s="663">
        <v>0</v>
      </c>
      <c r="DG43" s="663">
        <v>0</v>
      </c>
      <c r="DH43" s="663">
        <v>0</v>
      </c>
      <c r="DI43" s="663">
        <v>0</v>
      </c>
      <c r="DJ43" s="663">
        <v>0</v>
      </c>
      <c r="DK43" s="663">
        <v>0</v>
      </c>
      <c r="DL43" s="663">
        <v>0</v>
      </c>
      <c r="DM43" s="663">
        <v>0</v>
      </c>
      <c r="DN43" s="663">
        <v>0</v>
      </c>
      <c r="DO43" s="663">
        <v>0</v>
      </c>
      <c r="DP43" s="663">
        <v>0</v>
      </c>
      <c r="DQ43" s="663">
        <v>0</v>
      </c>
      <c r="DR43" s="663">
        <v>0</v>
      </c>
      <c r="DS43" s="663">
        <v>0</v>
      </c>
      <c r="DT43" s="663">
        <v>0</v>
      </c>
      <c r="DU43" s="663">
        <v>0</v>
      </c>
      <c r="DV43" s="663">
        <v>0</v>
      </c>
      <c r="DW43" s="663">
        <v>0</v>
      </c>
      <c r="DX43" s="663">
        <v>0</v>
      </c>
      <c r="DY43" s="663">
        <v>0</v>
      </c>
      <c r="DZ43" s="663">
        <v>0</v>
      </c>
      <c r="EA43" s="663">
        <v>0</v>
      </c>
      <c r="EB43" s="663">
        <v>0</v>
      </c>
      <c r="EC43" s="663">
        <v>0</v>
      </c>
      <c r="ED43" s="663">
        <v>0</v>
      </c>
      <c r="EE43" s="663">
        <v>0</v>
      </c>
      <c r="EF43" s="663">
        <v>55243</v>
      </c>
      <c r="EG43" s="663">
        <v>201696</v>
      </c>
      <c r="EH43" s="663">
        <v>0</v>
      </c>
      <c r="EI43" s="663">
        <v>141648</v>
      </c>
      <c r="EJ43" s="663">
        <v>0</v>
      </c>
      <c r="EK43" s="663">
        <v>0</v>
      </c>
      <c r="EL43" s="663">
        <v>0</v>
      </c>
      <c r="EM43" s="663">
        <v>0</v>
      </c>
      <c r="EN43" s="663">
        <v>0</v>
      </c>
      <c r="EO43" s="663">
        <v>0</v>
      </c>
      <c r="EP43" s="663">
        <v>0</v>
      </c>
      <c r="EQ43" s="663">
        <v>0</v>
      </c>
      <c r="ER43" s="663">
        <v>0</v>
      </c>
      <c r="ES43" s="663">
        <v>0</v>
      </c>
      <c r="ET43" s="663">
        <v>0</v>
      </c>
      <c r="EU43" s="663">
        <v>0</v>
      </c>
      <c r="EV43" s="663">
        <v>0</v>
      </c>
      <c r="EW43" s="663">
        <v>0</v>
      </c>
      <c r="EX43" s="663">
        <v>0</v>
      </c>
      <c r="EY43" s="663">
        <v>0</v>
      </c>
      <c r="EZ43" s="663">
        <v>0</v>
      </c>
      <c r="FA43" s="663">
        <v>0</v>
      </c>
      <c r="FB43" s="663">
        <v>0</v>
      </c>
      <c r="FC43" s="663">
        <v>0</v>
      </c>
      <c r="FD43" s="663">
        <v>0</v>
      </c>
      <c r="FE43" s="663">
        <v>0</v>
      </c>
      <c r="FF43" s="663">
        <v>0</v>
      </c>
      <c r="FG43" s="663">
        <v>0</v>
      </c>
      <c r="FH43" s="663">
        <v>0</v>
      </c>
      <c r="FI43" s="663">
        <v>0</v>
      </c>
      <c r="FJ43" s="663">
        <v>0</v>
      </c>
      <c r="FK43" s="663">
        <v>0</v>
      </c>
      <c r="FL43" s="663">
        <v>0</v>
      </c>
      <c r="FM43" s="663">
        <v>0</v>
      </c>
      <c r="FN43" s="663">
        <v>0</v>
      </c>
      <c r="FO43" s="663">
        <v>0</v>
      </c>
      <c r="FP43" s="663">
        <v>0</v>
      </c>
      <c r="FQ43" s="663">
        <v>0</v>
      </c>
      <c r="FR43" s="663">
        <v>0</v>
      </c>
      <c r="FS43" s="663">
        <v>0</v>
      </c>
      <c r="FT43" s="663">
        <v>0</v>
      </c>
      <c r="FU43" s="663">
        <v>0</v>
      </c>
      <c r="FV43" s="663">
        <v>0</v>
      </c>
      <c r="FW43" s="663">
        <v>0</v>
      </c>
      <c r="FX43" s="663">
        <v>0</v>
      </c>
      <c r="FY43" s="663">
        <v>0</v>
      </c>
      <c r="FZ43" s="663">
        <v>0</v>
      </c>
      <c r="GA43" s="663">
        <v>0</v>
      </c>
      <c r="GB43" s="663">
        <v>0</v>
      </c>
      <c r="GC43" s="663">
        <v>0</v>
      </c>
      <c r="GD43" s="663">
        <v>0</v>
      </c>
      <c r="GE43" s="663">
        <v>0</v>
      </c>
      <c r="GF43" s="663">
        <v>0</v>
      </c>
      <c r="GG43" s="663">
        <v>0</v>
      </c>
      <c r="GH43" s="663">
        <v>0</v>
      </c>
      <c r="GI43" s="663">
        <v>0</v>
      </c>
      <c r="GJ43" s="663">
        <v>0</v>
      </c>
      <c r="GK43" s="663">
        <v>0</v>
      </c>
      <c r="GL43" s="663">
        <v>0</v>
      </c>
      <c r="GM43" s="663">
        <v>0</v>
      </c>
      <c r="GN43" s="663">
        <v>0</v>
      </c>
      <c r="GO43" s="663">
        <v>0</v>
      </c>
      <c r="GP43" s="663">
        <v>0</v>
      </c>
      <c r="GQ43" s="663">
        <v>0</v>
      </c>
      <c r="GR43" s="663">
        <v>0</v>
      </c>
      <c r="GS43" s="663">
        <v>0</v>
      </c>
      <c r="GT43" s="663">
        <v>0</v>
      </c>
      <c r="GU43" s="663">
        <v>0</v>
      </c>
      <c r="GV43" s="663">
        <v>0</v>
      </c>
      <c r="GW43" s="663">
        <v>0</v>
      </c>
      <c r="GX43" s="663">
        <v>0</v>
      </c>
      <c r="GY43" s="663">
        <v>0</v>
      </c>
      <c r="GZ43" s="663">
        <v>0</v>
      </c>
      <c r="HA43" s="663">
        <v>0</v>
      </c>
      <c r="HB43" s="663">
        <v>0</v>
      </c>
      <c r="HC43" s="663">
        <v>0</v>
      </c>
      <c r="HD43" s="663">
        <v>0</v>
      </c>
      <c r="HE43" s="663">
        <v>0</v>
      </c>
      <c r="HF43" s="663">
        <v>0</v>
      </c>
      <c r="HG43" s="663">
        <v>0</v>
      </c>
      <c r="HH43" s="663">
        <v>0</v>
      </c>
      <c r="HI43" s="663">
        <v>0</v>
      </c>
      <c r="HJ43" s="663">
        <v>0</v>
      </c>
      <c r="HK43" s="663">
        <v>0</v>
      </c>
      <c r="HL43" s="663">
        <v>37870902</v>
      </c>
      <c r="HM43" s="663">
        <v>2441643</v>
      </c>
      <c r="HN43" s="663">
        <v>152573510</v>
      </c>
      <c r="HO43" s="664"/>
      <c r="HP43" s="665" t="s">
        <v>1635</v>
      </c>
      <c r="HQ43" s="477" t="s">
        <v>1636</v>
      </c>
      <c r="HR43" s="477" t="s">
        <v>1637</v>
      </c>
      <c r="HS43" s="661"/>
      <c r="HT43" s="662">
        <v>2146775</v>
      </c>
      <c r="HU43" s="662">
        <v>-618101</v>
      </c>
      <c r="HV43" s="662">
        <v>425942</v>
      </c>
      <c r="HW43" s="662">
        <v>0</v>
      </c>
      <c r="HX43" s="662">
        <v>0</v>
      </c>
      <c r="HY43" s="662">
        <v>0</v>
      </c>
      <c r="HZ43" s="662">
        <v>0</v>
      </c>
      <c r="IA43" s="662">
        <v>0</v>
      </c>
      <c r="IB43" s="662">
        <v>0</v>
      </c>
      <c r="IC43" s="662">
        <v>0</v>
      </c>
      <c r="ID43" s="662">
        <v>0</v>
      </c>
      <c r="IE43" s="662">
        <v>0</v>
      </c>
      <c r="IF43" s="662">
        <v>0</v>
      </c>
      <c r="IG43" s="664"/>
      <c r="IH43" s="664"/>
      <c r="II43" s="664"/>
      <c r="IJ43" s="664"/>
      <c r="IK43" s="664"/>
      <c r="IL43" s="664"/>
      <c r="IM43" s="664"/>
      <c r="IN43" s="664"/>
      <c r="IO43" s="664"/>
    </row>
    <row r="44" spans="1:249" s="987" customFormat="1" ht="15.75" thickBot="1">
      <c r="A44" s="658">
        <v>260</v>
      </c>
      <c r="B44" s="984" t="s">
        <v>224</v>
      </c>
      <c r="C44" s="660" t="s">
        <v>225</v>
      </c>
      <c r="D44" s="661">
        <v>74123288</v>
      </c>
      <c r="E44" s="662">
        <v>13231</v>
      </c>
      <c r="F44" s="663" t="s">
        <v>1473</v>
      </c>
      <c r="G44" s="663">
        <v>301330</v>
      </c>
      <c r="H44" s="663">
        <v>0</v>
      </c>
      <c r="I44" s="663">
        <v>163560</v>
      </c>
      <c r="J44" s="663">
        <v>0</v>
      </c>
      <c r="K44" s="663">
        <v>0</v>
      </c>
      <c r="L44" s="663">
        <v>0</v>
      </c>
      <c r="M44" s="663">
        <v>0</v>
      </c>
      <c r="N44" s="663">
        <v>0</v>
      </c>
      <c r="O44" s="663">
        <v>0</v>
      </c>
      <c r="P44" s="663">
        <v>0</v>
      </c>
      <c r="Q44" s="663">
        <v>0</v>
      </c>
      <c r="R44" s="663">
        <v>0</v>
      </c>
      <c r="S44" s="663">
        <v>0</v>
      </c>
      <c r="T44" s="663">
        <v>0</v>
      </c>
      <c r="U44" s="663">
        <v>0</v>
      </c>
      <c r="V44" s="663">
        <v>57611</v>
      </c>
      <c r="W44" s="663">
        <v>0</v>
      </c>
      <c r="X44" s="663">
        <v>0</v>
      </c>
      <c r="Y44" s="663">
        <v>0</v>
      </c>
      <c r="Z44" s="663">
        <v>0</v>
      </c>
      <c r="AA44" s="663">
        <v>7586</v>
      </c>
      <c r="AB44" s="663">
        <v>98363</v>
      </c>
      <c r="AC44" s="663">
        <v>0</v>
      </c>
      <c r="AD44" s="663">
        <v>0</v>
      </c>
      <c r="AE44" s="663">
        <v>0</v>
      </c>
      <c r="AF44" s="663">
        <v>0</v>
      </c>
      <c r="AG44" s="663">
        <v>0</v>
      </c>
      <c r="AH44" s="663">
        <v>0</v>
      </c>
      <c r="AI44" s="663">
        <v>0</v>
      </c>
      <c r="AJ44" s="663">
        <v>0</v>
      </c>
      <c r="AK44" s="663">
        <v>0</v>
      </c>
      <c r="AL44" s="663">
        <v>0</v>
      </c>
      <c r="AM44" s="663">
        <v>0</v>
      </c>
      <c r="AN44" s="663">
        <v>0</v>
      </c>
      <c r="AO44" s="663">
        <v>0</v>
      </c>
      <c r="AP44" s="663">
        <v>0</v>
      </c>
      <c r="AQ44" s="663">
        <v>0</v>
      </c>
      <c r="AR44" s="663">
        <v>0</v>
      </c>
      <c r="AS44" s="663">
        <v>0</v>
      </c>
      <c r="AT44" s="663">
        <v>0</v>
      </c>
      <c r="AU44" s="663">
        <v>0</v>
      </c>
      <c r="AV44" s="663">
        <v>0</v>
      </c>
      <c r="AW44" s="663">
        <v>0</v>
      </c>
      <c r="AX44" s="663">
        <v>0</v>
      </c>
      <c r="AY44" s="663">
        <v>0</v>
      </c>
      <c r="AZ44" s="663">
        <v>0</v>
      </c>
      <c r="BA44" s="663">
        <v>0</v>
      </c>
      <c r="BB44" s="663">
        <v>0</v>
      </c>
      <c r="BC44" s="663">
        <v>0</v>
      </c>
      <c r="BD44" s="663">
        <v>0</v>
      </c>
      <c r="BE44" s="663">
        <v>0</v>
      </c>
      <c r="BF44" s="663">
        <v>0</v>
      </c>
      <c r="BG44" s="663">
        <v>0</v>
      </c>
      <c r="BH44" s="663">
        <v>0</v>
      </c>
      <c r="BI44" s="663">
        <v>0</v>
      </c>
      <c r="BJ44" s="663">
        <v>0</v>
      </c>
      <c r="BK44" s="663">
        <v>0</v>
      </c>
      <c r="BL44" s="663">
        <v>0</v>
      </c>
      <c r="BM44" s="663">
        <v>0</v>
      </c>
      <c r="BN44" s="663">
        <v>0</v>
      </c>
      <c r="BO44" s="663">
        <v>0</v>
      </c>
      <c r="BP44" s="663">
        <v>0</v>
      </c>
      <c r="BQ44" s="663">
        <v>0</v>
      </c>
      <c r="BR44" s="663">
        <v>0</v>
      </c>
      <c r="BS44" s="663">
        <v>0</v>
      </c>
      <c r="BT44" s="663">
        <v>0</v>
      </c>
      <c r="BU44" s="663">
        <v>0</v>
      </c>
      <c r="BV44" s="663">
        <v>0</v>
      </c>
      <c r="BW44" s="663">
        <v>0</v>
      </c>
      <c r="BX44" s="663">
        <v>0</v>
      </c>
      <c r="BY44" s="663">
        <v>0</v>
      </c>
      <c r="BZ44" s="663">
        <v>0</v>
      </c>
      <c r="CA44" s="663">
        <v>0</v>
      </c>
      <c r="CB44" s="663">
        <v>0</v>
      </c>
      <c r="CC44" s="663">
        <v>0</v>
      </c>
      <c r="CD44" s="663">
        <v>0</v>
      </c>
      <c r="CE44" s="663">
        <v>0</v>
      </c>
      <c r="CF44" s="663">
        <v>0</v>
      </c>
      <c r="CG44" s="663">
        <v>0</v>
      </c>
      <c r="CH44" s="663">
        <v>0</v>
      </c>
      <c r="CI44" s="663">
        <v>0</v>
      </c>
      <c r="CJ44" s="663">
        <v>0</v>
      </c>
      <c r="CK44" s="663">
        <v>0</v>
      </c>
      <c r="CL44" s="663">
        <v>0</v>
      </c>
      <c r="CM44" s="663">
        <v>0</v>
      </c>
      <c r="CN44" s="663">
        <v>0</v>
      </c>
      <c r="CO44" s="663">
        <v>0</v>
      </c>
      <c r="CP44" s="663">
        <v>0</v>
      </c>
      <c r="CQ44" s="663">
        <v>0</v>
      </c>
      <c r="CR44" s="663">
        <v>0</v>
      </c>
      <c r="CS44" s="663">
        <v>0</v>
      </c>
      <c r="CT44" s="663">
        <v>0</v>
      </c>
      <c r="CU44" s="663">
        <v>0</v>
      </c>
      <c r="CV44" s="663">
        <v>0</v>
      </c>
      <c r="CW44" s="663">
        <v>0</v>
      </c>
      <c r="CX44" s="663">
        <v>0</v>
      </c>
      <c r="CY44" s="663">
        <v>0</v>
      </c>
      <c r="CZ44" s="663">
        <v>0</v>
      </c>
      <c r="DA44" s="663">
        <v>0</v>
      </c>
      <c r="DB44" s="663">
        <v>0</v>
      </c>
      <c r="DC44" s="663">
        <v>0</v>
      </c>
      <c r="DD44" s="663">
        <v>0</v>
      </c>
      <c r="DE44" s="663">
        <v>0</v>
      </c>
      <c r="DF44" s="663">
        <v>0</v>
      </c>
      <c r="DG44" s="663">
        <v>0</v>
      </c>
      <c r="DH44" s="663">
        <v>0</v>
      </c>
      <c r="DI44" s="663">
        <v>0</v>
      </c>
      <c r="DJ44" s="663">
        <v>0</v>
      </c>
      <c r="DK44" s="663">
        <v>0</v>
      </c>
      <c r="DL44" s="663">
        <v>0</v>
      </c>
      <c r="DM44" s="663">
        <v>0</v>
      </c>
      <c r="DN44" s="663">
        <v>0</v>
      </c>
      <c r="DO44" s="663">
        <v>0</v>
      </c>
      <c r="DP44" s="663">
        <v>0</v>
      </c>
      <c r="DQ44" s="663">
        <v>0</v>
      </c>
      <c r="DR44" s="663">
        <v>0</v>
      </c>
      <c r="DS44" s="663">
        <v>0</v>
      </c>
      <c r="DT44" s="663">
        <v>0</v>
      </c>
      <c r="DU44" s="663">
        <v>0</v>
      </c>
      <c r="DV44" s="663">
        <v>0</v>
      </c>
      <c r="DW44" s="663">
        <v>0</v>
      </c>
      <c r="DX44" s="663">
        <v>0</v>
      </c>
      <c r="DY44" s="663">
        <v>0</v>
      </c>
      <c r="DZ44" s="663">
        <v>0</v>
      </c>
      <c r="EA44" s="663">
        <v>0</v>
      </c>
      <c r="EB44" s="663">
        <v>0</v>
      </c>
      <c r="EC44" s="663">
        <v>0</v>
      </c>
      <c r="ED44" s="663">
        <v>0</v>
      </c>
      <c r="EE44" s="663">
        <v>0</v>
      </c>
      <c r="EF44" s="663">
        <v>0</v>
      </c>
      <c r="EG44" s="663">
        <v>0</v>
      </c>
      <c r="EH44" s="663">
        <v>0</v>
      </c>
      <c r="EI44" s="663">
        <v>0</v>
      </c>
      <c r="EJ44" s="663">
        <v>0</v>
      </c>
      <c r="EK44" s="663">
        <v>0</v>
      </c>
      <c r="EL44" s="663">
        <v>0</v>
      </c>
      <c r="EM44" s="663">
        <v>0</v>
      </c>
      <c r="EN44" s="663">
        <v>0</v>
      </c>
      <c r="EO44" s="663">
        <v>0</v>
      </c>
      <c r="EP44" s="663">
        <v>0</v>
      </c>
      <c r="EQ44" s="663">
        <v>0</v>
      </c>
      <c r="ER44" s="663">
        <v>0</v>
      </c>
      <c r="ES44" s="663">
        <v>0</v>
      </c>
      <c r="ET44" s="663">
        <v>0</v>
      </c>
      <c r="EU44" s="663">
        <v>0</v>
      </c>
      <c r="EV44" s="663">
        <v>0</v>
      </c>
      <c r="EW44" s="663">
        <v>0</v>
      </c>
      <c r="EX44" s="663">
        <v>0</v>
      </c>
      <c r="EY44" s="663">
        <v>0</v>
      </c>
      <c r="EZ44" s="663">
        <v>0</v>
      </c>
      <c r="FA44" s="663">
        <v>0</v>
      </c>
      <c r="FB44" s="663">
        <v>0</v>
      </c>
      <c r="FC44" s="663">
        <v>0</v>
      </c>
      <c r="FD44" s="663">
        <v>0</v>
      </c>
      <c r="FE44" s="663">
        <v>0</v>
      </c>
      <c r="FF44" s="663">
        <v>0</v>
      </c>
      <c r="FG44" s="663">
        <v>0</v>
      </c>
      <c r="FH44" s="663">
        <v>0</v>
      </c>
      <c r="FI44" s="663">
        <v>0</v>
      </c>
      <c r="FJ44" s="663">
        <v>0</v>
      </c>
      <c r="FK44" s="663">
        <v>0</v>
      </c>
      <c r="FL44" s="663">
        <v>0</v>
      </c>
      <c r="FM44" s="663">
        <v>0</v>
      </c>
      <c r="FN44" s="663">
        <v>0</v>
      </c>
      <c r="FO44" s="663">
        <v>0</v>
      </c>
      <c r="FP44" s="663">
        <v>0</v>
      </c>
      <c r="FQ44" s="663">
        <v>0</v>
      </c>
      <c r="FR44" s="663">
        <v>0</v>
      </c>
      <c r="FS44" s="663">
        <v>0</v>
      </c>
      <c r="FT44" s="663">
        <v>0</v>
      </c>
      <c r="FU44" s="663">
        <v>0</v>
      </c>
      <c r="FV44" s="663">
        <v>0</v>
      </c>
      <c r="FW44" s="663">
        <v>0</v>
      </c>
      <c r="FX44" s="663">
        <v>0</v>
      </c>
      <c r="FY44" s="663">
        <v>0</v>
      </c>
      <c r="FZ44" s="663">
        <v>0</v>
      </c>
      <c r="GA44" s="663">
        <v>0</v>
      </c>
      <c r="GB44" s="663">
        <v>0</v>
      </c>
      <c r="GC44" s="663">
        <v>0</v>
      </c>
      <c r="GD44" s="663">
        <v>0</v>
      </c>
      <c r="GE44" s="663">
        <v>0</v>
      </c>
      <c r="GF44" s="663">
        <v>0</v>
      </c>
      <c r="GG44" s="663">
        <v>0</v>
      </c>
      <c r="GH44" s="663">
        <v>0</v>
      </c>
      <c r="GI44" s="663">
        <v>0</v>
      </c>
      <c r="GJ44" s="663">
        <v>0</v>
      </c>
      <c r="GK44" s="663">
        <v>0</v>
      </c>
      <c r="GL44" s="663">
        <v>0</v>
      </c>
      <c r="GM44" s="663">
        <v>0</v>
      </c>
      <c r="GN44" s="663">
        <v>0</v>
      </c>
      <c r="GO44" s="663">
        <v>0</v>
      </c>
      <c r="GP44" s="663">
        <v>0</v>
      </c>
      <c r="GQ44" s="663">
        <v>0</v>
      </c>
      <c r="GR44" s="663">
        <v>0</v>
      </c>
      <c r="GS44" s="663">
        <v>0</v>
      </c>
      <c r="GT44" s="663">
        <v>0</v>
      </c>
      <c r="GU44" s="663">
        <v>0</v>
      </c>
      <c r="GV44" s="663">
        <v>0</v>
      </c>
      <c r="GW44" s="663">
        <v>0</v>
      </c>
      <c r="GX44" s="663">
        <v>0</v>
      </c>
      <c r="GY44" s="663">
        <v>0</v>
      </c>
      <c r="GZ44" s="663">
        <v>0</v>
      </c>
      <c r="HA44" s="663">
        <v>0</v>
      </c>
      <c r="HB44" s="663">
        <v>0</v>
      </c>
      <c r="HC44" s="663">
        <v>0</v>
      </c>
      <c r="HD44" s="663">
        <v>0</v>
      </c>
      <c r="HE44" s="663">
        <v>0</v>
      </c>
      <c r="HF44" s="663">
        <v>0</v>
      </c>
      <c r="HG44" s="663">
        <v>0</v>
      </c>
      <c r="HH44" s="663">
        <v>0</v>
      </c>
      <c r="HI44" s="663">
        <v>0</v>
      </c>
      <c r="HJ44" s="663">
        <v>0</v>
      </c>
      <c r="HK44" s="663">
        <v>0</v>
      </c>
      <c r="HL44" s="663">
        <v>20168236</v>
      </c>
      <c r="HM44" s="663">
        <v>464891</v>
      </c>
      <c r="HN44" s="663">
        <v>52684920</v>
      </c>
      <c r="HO44" s="664"/>
      <c r="HP44" s="665" t="s">
        <v>1625</v>
      </c>
      <c r="HQ44" s="477" t="s">
        <v>1626</v>
      </c>
      <c r="HR44" s="477" t="s">
        <v>1627</v>
      </c>
      <c r="HS44" s="661"/>
      <c r="HT44" s="662">
        <v>464890</v>
      </c>
      <c r="HU44" s="662">
        <v>-287853</v>
      </c>
      <c r="HV44" s="662">
        <v>0</v>
      </c>
      <c r="HW44" s="662">
        <v>-13477</v>
      </c>
      <c r="HX44" s="662">
        <v>0</v>
      </c>
      <c r="HY44" s="662">
        <v>0</v>
      </c>
      <c r="HZ44" s="662">
        <v>0</v>
      </c>
      <c r="IA44" s="662">
        <v>0</v>
      </c>
      <c r="IB44" s="662">
        <v>0</v>
      </c>
      <c r="IC44" s="662">
        <v>0</v>
      </c>
      <c r="ID44" s="662">
        <v>0</v>
      </c>
      <c r="IE44" s="662">
        <v>0</v>
      </c>
      <c r="IF44" s="662">
        <v>0</v>
      </c>
      <c r="IG44" s="664"/>
      <c r="IH44" s="664"/>
      <c r="II44" s="664"/>
      <c r="IJ44" s="664"/>
      <c r="IK44" s="664"/>
      <c r="IL44" s="664"/>
      <c r="IM44" s="664"/>
      <c r="IN44" s="664"/>
      <c r="IO44" s="664"/>
    </row>
    <row r="45" spans="1:249" s="666" customFormat="1" ht="15.75" thickBot="1">
      <c r="A45" s="658">
        <v>270</v>
      </c>
      <c r="B45" s="984" t="s">
        <v>226</v>
      </c>
      <c r="C45" s="660" t="s">
        <v>227</v>
      </c>
      <c r="D45" s="661">
        <v>261319453</v>
      </c>
      <c r="E45" s="662">
        <v>3581</v>
      </c>
      <c r="F45" s="663" t="s">
        <v>1473</v>
      </c>
      <c r="G45" s="663">
        <v>1108351</v>
      </c>
      <c r="H45" s="663">
        <v>0</v>
      </c>
      <c r="I45" s="663">
        <v>1711827</v>
      </c>
      <c r="J45" s="663">
        <v>149501</v>
      </c>
      <c r="K45" s="663">
        <v>587860</v>
      </c>
      <c r="L45" s="663">
        <v>0</v>
      </c>
      <c r="M45" s="663">
        <v>0</v>
      </c>
      <c r="N45" s="663">
        <v>0</v>
      </c>
      <c r="O45" s="663">
        <v>19443</v>
      </c>
      <c r="P45" s="663">
        <v>0</v>
      </c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93187</v>
      </c>
      <c r="W45" s="663">
        <v>8124</v>
      </c>
      <c r="X45" s="663">
        <v>3885</v>
      </c>
      <c r="Y45" s="663">
        <v>6218</v>
      </c>
      <c r="Z45" s="663">
        <v>0</v>
      </c>
      <c r="AA45" s="663">
        <v>0</v>
      </c>
      <c r="AB45" s="663">
        <v>183043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1233185</v>
      </c>
      <c r="AI45" s="663">
        <v>0</v>
      </c>
      <c r="AJ45" s="663">
        <v>58202</v>
      </c>
      <c r="AK45" s="663">
        <v>38790</v>
      </c>
      <c r="AL45" s="663">
        <v>412582</v>
      </c>
      <c r="AM45" s="663">
        <v>55264</v>
      </c>
      <c r="AN45" s="663">
        <v>0</v>
      </c>
      <c r="AO45" s="663">
        <v>0</v>
      </c>
      <c r="AP45" s="663">
        <v>0</v>
      </c>
      <c r="AQ45" s="663">
        <v>0</v>
      </c>
      <c r="AR45" s="663">
        <v>0</v>
      </c>
      <c r="AS45" s="663">
        <v>0</v>
      </c>
      <c r="AT45" s="663">
        <v>2606</v>
      </c>
      <c r="AU45" s="663">
        <v>0</v>
      </c>
      <c r="AV45" s="663">
        <v>0</v>
      </c>
      <c r="AW45" s="663">
        <v>0</v>
      </c>
      <c r="AX45" s="663">
        <v>0</v>
      </c>
      <c r="AY45" s="663">
        <v>2197</v>
      </c>
      <c r="AZ45" s="663">
        <v>0</v>
      </c>
      <c r="BA45" s="663">
        <v>0</v>
      </c>
      <c r="BB45" s="663">
        <v>0</v>
      </c>
      <c r="BC45" s="663">
        <v>32437</v>
      </c>
      <c r="BD45" s="663">
        <v>0</v>
      </c>
      <c r="BE45" s="663">
        <v>0</v>
      </c>
      <c r="BF45" s="663">
        <v>100902</v>
      </c>
      <c r="BG45" s="663">
        <v>0</v>
      </c>
      <c r="BH45" s="663">
        <v>0</v>
      </c>
      <c r="BI45" s="663">
        <v>20283</v>
      </c>
      <c r="BJ45" s="663">
        <v>0</v>
      </c>
      <c r="BK45" s="663">
        <v>49004</v>
      </c>
      <c r="BL45" s="663">
        <v>0</v>
      </c>
      <c r="BM45" s="663">
        <v>0</v>
      </c>
      <c r="BN45" s="663">
        <v>0</v>
      </c>
      <c r="BO45" s="663">
        <v>0</v>
      </c>
      <c r="BP45" s="663">
        <v>0</v>
      </c>
      <c r="BQ45" s="663">
        <v>0</v>
      </c>
      <c r="BR45" s="663">
        <v>0</v>
      </c>
      <c r="BS45" s="663">
        <v>0</v>
      </c>
      <c r="BT45" s="663">
        <v>0</v>
      </c>
      <c r="BU45" s="663">
        <v>0</v>
      </c>
      <c r="BV45" s="663">
        <v>0</v>
      </c>
      <c r="BW45" s="663">
        <v>0</v>
      </c>
      <c r="BX45" s="663">
        <v>117498</v>
      </c>
      <c r="BY45" s="663">
        <v>0</v>
      </c>
      <c r="BZ45" s="663">
        <v>0</v>
      </c>
      <c r="CA45" s="663">
        <v>28910</v>
      </c>
      <c r="CB45" s="663">
        <v>0</v>
      </c>
      <c r="CC45" s="663">
        <v>2871</v>
      </c>
      <c r="CD45" s="663">
        <v>0</v>
      </c>
      <c r="CE45" s="663">
        <v>0</v>
      </c>
      <c r="CF45" s="663">
        <v>0</v>
      </c>
      <c r="CG45" s="663">
        <v>0</v>
      </c>
      <c r="CH45" s="663">
        <v>0</v>
      </c>
      <c r="CI45" s="663">
        <v>0</v>
      </c>
      <c r="CJ45" s="663">
        <v>0</v>
      </c>
      <c r="CK45" s="663">
        <v>0</v>
      </c>
      <c r="CL45" s="663">
        <v>0</v>
      </c>
      <c r="CM45" s="663">
        <v>0</v>
      </c>
      <c r="CN45" s="663">
        <v>0</v>
      </c>
      <c r="CO45" s="663">
        <v>0</v>
      </c>
      <c r="CP45" s="663">
        <v>0</v>
      </c>
      <c r="CQ45" s="663">
        <v>0</v>
      </c>
      <c r="CR45" s="663">
        <v>0</v>
      </c>
      <c r="CS45" s="663">
        <v>0</v>
      </c>
      <c r="CT45" s="663">
        <v>0</v>
      </c>
      <c r="CU45" s="663">
        <v>0</v>
      </c>
      <c r="CV45" s="663">
        <v>0</v>
      </c>
      <c r="CW45" s="663">
        <v>0</v>
      </c>
      <c r="CX45" s="663">
        <v>0</v>
      </c>
      <c r="CY45" s="663">
        <v>0</v>
      </c>
      <c r="CZ45" s="663">
        <v>0</v>
      </c>
      <c r="DA45" s="663">
        <v>0</v>
      </c>
      <c r="DB45" s="663">
        <v>0</v>
      </c>
      <c r="DC45" s="663">
        <v>0</v>
      </c>
      <c r="DD45" s="663">
        <v>0</v>
      </c>
      <c r="DE45" s="663">
        <v>0</v>
      </c>
      <c r="DF45" s="663">
        <v>0</v>
      </c>
      <c r="DG45" s="663">
        <v>0</v>
      </c>
      <c r="DH45" s="663">
        <v>0</v>
      </c>
      <c r="DI45" s="663">
        <v>0</v>
      </c>
      <c r="DJ45" s="663">
        <v>0</v>
      </c>
      <c r="DK45" s="663">
        <v>0</v>
      </c>
      <c r="DL45" s="663">
        <v>0</v>
      </c>
      <c r="DM45" s="663">
        <v>0</v>
      </c>
      <c r="DN45" s="663">
        <v>0</v>
      </c>
      <c r="DO45" s="663">
        <v>0</v>
      </c>
      <c r="DP45" s="663">
        <v>0</v>
      </c>
      <c r="DQ45" s="663">
        <v>0</v>
      </c>
      <c r="DR45" s="663">
        <v>0</v>
      </c>
      <c r="DS45" s="663">
        <v>0</v>
      </c>
      <c r="DT45" s="663">
        <v>0</v>
      </c>
      <c r="DU45" s="663">
        <v>0</v>
      </c>
      <c r="DV45" s="663">
        <v>0</v>
      </c>
      <c r="DW45" s="663">
        <v>0</v>
      </c>
      <c r="DX45" s="663">
        <v>0</v>
      </c>
      <c r="DY45" s="663">
        <v>0</v>
      </c>
      <c r="DZ45" s="663">
        <v>0</v>
      </c>
      <c r="EA45" s="663">
        <v>0</v>
      </c>
      <c r="EB45" s="663">
        <v>0</v>
      </c>
      <c r="EC45" s="663">
        <v>0</v>
      </c>
      <c r="ED45" s="663">
        <v>0</v>
      </c>
      <c r="EE45" s="663">
        <v>0</v>
      </c>
      <c r="EF45" s="663">
        <v>0</v>
      </c>
      <c r="EG45" s="663">
        <v>0</v>
      </c>
      <c r="EH45" s="663">
        <v>0</v>
      </c>
      <c r="EI45" s="663">
        <v>0</v>
      </c>
      <c r="EJ45" s="663">
        <v>0</v>
      </c>
      <c r="EK45" s="663">
        <v>0</v>
      </c>
      <c r="EL45" s="663">
        <v>0</v>
      </c>
      <c r="EM45" s="663">
        <v>0</v>
      </c>
      <c r="EN45" s="663">
        <v>0</v>
      </c>
      <c r="EO45" s="663">
        <v>0</v>
      </c>
      <c r="EP45" s="663">
        <v>0</v>
      </c>
      <c r="EQ45" s="663">
        <v>0</v>
      </c>
      <c r="ER45" s="663">
        <v>0</v>
      </c>
      <c r="ES45" s="663">
        <v>0</v>
      </c>
      <c r="ET45" s="663">
        <v>0</v>
      </c>
      <c r="EU45" s="663">
        <v>0</v>
      </c>
      <c r="EV45" s="663">
        <v>0</v>
      </c>
      <c r="EW45" s="663">
        <v>0</v>
      </c>
      <c r="EX45" s="663">
        <v>0</v>
      </c>
      <c r="EY45" s="663">
        <v>0</v>
      </c>
      <c r="EZ45" s="663">
        <v>0</v>
      </c>
      <c r="FA45" s="663">
        <v>0</v>
      </c>
      <c r="FB45" s="663">
        <v>0</v>
      </c>
      <c r="FC45" s="663">
        <v>0</v>
      </c>
      <c r="FD45" s="663">
        <v>0</v>
      </c>
      <c r="FE45" s="663">
        <v>0</v>
      </c>
      <c r="FF45" s="663">
        <v>0</v>
      </c>
      <c r="FG45" s="663">
        <v>0</v>
      </c>
      <c r="FH45" s="663">
        <v>0</v>
      </c>
      <c r="FI45" s="663">
        <v>0</v>
      </c>
      <c r="FJ45" s="663">
        <v>0</v>
      </c>
      <c r="FK45" s="663">
        <v>0</v>
      </c>
      <c r="FL45" s="663">
        <v>0</v>
      </c>
      <c r="FM45" s="663">
        <v>0</v>
      </c>
      <c r="FN45" s="663">
        <v>0</v>
      </c>
      <c r="FO45" s="663">
        <v>0</v>
      </c>
      <c r="FP45" s="663">
        <v>0</v>
      </c>
      <c r="FQ45" s="663">
        <v>0</v>
      </c>
      <c r="FR45" s="663">
        <v>0</v>
      </c>
      <c r="FS45" s="663">
        <v>0</v>
      </c>
      <c r="FT45" s="663">
        <v>0</v>
      </c>
      <c r="FU45" s="663">
        <v>0</v>
      </c>
      <c r="FV45" s="663">
        <v>0</v>
      </c>
      <c r="FW45" s="663">
        <v>0</v>
      </c>
      <c r="FX45" s="663">
        <v>0</v>
      </c>
      <c r="FY45" s="663">
        <v>0</v>
      </c>
      <c r="FZ45" s="663">
        <v>0</v>
      </c>
      <c r="GA45" s="663">
        <v>0</v>
      </c>
      <c r="GB45" s="663">
        <v>0</v>
      </c>
      <c r="GC45" s="663">
        <v>0</v>
      </c>
      <c r="GD45" s="663">
        <v>0</v>
      </c>
      <c r="GE45" s="663">
        <v>0</v>
      </c>
      <c r="GF45" s="663">
        <v>0</v>
      </c>
      <c r="GG45" s="663">
        <v>0</v>
      </c>
      <c r="GH45" s="663">
        <v>0</v>
      </c>
      <c r="GI45" s="663">
        <v>0</v>
      </c>
      <c r="GJ45" s="663">
        <v>0</v>
      </c>
      <c r="GK45" s="663">
        <v>0</v>
      </c>
      <c r="GL45" s="663">
        <v>0</v>
      </c>
      <c r="GM45" s="663">
        <v>0</v>
      </c>
      <c r="GN45" s="663">
        <v>0</v>
      </c>
      <c r="GO45" s="663">
        <v>0</v>
      </c>
      <c r="GP45" s="663">
        <v>0</v>
      </c>
      <c r="GQ45" s="663">
        <v>0</v>
      </c>
      <c r="GR45" s="663">
        <v>0</v>
      </c>
      <c r="GS45" s="663">
        <v>0</v>
      </c>
      <c r="GT45" s="663">
        <v>0</v>
      </c>
      <c r="GU45" s="663">
        <v>0</v>
      </c>
      <c r="GV45" s="663">
        <v>0</v>
      </c>
      <c r="GW45" s="663">
        <v>0</v>
      </c>
      <c r="GX45" s="663">
        <v>0</v>
      </c>
      <c r="GY45" s="663">
        <v>0</v>
      </c>
      <c r="GZ45" s="663">
        <v>0</v>
      </c>
      <c r="HA45" s="663">
        <v>0</v>
      </c>
      <c r="HB45" s="663">
        <v>0</v>
      </c>
      <c r="HC45" s="663">
        <v>0</v>
      </c>
      <c r="HD45" s="663">
        <v>0</v>
      </c>
      <c r="HE45" s="663">
        <v>0</v>
      </c>
      <c r="HF45" s="663">
        <v>0</v>
      </c>
      <c r="HG45" s="663">
        <v>0</v>
      </c>
      <c r="HH45" s="663">
        <v>0</v>
      </c>
      <c r="HI45" s="663">
        <v>0</v>
      </c>
      <c r="HJ45" s="663">
        <v>0</v>
      </c>
      <c r="HK45" s="663">
        <v>0</v>
      </c>
      <c r="HL45" s="663">
        <v>69937662</v>
      </c>
      <c r="HM45" s="663">
        <v>3388595</v>
      </c>
      <c r="HN45" s="663">
        <v>180251618</v>
      </c>
      <c r="HO45" s="664"/>
      <c r="HP45" s="665" t="s">
        <v>1609</v>
      </c>
      <c r="HQ45" s="477" t="s">
        <v>1610</v>
      </c>
      <c r="HR45" s="477" t="s">
        <v>1611</v>
      </c>
      <c r="HS45" s="661"/>
      <c r="HT45" s="662">
        <v>2820178</v>
      </c>
      <c r="HU45" s="662">
        <v>-1373062</v>
      </c>
      <c r="HV45" s="662">
        <v>433655</v>
      </c>
      <c r="HW45" s="662">
        <v>-149501</v>
      </c>
      <c r="HX45" s="662">
        <v>0</v>
      </c>
      <c r="HY45" s="662">
        <v>0</v>
      </c>
      <c r="HZ45" s="662">
        <v>-19443</v>
      </c>
      <c r="IA45" s="662">
        <v>0</v>
      </c>
      <c r="IB45" s="662">
        <v>0</v>
      </c>
      <c r="IC45" s="662">
        <v>0</v>
      </c>
      <c r="ID45" s="662">
        <v>0</v>
      </c>
      <c r="IE45" s="662">
        <v>0</v>
      </c>
      <c r="IF45" s="662">
        <v>0</v>
      </c>
      <c r="IG45" s="664"/>
      <c r="IH45" s="664"/>
      <c r="II45" s="664"/>
      <c r="IJ45" s="664"/>
      <c r="IK45" s="664"/>
      <c r="IL45" s="664"/>
      <c r="IM45" s="664"/>
      <c r="IN45" s="664"/>
      <c r="IO45" s="664"/>
    </row>
    <row r="46" spans="1:249" s="666" customFormat="1" ht="15.75" thickBot="1">
      <c r="A46" s="658">
        <v>280</v>
      </c>
      <c r="B46" s="984" t="s">
        <v>228</v>
      </c>
      <c r="C46" s="660" t="s">
        <v>229</v>
      </c>
      <c r="D46" s="661">
        <v>375322399</v>
      </c>
      <c r="E46" s="662">
        <v>3606</v>
      </c>
      <c r="F46" s="663" t="s">
        <v>1473</v>
      </c>
      <c r="G46" s="663">
        <v>484505</v>
      </c>
      <c r="H46" s="663">
        <v>0</v>
      </c>
      <c r="I46" s="663">
        <v>6289882</v>
      </c>
      <c r="J46" s="663">
        <v>463827</v>
      </c>
      <c r="K46" s="663">
        <v>269649</v>
      </c>
      <c r="L46" s="663">
        <v>0</v>
      </c>
      <c r="M46" s="663">
        <v>0</v>
      </c>
      <c r="N46" s="663">
        <v>602659</v>
      </c>
      <c r="O46" s="663">
        <v>458877</v>
      </c>
      <c r="P46" s="663">
        <v>78063</v>
      </c>
      <c r="Q46" s="663">
        <v>0</v>
      </c>
      <c r="R46" s="663">
        <v>0</v>
      </c>
      <c r="S46" s="663">
        <v>7720</v>
      </c>
      <c r="T46" s="663">
        <v>0</v>
      </c>
      <c r="U46" s="663">
        <v>0</v>
      </c>
      <c r="V46" s="663">
        <v>114827</v>
      </c>
      <c r="W46" s="663">
        <v>0</v>
      </c>
      <c r="X46" s="663">
        <v>83321</v>
      </c>
      <c r="Y46" s="663">
        <v>727</v>
      </c>
      <c r="Z46" s="663">
        <v>30568</v>
      </c>
      <c r="AA46" s="663">
        <v>43145</v>
      </c>
      <c r="AB46" s="663">
        <v>84167</v>
      </c>
      <c r="AC46" s="663">
        <v>0</v>
      </c>
      <c r="AD46" s="663">
        <v>0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63">
        <v>0</v>
      </c>
      <c r="AK46" s="663">
        <v>174</v>
      </c>
      <c r="AL46" s="663">
        <v>0</v>
      </c>
      <c r="AM46" s="663">
        <v>0</v>
      </c>
      <c r="AN46" s="663">
        <v>0</v>
      </c>
      <c r="AO46" s="663">
        <v>0</v>
      </c>
      <c r="AP46" s="663">
        <v>0</v>
      </c>
      <c r="AQ46" s="663">
        <v>0</v>
      </c>
      <c r="AR46" s="663">
        <v>0</v>
      </c>
      <c r="AS46" s="663">
        <v>0</v>
      </c>
      <c r="AT46" s="663">
        <v>229593</v>
      </c>
      <c r="AU46" s="663">
        <v>0</v>
      </c>
      <c r="AV46" s="663">
        <v>0</v>
      </c>
      <c r="AW46" s="663">
        <v>7127</v>
      </c>
      <c r="AX46" s="663">
        <v>17480</v>
      </c>
      <c r="AY46" s="663">
        <v>0</v>
      </c>
      <c r="AZ46" s="663">
        <v>0</v>
      </c>
      <c r="BA46" s="663">
        <v>0</v>
      </c>
      <c r="BB46" s="663">
        <v>189530</v>
      </c>
      <c r="BC46" s="663">
        <v>3753</v>
      </c>
      <c r="BD46" s="663">
        <v>0</v>
      </c>
      <c r="BE46" s="663">
        <v>0</v>
      </c>
      <c r="BF46" s="663">
        <v>263829</v>
      </c>
      <c r="BG46" s="663">
        <v>0</v>
      </c>
      <c r="BH46" s="663">
        <v>0</v>
      </c>
      <c r="BI46" s="663">
        <v>28440</v>
      </c>
      <c r="BJ46" s="663">
        <v>520</v>
      </c>
      <c r="BK46" s="663">
        <v>62258</v>
      </c>
      <c r="BL46" s="663">
        <v>32264</v>
      </c>
      <c r="BM46" s="663">
        <v>0</v>
      </c>
      <c r="BN46" s="663">
        <v>0</v>
      </c>
      <c r="BO46" s="663">
        <v>218135</v>
      </c>
      <c r="BP46" s="663">
        <v>0</v>
      </c>
      <c r="BQ46" s="663">
        <v>0</v>
      </c>
      <c r="BR46" s="663">
        <v>42828</v>
      </c>
      <c r="BS46" s="663">
        <v>0</v>
      </c>
      <c r="BT46" s="663">
        <v>0</v>
      </c>
      <c r="BU46" s="663">
        <v>1425</v>
      </c>
      <c r="BV46" s="663">
        <v>0</v>
      </c>
      <c r="BW46" s="663">
        <v>8102</v>
      </c>
      <c r="BX46" s="663">
        <v>2393</v>
      </c>
      <c r="BY46" s="663">
        <v>0</v>
      </c>
      <c r="BZ46" s="663">
        <v>0</v>
      </c>
      <c r="CA46" s="663">
        <v>23202</v>
      </c>
      <c r="CB46" s="663">
        <v>0</v>
      </c>
      <c r="CC46" s="663">
        <v>0</v>
      </c>
      <c r="CD46" s="663">
        <v>0</v>
      </c>
      <c r="CE46" s="663">
        <v>0</v>
      </c>
      <c r="CF46" s="663">
        <v>0</v>
      </c>
      <c r="CG46" s="663">
        <v>87380</v>
      </c>
      <c r="CH46" s="663">
        <v>21218</v>
      </c>
      <c r="CI46" s="663">
        <v>0</v>
      </c>
      <c r="CJ46" s="663">
        <v>0</v>
      </c>
      <c r="CK46" s="663">
        <v>0</v>
      </c>
      <c r="CL46" s="663">
        <v>0</v>
      </c>
      <c r="CM46" s="663">
        <v>164999</v>
      </c>
      <c r="CN46" s="663">
        <v>0</v>
      </c>
      <c r="CO46" s="663">
        <v>0</v>
      </c>
      <c r="CP46" s="663">
        <v>0</v>
      </c>
      <c r="CQ46" s="663">
        <v>0</v>
      </c>
      <c r="CR46" s="663">
        <v>0</v>
      </c>
      <c r="CS46" s="663">
        <v>99685</v>
      </c>
      <c r="CT46" s="663">
        <v>0</v>
      </c>
      <c r="CU46" s="663">
        <v>17887</v>
      </c>
      <c r="CV46" s="663">
        <v>1288640</v>
      </c>
      <c r="CW46" s="663">
        <v>0</v>
      </c>
      <c r="CX46" s="663">
        <v>144929</v>
      </c>
      <c r="CY46" s="663">
        <v>1071165</v>
      </c>
      <c r="CZ46" s="663">
        <v>17684</v>
      </c>
      <c r="DA46" s="663">
        <v>40857</v>
      </c>
      <c r="DB46" s="663">
        <v>0</v>
      </c>
      <c r="DC46" s="663">
        <v>0</v>
      </c>
      <c r="DD46" s="663">
        <v>0</v>
      </c>
      <c r="DE46" s="663">
        <v>0</v>
      </c>
      <c r="DF46" s="663">
        <v>0</v>
      </c>
      <c r="DG46" s="66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</v>
      </c>
      <c r="DM46" s="663">
        <v>0</v>
      </c>
      <c r="DN46" s="663">
        <v>0</v>
      </c>
      <c r="DO46" s="663">
        <v>0</v>
      </c>
      <c r="DP46" s="663">
        <v>0</v>
      </c>
      <c r="DQ46" s="663">
        <v>0</v>
      </c>
      <c r="DR46" s="663">
        <v>0</v>
      </c>
      <c r="DS46" s="663">
        <v>0</v>
      </c>
      <c r="DT46" s="663">
        <v>0</v>
      </c>
      <c r="DU46" s="663">
        <v>0</v>
      </c>
      <c r="DV46" s="663">
        <v>0</v>
      </c>
      <c r="DW46" s="663">
        <v>0</v>
      </c>
      <c r="DX46" s="663">
        <v>0</v>
      </c>
      <c r="DY46" s="663">
        <v>0</v>
      </c>
      <c r="DZ46" s="663">
        <v>0</v>
      </c>
      <c r="EA46" s="663">
        <v>0</v>
      </c>
      <c r="EB46" s="663">
        <v>0</v>
      </c>
      <c r="EC46" s="663">
        <v>0</v>
      </c>
      <c r="ED46" s="663">
        <v>0</v>
      </c>
      <c r="EE46" s="663">
        <v>0</v>
      </c>
      <c r="EF46" s="663">
        <v>57761</v>
      </c>
      <c r="EG46" s="663">
        <v>0</v>
      </c>
      <c r="EH46" s="663">
        <v>79099</v>
      </c>
      <c r="EI46" s="663">
        <v>2358463</v>
      </c>
      <c r="EJ46" s="663">
        <v>0</v>
      </c>
      <c r="EK46" s="663">
        <v>0</v>
      </c>
      <c r="EL46" s="663">
        <v>0</v>
      </c>
      <c r="EM46" s="663">
        <v>0</v>
      </c>
      <c r="EN46" s="663">
        <v>0</v>
      </c>
      <c r="EO46" s="663">
        <v>0</v>
      </c>
      <c r="EP46" s="663">
        <v>0</v>
      </c>
      <c r="EQ46" s="663">
        <v>0</v>
      </c>
      <c r="ER46" s="663">
        <v>0</v>
      </c>
      <c r="ES46" s="663">
        <v>0</v>
      </c>
      <c r="ET46" s="663">
        <v>0</v>
      </c>
      <c r="EU46" s="663">
        <v>0</v>
      </c>
      <c r="EV46" s="663">
        <v>0</v>
      </c>
      <c r="EW46" s="663">
        <v>0</v>
      </c>
      <c r="EX46" s="663">
        <v>0</v>
      </c>
      <c r="EY46" s="663">
        <v>0</v>
      </c>
      <c r="EZ46" s="663">
        <v>0</v>
      </c>
      <c r="FA46" s="663">
        <v>0</v>
      </c>
      <c r="FB46" s="663">
        <v>0</v>
      </c>
      <c r="FC46" s="663">
        <v>0</v>
      </c>
      <c r="FD46" s="663">
        <v>0</v>
      </c>
      <c r="FE46" s="663">
        <v>0</v>
      </c>
      <c r="FF46" s="663">
        <v>0</v>
      </c>
      <c r="FG46" s="663">
        <v>0</v>
      </c>
      <c r="FH46" s="663">
        <v>0</v>
      </c>
      <c r="FI46" s="663">
        <v>0</v>
      </c>
      <c r="FJ46" s="663">
        <v>0</v>
      </c>
      <c r="FK46" s="663">
        <v>0</v>
      </c>
      <c r="FL46" s="663">
        <v>0</v>
      </c>
      <c r="FM46" s="663">
        <v>0</v>
      </c>
      <c r="FN46" s="663">
        <v>0</v>
      </c>
      <c r="FO46" s="663">
        <v>0</v>
      </c>
      <c r="FP46" s="663">
        <v>0</v>
      </c>
      <c r="FQ46" s="663">
        <v>0</v>
      </c>
      <c r="FR46" s="663">
        <v>0</v>
      </c>
      <c r="FS46" s="663">
        <v>0</v>
      </c>
      <c r="FT46" s="663">
        <v>0</v>
      </c>
      <c r="FU46" s="663">
        <v>0</v>
      </c>
      <c r="FV46" s="663">
        <v>0</v>
      </c>
      <c r="FW46" s="663">
        <v>0</v>
      </c>
      <c r="FX46" s="663">
        <v>0</v>
      </c>
      <c r="FY46" s="663">
        <v>0</v>
      </c>
      <c r="FZ46" s="663">
        <v>0</v>
      </c>
      <c r="GA46" s="663">
        <v>0</v>
      </c>
      <c r="GB46" s="663">
        <v>0</v>
      </c>
      <c r="GC46" s="663">
        <v>0</v>
      </c>
      <c r="GD46" s="663">
        <v>0</v>
      </c>
      <c r="GE46" s="663">
        <v>0</v>
      </c>
      <c r="GF46" s="663">
        <v>0</v>
      </c>
      <c r="GG46" s="663">
        <v>0</v>
      </c>
      <c r="GH46" s="663">
        <v>0</v>
      </c>
      <c r="GI46" s="663">
        <v>0</v>
      </c>
      <c r="GJ46" s="663">
        <v>0</v>
      </c>
      <c r="GK46" s="663">
        <v>0</v>
      </c>
      <c r="GL46" s="663">
        <v>0</v>
      </c>
      <c r="GM46" s="663">
        <v>0</v>
      </c>
      <c r="GN46" s="663">
        <v>0</v>
      </c>
      <c r="GO46" s="663">
        <v>0</v>
      </c>
      <c r="GP46" s="663">
        <v>0</v>
      </c>
      <c r="GQ46" s="663">
        <v>0</v>
      </c>
      <c r="GR46" s="663">
        <v>0</v>
      </c>
      <c r="GS46" s="663">
        <v>0</v>
      </c>
      <c r="GT46" s="663">
        <v>0</v>
      </c>
      <c r="GU46" s="663">
        <v>0</v>
      </c>
      <c r="GV46" s="663">
        <v>0</v>
      </c>
      <c r="GW46" s="663">
        <v>0</v>
      </c>
      <c r="GX46" s="663">
        <v>0</v>
      </c>
      <c r="GY46" s="663">
        <v>0</v>
      </c>
      <c r="GZ46" s="663">
        <v>0</v>
      </c>
      <c r="HA46" s="663">
        <v>0</v>
      </c>
      <c r="HB46" s="663">
        <v>0</v>
      </c>
      <c r="HC46" s="663">
        <v>0</v>
      </c>
      <c r="HD46" s="663">
        <v>0</v>
      </c>
      <c r="HE46" s="663">
        <v>0</v>
      </c>
      <c r="HF46" s="663">
        <v>0</v>
      </c>
      <c r="HG46" s="663">
        <v>0</v>
      </c>
      <c r="HH46" s="663">
        <v>0</v>
      </c>
      <c r="HI46" s="663">
        <v>0</v>
      </c>
      <c r="HJ46" s="663">
        <v>0</v>
      </c>
      <c r="HK46" s="663">
        <v>0</v>
      </c>
      <c r="HL46" s="663">
        <v>88219964</v>
      </c>
      <c r="HM46" s="663">
        <v>7044036</v>
      </c>
      <c r="HN46" s="663">
        <v>261715635</v>
      </c>
      <c r="HO46" s="664"/>
      <c r="HP46" s="665" t="s">
        <v>1612</v>
      </c>
      <c r="HQ46" s="477" t="s">
        <v>1613</v>
      </c>
      <c r="HR46" s="477" t="s">
        <v>1614</v>
      </c>
      <c r="HS46" s="661"/>
      <c r="HT46" s="662">
        <v>6774387</v>
      </c>
      <c r="HU46" s="662">
        <v>-3588427</v>
      </c>
      <c r="HV46" s="662">
        <v>269649</v>
      </c>
      <c r="HW46" s="662">
        <v>-484505</v>
      </c>
      <c r="HX46" s="662">
        <v>0</v>
      </c>
      <c r="HY46" s="662">
        <v>-196195</v>
      </c>
      <c r="HZ46" s="662">
        <v>-28508</v>
      </c>
      <c r="IA46" s="662">
        <v>0</v>
      </c>
      <c r="IB46" s="662">
        <v>0</v>
      </c>
      <c r="IC46" s="662">
        <v>0</v>
      </c>
      <c r="ID46" s="662">
        <v>0</v>
      </c>
      <c r="IE46" s="662">
        <v>0</v>
      </c>
      <c r="IF46" s="662">
        <v>0</v>
      </c>
      <c r="IG46" s="664"/>
      <c r="IH46" s="664"/>
      <c r="II46" s="664"/>
      <c r="IJ46" s="664"/>
      <c r="IK46" s="664"/>
      <c r="IL46" s="664"/>
      <c r="IM46" s="664"/>
      <c r="IN46" s="664"/>
      <c r="IO46" s="664"/>
    </row>
    <row r="47" spans="1:249" s="666" customFormat="1" ht="15.75" customHeight="1" thickBot="1">
      <c r="A47" s="658">
        <v>290</v>
      </c>
      <c r="B47" s="984" t="s">
        <v>572</v>
      </c>
      <c r="C47" s="660" t="s">
        <v>230</v>
      </c>
      <c r="D47" s="661">
        <v>888784514</v>
      </c>
      <c r="E47" s="662">
        <v>3615</v>
      </c>
      <c r="F47" s="663" t="s">
        <v>1473</v>
      </c>
      <c r="G47" s="663">
        <v>0</v>
      </c>
      <c r="H47" s="663">
        <v>0</v>
      </c>
      <c r="I47" s="663">
        <v>56450775</v>
      </c>
      <c r="J47" s="663">
        <v>5740830</v>
      </c>
      <c r="K47" s="663">
        <v>2215111</v>
      </c>
      <c r="L47" s="663">
        <v>0</v>
      </c>
      <c r="M47" s="663">
        <v>0</v>
      </c>
      <c r="N47" s="663">
        <v>0</v>
      </c>
      <c r="O47" s="663">
        <v>0</v>
      </c>
      <c r="P47" s="663">
        <v>331450</v>
      </c>
      <c r="Q47" s="663">
        <v>0</v>
      </c>
      <c r="R47" s="663">
        <v>0</v>
      </c>
      <c r="S47" s="663">
        <v>32104</v>
      </c>
      <c r="T47" s="663">
        <v>23056</v>
      </c>
      <c r="U47" s="663">
        <v>60</v>
      </c>
      <c r="V47" s="663">
        <v>1862084</v>
      </c>
      <c r="W47" s="663">
        <v>1470508</v>
      </c>
      <c r="X47" s="663">
        <v>2022017</v>
      </c>
      <c r="Y47" s="663">
        <v>2608495</v>
      </c>
      <c r="Z47" s="663">
        <v>52628</v>
      </c>
      <c r="AA47" s="663">
        <v>581409</v>
      </c>
      <c r="AB47" s="663">
        <v>927006</v>
      </c>
      <c r="AC47" s="663">
        <v>188145</v>
      </c>
      <c r="AD47" s="663">
        <v>0</v>
      </c>
      <c r="AE47" s="663">
        <v>126438</v>
      </c>
      <c r="AF47" s="663">
        <v>501</v>
      </c>
      <c r="AG47" s="663">
        <v>14072</v>
      </c>
      <c r="AH47" s="663">
        <v>1065819</v>
      </c>
      <c r="AI47" s="663">
        <v>800983</v>
      </c>
      <c r="AJ47" s="663">
        <v>89300</v>
      </c>
      <c r="AK47" s="663">
        <v>721364</v>
      </c>
      <c r="AL47" s="663">
        <v>258083</v>
      </c>
      <c r="AM47" s="663">
        <v>569283</v>
      </c>
      <c r="AN47" s="663">
        <v>2930800</v>
      </c>
      <c r="AO47" s="663">
        <v>620598</v>
      </c>
      <c r="AP47" s="663">
        <v>53210</v>
      </c>
      <c r="AQ47" s="663">
        <v>348719</v>
      </c>
      <c r="AR47" s="663">
        <v>50425</v>
      </c>
      <c r="AS47" s="663">
        <v>1398075</v>
      </c>
      <c r="AT47" s="663">
        <v>110352</v>
      </c>
      <c r="AU47" s="663">
        <v>500</v>
      </c>
      <c r="AV47" s="663">
        <v>0</v>
      </c>
      <c r="AW47" s="663">
        <v>298102</v>
      </c>
      <c r="AX47" s="663">
        <v>0</v>
      </c>
      <c r="AY47" s="663">
        <v>34501</v>
      </c>
      <c r="AZ47" s="663">
        <v>63836</v>
      </c>
      <c r="BA47" s="663">
        <v>403377</v>
      </c>
      <c r="BB47" s="663">
        <v>217</v>
      </c>
      <c r="BC47" s="663">
        <v>461481</v>
      </c>
      <c r="BD47" s="663">
        <v>42754</v>
      </c>
      <c r="BE47" s="663">
        <v>133622</v>
      </c>
      <c r="BF47" s="663">
        <v>2676305</v>
      </c>
      <c r="BG47" s="663">
        <v>142221</v>
      </c>
      <c r="BH47" s="663">
        <v>63261</v>
      </c>
      <c r="BI47" s="663">
        <v>185196</v>
      </c>
      <c r="BJ47" s="663">
        <v>81980</v>
      </c>
      <c r="BK47" s="663">
        <v>100344</v>
      </c>
      <c r="BL47" s="663">
        <v>146871</v>
      </c>
      <c r="BM47" s="663">
        <v>0</v>
      </c>
      <c r="BN47" s="663">
        <v>0</v>
      </c>
      <c r="BO47" s="663">
        <v>83577</v>
      </c>
      <c r="BP47" s="663">
        <v>0</v>
      </c>
      <c r="BQ47" s="663">
        <v>0</v>
      </c>
      <c r="BR47" s="663">
        <v>2109633</v>
      </c>
      <c r="BS47" s="663">
        <v>315861</v>
      </c>
      <c r="BT47" s="663">
        <v>79601</v>
      </c>
      <c r="BU47" s="663">
        <v>483233</v>
      </c>
      <c r="BV47" s="663">
        <v>188</v>
      </c>
      <c r="BW47" s="663">
        <v>318929</v>
      </c>
      <c r="BX47" s="663">
        <v>72732</v>
      </c>
      <c r="BY47" s="663">
        <v>837206</v>
      </c>
      <c r="BZ47" s="663">
        <v>0</v>
      </c>
      <c r="CA47" s="663">
        <v>1003890</v>
      </c>
      <c r="CB47" s="663">
        <v>0</v>
      </c>
      <c r="CC47" s="663">
        <v>45563</v>
      </c>
      <c r="CD47" s="663">
        <v>786437</v>
      </c>
      <c r="CE47" s="663">
        <v>278129</v>
      </c>
      <c r="CF47" s="663">
        <v>0</v>
      </c>
      <c r="CG47" s="663">
        <v>516687</v>
      </c>
      <c r="CH47" s="663">
        <v>0</v>
      </c>
      <c r="CI47" s="663">
        <v>38483</v>
      </c>
      <c r="CJ47" s="663">
        <v>-15750</v>
      </c>
      <c r="CK47" s="663">
        <v>70750</v>
      </c>
      <c r="CL47" s="663">
        <v>0</v>
      </c>
      <c r="CM47" s="663">
        <v>316059</v>
      </c>
      <c r="CN47" s="663">
        <v>14980</v>
      </c>
      <c r="CO47" s="663">
        <v>320809</v>
      </c>
      <c r="CP47" s="663">
        <v>6842178</v>
      </c>
      <c r="CQ47" s="663">
        <v>488897</v>
      </c>
      <c r="CR47" s="663">
        <v>42597</v>
      </c>
      <c r="CS47" s="663">
        <v>1583251</v>
      </c>
      <c r="CT47" s="663">
        <v>0</v>
      </c>
      <c r="CU47" s="663">
        <v>158182</v>
      </c>
      <c r="CV47" s="663">
        <v>10488008</v>
      </c>
      <c r="CW47" s="663">
        <v>243476</v>
      </c>
      <c r="CX47" s="663">
        <v>3012273</v>
      </c>
      <c r="CY47" s="663">
        <v>294794</v>
      </c>
      <c r="CZ47" s="663">
        <v>0</v>
      </c>
      <c r="DA47" s="663">
        <v>1963968</v>
      </c>
      <c r="DB47" s="663">
        <v>0</v>
      </c>
      <c r="DC47" s="663">
        <v>0</v>
      </c>
      <c r="DD47" s="663">
        <v>0</v>
      </c>
      <c r="DE47" s="663">
        <v>0</v>
      </c>
      <c r="DF47" s="663">
        <v>0</v>
      </c>
      <c r="DG47" s="66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</v>
      </c>
      <c r="DM47" s="663">
        <v>0</v>
      </c>
      <c r="DN47" s="663">
        <v>0</v>
      </c>
      <c r="DO47" s="663">
        <v>0</v>
      </c>
      <c r="DP47" s="663">
        <v>0</v>
      </c>
      <c r="DQ47" s="663">
        <v>0</v>
      </c>
      <c r="DR47" s="663">
        <v>0</v>
      </c>
      <c r="DS47" s="663">
        <v>0</v>
      </c>
      <c r="DT47" s="663">
        <v>0</v>
      </c>
      <c r="DU47" s="663">
        <v>0</v>
      </c>
      <c r="DV47" s="663">
        <v>0</v>
      </c>
      <c r="DW47" s="663">
        <v>0</v>
      </c>
      <c r="DX47" s="663">
        <v>0</v>
      </c>
      <c r="DY47" s="663">
        <v>0</v>
      </c>
      <c r="DZ47" s="663">
        <v>0</v>
      </c>
      <c r="EA47" s="663">
        <v>0</v>
      </c>
      <c r="EB47" s="663">
        <v>0</v>
      </c>
      <c r="EC47" s="663">
        <v>0</v>
      </c>
      <c r="ED47" s="663">
        <v>0</v>
      </c>
      <c r="EE47" s="663">
        <v>0</v>
      </c>
      <c r="EF47" s="663">
        <v>521</v>
      </c>
      <c r="EG47" s="663">
        <v>3705068</v>
      </c>
      <c r="EH47" s="663">
        <v>0</v>
      </c>
      <c r="EI47" s="663">
        <v>3690605</v>
      </c>
      <c r="EJ47" s="663">
        <v>0</v>
      </c>
      <c r="EK47" s="663">
        <v>124349</v>
      </c>
      <c r="EL47" s="663">
        <v>0</v>
      </c>
      <c r="EM47" s="663">
        <v>0</v>
      </c>
      <c r="EN47" s="663">
        <v>0</v>
      </c>
      <c r="EO47" s="663">
        <v>0</v>
      </c>
      <c r="EP47" s="663">
        <v>0</v>
      </c>
      <c r="EQ47" s="663">
        <v>0</v>
      </c>
      <c r="ER47" s="663">
        <v>1068282</v>
      </c>
      <c r="ES47" s="663">
        <v>34493</v>
      </c>
      <c r="ET47" s="663">
        <v>0</v>
      </c>
      <c r="EU47" s="663">
        <v>135120</v>
      </c>
      <c r="EV47" s="663">
        <v>0</v>
      </c>
      <c r="EW47" s="663">
        <v>0</v>
      </c>
      <c r="EX47" s="663">
        <v>0</v>
      </c>
      <c r="EY47" s="663">
        <v>281449</v>
      </c>
      <c r="EZ47" s="663">
        <v>0</v>
      </c>
      <c r="FA47" s="663">
        <v>9596</v>
      </c>
      <c r="FB47" s="663">
        <v>0</v>
      </c>
      <c r="FC47" s="663">
        <v>0</v>
      </c>
      <c r="FD47" s="663">
        <v>336583</v>
      </c>
      <c r="FE47" s="663">
        <v>0</v>
      </c>
      <c r="FF47" s="663">
        <v>0</v>
      </c>
      <c r="FG47" s="663">
        <v>0</v>
      </c>
      <c r="FH47" s="663">
        <v>0</v>
      </c>
      <c r="FI47" s="663">
        <v>0</v>
      </c>
      <c r="FJ47" s="663">
        <v>746878</v>
      </c>
      <c r="FK47" s="663">
        <v>13421</v>
      </c>
      <c r="FL47" s="663">
        <v>89300</v>
      </c>
      <c r="FM47" s="663">
        <v>254895</v>
      </c>
      <c r="FN47" s="663">
        <v>333731</v>
      </c>
      <c r="FO47" s="663">
        <v>508194</v>
      </c>
      <c r="FP47" s="663">
        <v>311148</v>
      </c>
      <c r="FQ47" s="663">
        <v>786571</v>
      </c>
      <c r="FR47" s="663">
        <v>0</v>
      </c>
      <c r="FS47" s="663">
        <v>466469</v>
      </c>
      <c r="FT47" s="663">
        <v>2366</v>
      </c>
      <c r="FU47" s="663">
        <v>1079</v>
      </c>
      <c r="FV47" s="663">
        <v>924756</v>
      </c>
      <c r="FW47" s="663">
        <v>1470508</v>
      </c>
      <c r="FX47" s="663">
        <v>0</v>
      </c>
      <c r="FY47" s="663">
        <v>126438</v>
      </c>
      <c r="FZ47" s="663">
        <v>500</v>
      </c>
      <c r="GA47" s="663">
        <v>23929</v>
      </c>
      <c r="GB47" s="663">
        <v>875204</v>
      </c>
      <c r="GC47" s="663">
        <v>620598</v>
      </c>
      <c r="GD47" s="663">
        <v>445771</v>
      </c>
      <c r="GE47" s="663">
        <v>348719</v>
      </c>
      <c r="GF47" s="663">
        <v>0</v>
      </c>
      <c r="GG47" s="663">
        <v>1066721</v>
      </c>
      <c r="GH47" s="663">
        <v>0</v>
      </c>
      <c r="GI47" s="663">
        <v>0</v>
      </c>
      <c r="GJ47" s="663">
        <v>0</v>
      </c>
      <c r="GK47" s="663">
        <v>0</v>
      </c>
      <c r="GL47" s="663">
        <v>0</v>
      </c>
      <c r="GM47" s="663">
        <v>0</v>
      </c>
      <c r="GN47" s="663">
        <v>0</v>
      </c>
      <c r="GO47" s="663">
        <v>0</v>
      </c>
      <c r="GP47" s="663">
        <v>0</v>
      </c>
      <c r="GQ47" s="663">
        <v>0</v>
      </c>
      <c r="GR47" s="663">
        <v>0</v>
      </c>
      <c r="GS47" s="663">
        <v>0</v>
      </c>
      <c r="GT47" s="663">
        <v>0</v>
      </c>
      <c r="GU47" s="663">
        <v>0</v>
      </c>
      <c r="GV47" s="663">
        <v>0</v>
      </c>
      <c r="GW47" s="663">
        <v>0</v>
      </c>
      <c r="GX47" s="663">
        <v>0</v>
      </c>
      <c r="GY47" s="663">
        <v>0</v>
      </c>
      <c r="GZ47" s="663">
        <v>0</v>
      </c>
      <c r="HA47" s="663">
        <v>0</v>
      </c>
      <c r="HB47" s="663">
        <v>0</v>
      </c>
      <c r="HC47" s="663">
        <v>0</v>
      </c>
      <c r="HD47" s="663">
        <v>0</v>
      </c>
      <c r="HE47" s="663">
        <v>0</v>
      </c>
      <c r="HF47" s="663">
        <v>0</v>
      </c>
      <c r="HG47" s="663">
        <v>0</v>
      </c>
      <c r="HH47" s="663">
        <v>0</v>
      </c>
      <c r="HI47" s="663">
        <v>0</v>
      </c>
      <c r="HJ47" s="663">
        <v>0</v>
      </c>
      <c r="HK47" s="663">
        <v>0</v>
      </c>
      <c r="HL47" s="663">
        <v>171956762</v>
      </c>
      <c r="HM47" s="663">
        <v>57913643</v>
      </c>
      <c r="HN47" s="663">
        <v>483220413</v>
      </c>
      <c r="HO47" s="664"/>
      <c r="HP47" s="665" t="s">
        <v>1615</v>
      </c>
      <c r="HQ47" s="477" t="s">
        <v>1616</v>
      </c>
      <c r="HR47" s="477" t="s">
        <v>1617</v>
      </c>
      <c r="HS47" s="661"/>
      <c r="HT47" s="662">
        <v>56450775</v>
      </c>
      <c r="HU47" s="662">
        <v>-20656336</v>
      </c>
      <c r="HV47" s="662">
        <v>551734</v>
      </c>
      <c r="HW47" s="662">
        <v>0</v>
      </c>
      <c r="HX47" s="662">
        <v>0</v>
      </c>
      <c r="HY47" s="662">
        <v>-686437</v>
      </c>
      <c r="HZ47" s="662">
        <v>-65806</v>
      </c>
      <c r="IA47" s="662">
        <v>0</v>
      </c>
      <c r="IB47" s="662">
        <v>0</v>
      </c>
      <c r="IC47" s="662">
        <v>0</v>
      </c>
      <c r="ID47" s="662">
        <v>0</v>
      </c>
      <c r="IE47" s="662">
        <v>0</v>
      </c>
      <c r="IF47" s="662">
        <v>0</v>
      </c>
      <c r="IG47" s="664"/>
      <c r="IH47" s="664"/>
      <c r="II47" s="664"/>
      <c r="IJ47" s="664"/>
      <c r="IK47" s="664"/>
      <c r="IL47" s="664"/>
      <c r="IM47" s="664"/>
      <c r="IN47" s="664"/>
      <c r="IO47" s="664"/>
    </row>
    <row r="48" spans="1:249" s="666" customFormat="1" ht="18.75" customHeight="1" thickBot="1">
      <c r="A48" s="658">
        <v>300</v>
      </c>
      <c r="B48" s="984" t="s">
        <v>231</v>
      </c>
      <c r="C48" s="660" t="s">
        <v>232</v>
      </c>
      <c r="D48" s="661">
        <v>72676247</v>
      </c>
      <c r="E48" s="662">
        <v>3625</v>
      </c>
      <c r="F48" s="663" t="s">
        <v>1473</v>
      </c>
      <c r="G48" s="663">
        <v>0</v>
      </c>
      <c r="H48" s="663">
        <v>0</v>
      </c>
      <c r="I48" s="663">
        <v>2242552</v>
      </c>
      <c r="J48" s="663">
        <v>83558</v>
      </c>
      <c r="K48" s="663">
        <v>0</v>
      </c>
      <c r="L48" s="663">
        <v>0</v>
      </c>
      <c r="M48" s="663">
        <v>0</v>
      </c>
      <c r="N48" s="663">
        <v>390715</v>
      </c>
      <c r="O48" s="663">
        <v>0</v>
      </c>
      <c r="P48" s="663">
        <v>205988</v>
      </c>
      <c r="Q48" s="663">
        <v>23750</v>
      </c>
      <c r="R48" s="663">
        <v>31347</v>
      </c>
      <c r="S48" s="663">
        <v>30831</v>
      </c>
      <c r="T48" s="663">
        <v>0</v>
      </c>
      <c r="U48" s="663">
        <v>42793</v>
      </c>
      <c r="V48" s="663">
        <v>259947</v>
      </c>
      <c r="W48" s="663">
        <v>32195</v>
      </c>
      <c r="X48" s="663">
        <v>38468</v>
      </c>
      <c r="Y48" s="663">
        <v>78527</v>
      </c>
      <c r="Z48" s="663">
        <v>14101</v>
      </c>
      <c r="AA48" s="663">
        <v>473610</v>
      </c>
      <c r="AB48" s="663">
        <v>0</v>
      </c>
      <c r="AC48" s="663">
        <v>0</v>
      </c>
      <c r="AD48" s="663">
        <v>0</v>
      </c>
      <c r="AE48" s="663">
        <v>0</v>
      </c>
      <c r="AF48" s="663">
        <v>0</v>
      </c>
      <c r="AG48" s="663">
        <v>0</v>
      </c>
      <c r="AH48" s="663">
        <v>0</v>
      </c>
      <c r="AI48" s="663">
        <v>0</v>
      </c>
      <c r="AJ48" s="663">
        <v>0</v>
      </c>
      <c r="AK48" s="663">
        <v>0</v>
      </c>
      <c r="AL48" s="663">
        <v>0</v>
      </c>
      <c r="AM48" s="663">
        <v>0</v>
      </c>
      <c r="AN48" s="663">
        <v>0</v>
      </c>
      <c r="AO48" s="663">
        <v>8928</v>
      </c>
      <c r="AP48" s="663">
        <v>0</v>
      </c>
      <c r="AQ48" s="663">
        <v>1683</v>
      </c>
      <c r="AR48" s="663">
        <v>0</v>
      </c>
      <c r="AS48" s="663">
        <v>0</v>
      </c>
      <c r="AT48" s="663">
        <v>0</v>
      </c>
      <c r="AU48" s="663">
        <v>0</v>
      </c>
      <c r="AV48" s="663">
        <v>0</v>
      </c>
      <c r="AW48" s="663">
        <v>0</v>
      </c>
      <c r="AX48" s="663">
        <v>0</v>
      </c>
      <c r="AY48" s="663">
        <v>0</v>
      </c>
      <c r="AZ48" s="663">
        <v>0</v>
      </c>
      <c r="BA48" s="663">
        <v>0</v>
      </c>
      <c r="BB48" s="663">
        <v>0</v>
      </c>
      <c r="BC48" s="663">
        <v>0</v>
      </c>
      <c r="BD48" s="663">
        <v>0</v>
      </c>
      <c r="BE48" s="663">
        <v>0</v>
      </c>
      <c r="BF48" s="663">
        <v>0</v>
      </c>
      <c r="BG48" s="663">
        <v>0</v>
      </c>
      <c r="BH48" s="663">
        <v>0</v>
      </c>
      <c r="BI48" s="663">
        <v>0</v>
      </c>
      <c r="BJ48" s="663">
        <v>0</v>
      </c>
      <c r="BK48" s="663">
        <v>0</v>
      </c>
      <c r="BL48" s="663">
        <v>0</v>
      </c>
      <c r="BM48" s="663">
        <v>0</v>
      </c>
      <c r="BN48" s="663">
        <v>0</v>
      </c>
      <c r="BO48" s="663">
        <v>0</v>
      </c>
      <c r="BP48" s="663">
        <v>0</v>
      </c>
      <c r="BQ48" s="663">
        <v>0</v>
      </c>
      <c r="BR48" s="663">
        <v>48866</v>
      </c>
      <c r="BS48" s="663">
        <v>124682</v>
      </c>
      <c r="BT48" s="663">
        <v>0</v>
      </c>
      <c r="BU48" s="663">
        <v>300829</v>
      </c>
      <c r="BV48" s="663">
        <v>0</v>
      </c>
      <c r="BW48" s="663">
        <v>247010</v>
      </c>
      <c r="BX48" s="663">
        <v>0</v>
      </c>
      <c r="BY48" s="663">
        <v>190699</v>
      </c>
      <c r="BZ48" s="663">
        <v>0</v>
      </c>
      <c r="CA48" s="663">
        <v>0</v>
      </c>
      <c r="CB48" s="663">
        <v>0</v>
      </c>
      <c r="CC48" s="663">
        <v>0</v>
      </c>
      <c r="CD48" s="663">
        <v>0</v>
      </c>
      <c r="CE48" s="663">
        <v>20934</v>
      </c>
      <c r="CF48" s="663">
        <v>0</v>
      </c>
      <c r="CG48" s="663">
        <v>0</v>
      </c>
      <c r="CH48" s="663">
        <v>0</v>
      </c>
      <c r="CI48" s="663">
        <v>0</v>
      </c>
      <c r="CJ48" s="663">
        <v>0</v>
      </c>
      <c r="CK48" s="663">
        <v>0</v>
      </c>
      <c r="CL48" s="663">
        <v>0</v>
      </c>
      <c r="CM48" s="663">
        <v>0</v>
      </c>
      <c r="CN48" s="663">
        <v>0</v>
      </c>
      <c r="CO48" s="663">
        <v>0</v>
      </c>
      <c r="CP48" s="663">
        <v>0</v>
      </c>
      <c r="CQ48" s="663">
        <v>0</v>
      </c>
      <c r="CR48" s="663">
        <v>0</v>
      </c>
      <c r="CS48" s="663">
        <v>0</v>
      </c>
      <c r="CT48" s="663">
        <v>0</v>
      </c>
      <c r="CU48" s="663">
        <v>0</v>
      </c>
      <c r="CV48" s="663">
        <v>0</v>
      </c>
      <c r="CW48" s="663">
        <v>0</v>
      </c>
      <c r="CX48" s="663">
        <v>0</v>
      </c>
      <c r="CY48" s="663">
        <v>0</v>
      </c>
      <c r="CZ48" s="663">
        <v>0</v>
      </c>
      <c r="DA48" s="663">
        <v>0</v>
      </c>
      <c r="DB48" s="663">
        <v>0</v>
      </c>
      <c r="DC48" s="663">
        <v>0</v>
      </c>
      <c r="DD48" s="663">
        <v>0</v>
      </c>
      <c r="DE48" s="663">
        <v>0</v>
      </c>
      <c r="DF48" s="663">
        <v>0</v>
      </c>
      <c r="DG48" s="66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663">
        <v>0</v>
      </c>
      <c r="DN48" s="663">
        <v>0</v>
      </c>
      <c r="DO48" s="663">
        <v>0</v>
      </c>
      <c r="DP48" s="663">
        <v>0</v>
      </c>
      <c r="DQ48" s="663">
        <v>0</v>
      </c>
      <c r="DR48" s="663">
        <v>0</v>
      </c>
      <c r="DS48" s="663">
        <v>0</v>
      </c>
      <c r="DT48" s="663">
        <v>0</v>
      </c>
      <c r="DU48" s="663">
        <v>0</v>
      </c>
      <c r="DV48" s="663">
        <v>0</v>
      </c>
      <c r="DW48" s="663">
        <v>0</v>
      </c>
      <c r="DX48" s="663">
        <v>0</v>
      </c>
      <c r="DY48" s="663">
        <v>0</v>
      </c>
      <c r="DZ48" s="663">
        <v>0</v>
      </c>
      <c r="EA48" s="663">
        <v>0</v>
      </c>
      <c r="EB48" s="663">
        <v>0</v>
      </c>
      <c r="EC48" s="663">
        <v>0</v>
      </c>
      <c r="ED48" s="663">
        <v>0</v>
      </c>
      <c r="EE48" s="663">
        <v>0</v>
      </c>
      <c r="EF48" s="663">
        <v>0</v>
      </c>
      <c r="EG48" s="663">
        <v>0</v>
      </c>
      <c r="EH48" s="663">
        <v>0</v>
      </c>
      <c r="EI48" s="663">
        <v>150922</v>
      </c>
      <c r="EJ48" s="663">
        <v>0</v>
      </c>
      <c r="EK48" s="663">
        <v>0</v>
      </c>
      <c r="EL48" s="663">
        <v>0</v>
      </c>
      <c r="EM48" s="663">
        <v>0</v>
      </c>
      <c r="EN48" s="663">
        <v>0</v>
      </c>
      <c r="EO48" s="663">
        <v>0</v>
      </c>
      <c r="EP48" s="663">
        <v>0</v>
      </c>
      <c r="EQ48" s="663">
        <v>0</v>
      </c>
      <c r="ER48" s="663">
        <v>0</v>
      </c>
      <c r="ES48" s="663">
        <v>0</v>
      </c>
      <c r="ET48" s="663">
        <v>0</v>
      </c>
      <c r="EU48" s="663">
        <v>0</v>
      </c>
      <c r="EV48" s="663">
        <v>0</v>
      </c>
      <c r="EW48" s="663">
        <v>0</v>
      </c>
      <c r="EX48" s="663">
        <v>0</v>
      </c>
      <c r="EY48" s="663">
        <v>0</v>
      </c>
      <c r="EZ48" s="663">
        <v>0</v>
      </c>
      <c r="FA48" s="663">
        <v>0</v>
      </c>
      <c r="FB48" s="663">
        <v>0</v>
      </c>
      <c r="FC48" s="663">
        <v>0</v>
      </c>
      <c r="FD48" s="663">
        <v>0</v>
      </c>
      <c r="FE48" s="663">
        <v>0</v>
      </c>
      <c r="FF48" s="663">
        <v>0</v>
      </c>
      <c r="FG48" s="663">
        <v>0</v>
      </c>
      <c r="FH48" s="663">
        <v>0</v>
      </c>
      <c r="FI48" s="663">
        <v>0</v>
      </c>
      <c r="FJ48" s="663">
        <v>0</v>
      </c>
      <c r="FK48" s="663">
        <v>0</v>
      </c>
      <c r="FL48" s="663">
        <v>0</v>
      </c>
      <c r="FM48" s="663">
        <v>0</v>
      </c>
      <c r="FN48" s="663">
        <v>0</v>
      </c>
      <c r="FO48" s="663">
        <v>0</v>
      </c>
      <c r="FP48" s="663">
        <v>0</v>
      </c>
      <c r="FQ48" s="663">
        <v>0</v>
      </c>
      <c r="FR48" s="663">
        <v>0</v>
      </c>
      <c r="FS48" s="663">
        <v>0</v>
      </c>
      <c r="FT48" s="663">
        <v>0</v>
      </c>
      <c r="FU48" s="663">
        <v>0</v>
      </c>
      <c r="FV48" s="663">
        <v>0</v>
      </c>
      <c r="FW48" s="663">
        <v>0</v>
      </c>
      <c r="FX48" s="663">
        <v>0</v>
      </c>
      <c r="FY48" s="663">
        <v>0</v>
      </c>
      <c r="FZ48" s="663">
        <v>0</v>
      </c>
      <c r="GA48" s="663">
        <v>0</v>
      </c>
      <c r="GB48" s="663">
        <v>9838</v>
      </c>
      <c r="GC48" s="663">
        <v>0</v>
      </c>
      <c r="GD48" s="663">
        <v>0</v>
      </c>
      <c r="GE48" s="663">
        <v>0</v>
      </c>
      <c r="GF48" s="663">
        <v>0</v>
      </c>
      <c r="GG48" s="663">
        <v>7682</v>
      </c>
      <c r="GH48" s="663">
        <v>0</v>
      </c>
      <c r="GI48" s="663">
        <v>0</v>
      </c>
      <c r="GJ48" s="663">
        <v>0</v>
      </c>
      <c r="GK48" s="663">
        <v>0</v>
      </c>
      <c r="GL48" s="663">
        <v>0</v>
      </c>
      <c r="GM48" s="663">
        <v>0</v>
      </c>
      <c r="GN48" s="663">
        <v>0</v>
      </c>
      <c r="GO48" s="663">
        <v>0</v>
      </c>
      <c r="GP48" s="663">
        <v>0</v>
      </c>
      <c r="GQ48" s="663">
        <v>0</v>
      </c>
      <c r="GR48" s="663">
        <v>0</v>
      </c>
      <c r="GS48" s="663">
        <v>0</v>
      </c>
      <c r="GT48" s="663">
        <v>0</v>
      </c>
      <c r="GU48" s="663">
        <v>0</v>
      </c>
      <c r="GV48" s="663">
        <v>0</v>
      </c>
      <c r="GW48" s="663">
        <v>0</v>
      </c>
      <c r="GX48" s="663">
        <v>0</v>
      </c>
      <c r="GY48" s="663">
        <v>0</v>
      </c>
      <c r="GZ48" s="663">
        <v>0</v>
      </c>
      <c r="HA48" s="663">
        <v>0</v>
      </c>
      <c r="HB48" s="663">
        <v>0</v>
      </c>
      <c r="HC48" s="663">
        <v>0</v>
      </c>
      <c r="HD48" s="663">
        <v>0</v>
      </c>
      <c r="HE48" s="663">
        <v>0</v>
      </c>
      <c r="HF48" s="663">
        <v>0</v>
      </c>
      <c r="HG48" s="663">
        <v>0</v>
      </c>
      <c r="HH48" s="663">
        <v>0</v>
      </c>
      <c r="HI48" s="663">
        <v>0</v>
      </c>
      <c r="HJ48" s="663">
        <v>0</v>
      </c>
      <c r="HK48" s="663">
        <v>0</v>
      </c>
      <c r="HL48" s="663">
        <v>22936160</v>
      </c>
      <c r="HM48" s="663">
        <v>2242552</v>
      </c>
      <c r="HN48" s="663">
        <v>41015744</v>
      </c>
      <c r="HO48" s="664"/>
      <c r="HP48" s="665" t="s">
        <v>1618</v>
      </c>
      <c r="HQ48" s="477" t="s">
        <v>1619</v>
      </c>
      <c r="HR48" s="477" t="s">
        <v>1620</v>
      </c>
      <c r="HS48" s="661"/>
      <c r="HT48" s="662">
        <v>2242552</v>
      </c>
      <c r="HU48" s="662">
        <v>-552109</v>
      </c>
      <c r="HV48" s="662">
        <v>0</v>
      </c>
      <c r="HW48" s="662">
        <v>-272732</v>
      </c>
      <c r="HX48" s="662">
        <v>0</v>
      </c>
      <c r="HY48" s="662">
        <v>0</v>
      </c>
      <c r="HZ48" s="662">
        <v>0</v>
      </c>
      <c r="IA48" s="662">
        <v>0</v>
      </c>
      <c r="IB48" s="662">
        <v>0</v>
      </c>
      <c r="IC48" s="662">
        <v>0</v>
      </c>
      <c r="ID48" s="662">
        <v>0</v>
      </c>
      <c r="IE48" s="662">
        <v>0</v>
      </c>
      <c r="IF48" s="662">
        <v>0</v>
      </c>
      <c r="IG48" s="664"/>
      <c r="IH48" s="664"/>
      <c r="II48" s="664"/>
      <c r="IJ48" s="664"/>
      <c r="IK48" s="664"/>
      <c r="IL48" s="664"/>
      <c r="IM48" s="664"/>
      <c r="IN48" s="664"/>
      <c r="IO48" s="664"/>
    </row>
    <row r="49" spans="1:249" s="666" customFormat="1" ht="15.75" thickBot="1">
      <c r="A49" s="658">
        <v>310</v>
      </c>
      <c r="B49" s="984" t="s">
        <v>233</v>
      </c>
      <c r="C49" s="660" t="s">
        <v>234</v>
      </c>
      <c r="D49" s="661">
        <v>1469795161</v>
      </c>
      <c r="E49" s="662">
        <v>3644</v>
      </c>
      <c r="F49" s="663" t="s">
        <v>1473</v>
      </c>
      <c r="G49" s="663">
        <v>0</v>
      </c>
      <c r="H49" s="663">
        <v>0</v>
      </c>
      <c r="I49" s="663">
        <v>153007908</v>
      </c>
      <c r="J49" s="663">
        <v>8588897</v>
      </c>
      <c r="K49" s="663">
        <v>18195106</v>
      </c>
      <c r="L49" s="663">
        <v>0</v>
      </c>
      <c r="M49" s="663">
        <v>279307</v>
      </c>
      <c r="N49" s="663">
        <v>9476997</v>
      </c>
      <c r="O49" s="663">
        <v>4038449</v>
      </c>
      <c r="P49" s="663">
        <v>3466803</v>
      </c>
      <c r="Q49" s="663">
        <v>9708810</v>
      </c>
      <c r="R49" s="663">
        <v>939491</v>
      </c>
      <c r="S49" s="663">
        <v>6544248</v>
      </c>
      <c r="T49" s="663">
        <v>4910915</v>
      </c>
      <c r="U49" s="663">
        <v>4498968</v>
      </c>
      <c r="V49" s="663">
        <v>2019687</v>
      </c>
      <c r="W49" s="663">
        <v>8622599</v>
      </c>
      <c r="X49" s="663">
        <v>161096</v>
      </c>
      <c r="Y49" s="663">
        <v>3507750</v>
      </c>
      <c r="Z49" s="663">
        <v>767589</v>
      </c>
      <c r="AA49" s="663">
        <v>932487</v>
      </c>
      <c r="AB49" s="663">
        <v>1021182</v>
      </c>
      <c r="AC49" s="663">
        <v>1655272</v>
      </c>
      <c r="AD49" s="663">
        <v>0</v>
      </c>
      <c r="AE49" s="663">
        <v>1521886</v>
      </c>
      <c r="AF49" s="663">
        <v>139838</v>
      </c>
      <c r="AG49" s="663">
        <v>79671</v>
      </c>
      <c r="AH49" s="663">
        <v>11034091</v>
      </c>
      <c r="AI49" s="663">
        <v>14271644</v>
      </c>
      <c r="AJ49" s="663">
        <v>2495165</v>
      </c>
      <c r="AK49" s="663">
        <v>6473640</v>
      </c>
      <c r="AL49" s="663">
        <v>3697925</v>
      </c>
      <c r="AM49" s="663">
        <v>2016431</v>
      </c>
      <c r="AN49" s="663">
        <v>2157544</v>
      </c>
      <c r="AO49" s="663">
        <v>1881197</v>
      </c>
      <c r="AP49" s="663">
        <v>31403</v>
      </c>
      <c r="AQ49" s="663">
        <v>484925</v>
      </c>
      <c r="AR49" s="663">
        <v>715557</v>
      </c>
      <c r="AS49" s="663">
        <v>58228</v>
      </c>
      <c r="AT49" s="663">
        <v>766172</v>
      </c>
      <c r="AU49" s="663">
        <v>3409095</v>
      </c>
      <c r="AV49" s="663">
        <v>12081</v>
      </c>
      <c r="AW49" s="663">
        <v>252292</v>
      </c>
      <c r="AX49" s="663">
        <v>62162</v>
      </c>
      <c r="AY49" s="663">
        <v>105231</v>
      </c>
      <c r="AZ49" s="663">
        <v>-16</v>
      </c>
      <c r="BA49" s="663">
        <v>2594833</v>
      </c>
      <c r="BB49" s="663">
        <v>0</v>
      </c>
      <c r="BC49" s="663">
        <v>172801</v>
      </c>
      <c r="BD49" s="663">
        <v>27280</v>
      </c>
      <c r="BE49" s="663">
        <v>35421</v>
      </c>
      <c r="BF49" s="663">
        <v>3759583</v>
      </c>
      <c r="BG49" s="663">
        <v>4073740</v>
      </c>
      <c r="BH49" s="663">
        <v>219035</v>
      </c>
      <c r="BI49" s="663">
        <v>2526068</v>
      </c>
      <c r="BJ49" s="663">
        <v>2255208</v>
      </c>
      <c r="BK49" s="663">
        <v>726824</v>
      </c>
      <c r="BL49" s="663">
        <v>343435</v>
      </c>
      <c r="BM49" s="663">
        <v>5823736</v>
      </c>
      <c r="BN49" s="663">
        <v>164392</v>
      </c>
      <c r="BO49" s="663">
        <v>2300617</v>
      </c>
      <c r="BP49" s="663">
        <v>1129133</v>
      </c>
      <c r="BQ49" s="663">
        <v>557494</v>
      </c>
      <c r="BR49" s="663">
        <v>203889</v>
      </c>
      <c r="BS49" s="663">
        <v>6793678</v>
      </c>
      <c r="BT49" s="663">
        <v>486707</v>
      </c>
      <c r="BU49" s="663">
        <v>1642022</v>
      </c>
      <c r="BV49" s="663">
        <v>508011</v>
      </c>
      <c r="BW49" s="663">
        <v>688854</v>
      </c>
      <c r="BX49" s="663">
        <v>128953</v>
      </c>
      <c r="BY49" s="663">
        <v>0</v>
      </c>
      <c r="BZ49" s="663">
        <v>0</v>
      </c>
      <c r="CA49" s="663">
        <v>596804</v>
      </c>
      <c r="CB49" s="663">
        <v>0</v>
      </c>
      <c r="CC49" s="663">
        <v>0</v>
      </c>
      <c r="CD49" s="663">
        <v>74257</v>
      </c>
      <c r="CE49" s="663">
        <v>6122759</v>
      </c>
      <c r="CF49" s="663">
        <v>0</v>
      </c>
      <c r="CG49" s="663">
        <v>747501</v>
      </c>
      <c r="CH49" s="663">
        <v>162447</v>
      </c>
      <c r="CI49" s="663">
        <v>92552</v>
      </c>
      <c r="CJ49" s="663">
        <v>342530</v>
      </c>
      <c r="CK49" s="663">
        <v>7228915</v>
      </c>
      <c r="CL49" s="663">
        <v>-667</v>
      </c>
      <c r="CM49" s="663">
        <v>4244707</v>
      </c>
      <c r="CN49" s="663">
        <v>1923976</v>
      </c>
      <c r="CO49" s="663">
        <v>1038320</v>
      </c>
      <c r="CP49" s="663">
        <v>6220539</v>
      </c>
      <c r="CQ49" s="663">
        <v>3448155</v>
      </c>
      <c r="CR49" s="663">
        <v>332292</v>
      </c>
      <c r="CS49" s="663">
        <v>1280772</v>
      </c>
      <c r="CT49" s="663">
        <v>421626</v>
      </c>
      <c r="CU49" s="663">
        <v>3196876</v>
      </c>
      <c r="CV49" s="663">
        <v>0</v>
      </c>
      <c r="CW49" s="663">
        <v>1595876</v>
      </c>
      <c r="CX49" s="663">
        <v>0</v>
      </c>
      <c r="CY49" s="663">
        <v>375022</v>
      </c>
      <c r="CZ49" s="663">
        <v>43264</v>
      </c>
      <c r="DA49" s="663">
        <v>24649</v>
      </c>
      <c r="DB49" s="663">
        <v>0</v>
      </c>
      <c r="DC49" s="663">
        <v>0</v>
      </c>
      <c r="DD49" s="663">
        <v>0</v>
      </c>
      <c r="DE49" s="663">
        <v>0</v>
      </c>
      <c r="DF49" s="663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</v>
      </c>
      <c r="DM49" s="663">
        <v>0</v>
      </c>
      <c r="DN49" s="663">
        <v>0</v>
      </c>
      <c r="DO49" s="663">
        <v>0</v>
      </c>
      <c r="DP49" s="663">
        <v>0</v>
      </c>
      <c r="DQ49" s="663">
        <v>0</v>
      </c>
      <c r="DR49" s="663">
        <v>0</v>
      </c>
      <c r="DS49" s="663">
        <v>0</v>
      </c>
      <c r="DT49" s="663">
        <v>0</v>
      </c>
      <c r="DU49" s="663">
        <v>0</v>
      </c>
      <c r="DV49" s="663">
        <v>0</v>
      </c>
      <c r="DW49" s="663">
        <v>0</v>
      </c>
      <c r="DX49" s="663">
        <v>0</v>
      </c>
      <c r="DY49" s="663">
        <v>0</v>
      </c>
      <c r="DZ49" s="663">
        <v>0</v>
      </c>
      <c r="EA49" s="663">
        <v>0</v>
      </c>
      <c r="EB49" s="663">
        <v>0</v>
      </c>
      <c r="EC49" s="663">
        <v>0</v>
      </c>
      <c r="ED49" s="663">
        <v>0</v>
      </c>
      <c r="EE49" s="663">
        <v>0</v>
      </c>
      <c r="EF49" s="663">
        <v>97680</v>
      </c>
      <c r="EG49" s="663">
        <v>2251013</v>
      </c>
      <c r="EH49" s="663">
        <v>44128</v>
      </c>
      <c r="EI49" s="663">
        <v>275239</v>
      </c>
      <c r="EJ49" s="663">
        <v>207858</v>
      </c>
      <c r="EK49" s="663">
        <v>97355</v>
      </c>
      <c r="EL49" s="663">
        <v>542457</v>
      </c>
      <c r="EM49" s="663">
        <v>0</v>
      </c>
      <c r="EN49" s="663">
        <v>0</v>
      </c>
      <c r="EO49" s="663">
        <v>0</v>
      </c>
      <c r="EP49" s="663">
        <v>0</v>
      </c>
      <c r="EQ49" s="663">
        <v>0</v>
      </c>
      <c r="ER49" s="663">
        <v>832694</v>
      </c>
      <c r="ES49" s="663">
        <v>0</v>
      </c>
      <c r="ET49" s="663">
        <v>6081</v>
      </c>
      <c r="EU49" s="663">
        <v>6080</v>
      </c>
      <c r="EV49" s="663">
        <v>301474</v>
      </c>
      <c r="EW49" s="663">
        <v>166116</v>
      </c>
      <c r="EX49" s="663">
        <v>42823</v>
      </c>
      <c r="EY49" s="663">
        <v>0</v>
      </c>
      <c r="EZ49" s="663">
        <v>198147</v>
      </c>
      <c r="FA49" s="663">
        <v>2332</v>
      </c>
      <c r="FB49" s="663">
        <v>0</v>
      </c>
      <c r="FC49" s="663">
        <v>103428</v>
      </c>
      <c r="FD49" s="663">
        <v>988315</v>
      </c>
      <c r="FE49" s="663">
        <v>96977</v>
      </c>
      <c r="FF49" s="663">
        <v>1162821</v>
      </c>
      <c r="FG49" s="663">
        <v>0</v>
      </c>
      <c r="FH49" s="663">
        <v>1528403</v>
      </c>
      <c r="FI49" s="663">
        <v>699435</v>
      </c>
      <c r="FJ49" s="663">
        <v>108378</v>
      </c>
      <c r="FK49" s="663">
        <v>0</v>
      </c>
      <c r="FL49" s="663">
        <v>0</v>
      </c>
      <c r="FM49" s="663">
        <v>0</v>
      </c>
      <c r="FN49" s="663">
        <v>0</v>
      </c>
      <c r="FO49" s="663">
        <v>489135</v>
      </c>
      <c r="FP49" s="663">
        <v>1060366</v>
      </c>
      <c r="FQ49" s="663">
        <v>0</v>
      </c>
      <c r="FR49" s="663">
        <v>100000</v>
      </c>
      <c r="FS49" s="663">
        <v>0</v>
      </c>
      <c r="FT49" s="663">
        <v>72778</v>
      </c>
      <c r="FU49" s="663">
        <v>1342865</v>
      </c>
      <c r="FV49" s="663">
        <v>606786</v>
      </c>
      <c r="FW49" s="663">
        <v>0</v>
      </c>
      <c r="FX49" s="663">
        <v>0</v>
      </c>
      <c r="FY49" s="663">
        <v>0</v>
      </c>
      <c r="FZ49" s="663">
        <v>60084</v>
      </c>
      <c r="GA49" s="663">
        <v>103399</v>
      </c>
      <c r="GB49" s="663">
        <v>822655</v>
      </c>
      <c r="GC49" s="663">
        <v>12476</v>
      </c>
      <c r="GD49" s="663">
        <v>892690</v>
      </c>
      <c r="GE49" s="663">
        <v>2137</v>
      </c>
      <c r="GF49" s="663">
        <v>130141</v>
      </c>
      <c r="GG49" s="663">
        <v>527855</v>
      </c>
      <c r="GH49" s="663">
        <v>0</v>
      </c>
      <c r="GI49" s="663">
        <v>0</v>
      </c>
      <c r="GJ49" s="663">
        <v>0</v>
      </c>
      <c r="GK49" s="663">
        <v>0</v>
      </c>
      <c r="GL49" s="663">
        <v>0</v>
      </c>
      <c r="GM49" s="663">
        <v>0</v>
      </c>
      <c r="GN49" s="663">
        <v>0</v>
      </c>
      <c r="GO49" s="663">
        <v>0</v>
      </c>
      <c r="GP49" s="663">
        <v>0</v>
      </c>
      <c r="GQ49" s="663">
        <v>0</v>
      </c>
      <c r="GR49" s="663">
        <v>0</v>
      </c>
      <c r="GS49" s="663">
        <v>0</v>
      </c>
      <c r="GT49" s="663">
        <v>0</v>
      </c>
      <c r="GU49" s="663">
        <v>0</v>
      </c>
      <c r="GV49" s="663">
        <v>0</v>
      </c>
      <c r="GW49" s="663">
        <v>0</v>
      </c>
      <c r="GX49" s="663">
        <v>0</v>
      </c>
      <c r="GY49" s="663">
        <v>0</v>
      </c>
      <c r="GZ49" s="663">
        <v>0</v>
      </c>
      <c r="HA49" s="663">
        <v>0</v>
      </c>
      <c r="HB49" s="663">
        <v>0</v>
      </c>
      <c r="HC49" s="663">
        <v>0</v>
      </c>
      <c r="HD49" s="663">
        <v>0</v>
      </c>
      <c r="HE49" s="663">
        <v>0</v>
      </c>
      <c r="HF49" s="663">
        <v>0</v>
      </c>
      <c r="HG49" s="663">
        <v>0</v>
      </c>
      <c r="HH49" s="663">
        <v>0</v>
      </c>
      <c r="HI49" s="663">
        <v>0</v>
      </c>
      <c r="HJ49" s="663">
        <v>0</v>
      </c>
      <c r="HK49" s="663">
        <v>0</v>
      </c>
      <c r="HL49" s="663">
        <v>209506482</v>
      </c>
      <c r="HM49" s="663">
        <v>171050994</v>
      </c>
      <c r="HN49" s="663">
        <v>644965887</v>
      </c>
      <c r="HO49" s="664"/>
      <c r="HP49" s="665" t="s">
        <v>1601</v>
      </c>
      <c r="HQ49" s="477" t="s">
        <v>1602</v>
      </c>
      <c r="HR49" s="477" t="s">
        <v>1603</v>
      </c>
      <c r="HS49" s="661"/>
      <c r="HT49" s="662">
        <v>153007908</v>
      </c>
      <c r="HU49" s="662">
        <v>-98757758</v>
      </c>
      <c r="HV49" s="662">
        <v>4288321.9999999991</v>
      </c>
      <c r="HW49" s="662">
        <v>-1275232</v>
      </c>
      <c r="HX49" s="662">
        <v>0</v>
      </c>
      <c r="HY49" s="662">
        <v>-29364.999999999996</v>
      </c>
      <c r="HZ49" s="662">
        <v>0</v>
      </c>
      <c r="IA49" s="662">
        <v>453527</v>
      </c>
      <c r="IB49" s="662">
        <v>0</v>
      </c>
      <c r="IC49" s="662">
        <v>-86458</v>
      </c>
      <c r="ID49" s="662" t="s">
        <v>1604</v>
      </c>
      <c r="IE49" s="662">
        <v>0</v>
      </c>
      <c r="IF49" s="662" t="s">
        <v>1605</v>
      </c>
      <c r="IG49" s="664"/>
      <c r="IH49" s="664"/>
      <c r="II49" s="664"/>
      <c r="IJ49" s="664"/>
      <c r="IK49" s="664"/>
      <c r="IL49" s="664"/>
      <c r="IM49" s="664"/>
      <c r="IN49" s="664"/>
      <c r="IO49" s="664"/>
    </row>
    <row r="50" spans="1:249" s="666" customFormat="1" ht="15.75" thickBot="1">
      <c r="A50" s="658">
        <v>320</v>
      </c>
      <c r="B50" s="984" t="s">
        <v>235</v>
      </c>
      <c r="C50" s="660" t="s">
        <v>236</v>
      </c>
      <c r="D50" s="661">
        <v>146512397</v>
      </c>
      <c r="E50" s="662">
        <v>3541</v>
      </c>
      <c r="F50" s="663" t="s">
        <v>1473</v>
      </c>
      <c r="G50" s="663">
        <v>74655</v>
      </c>
      <c r="H50" s="663">
        <v>0</v>
      </c>
      <c r="I50" s="663">
        <v>717176</v>
      </c>
      <c r="J50" s="663">
        <v>24963</v>
      </c>
      <c r="K50" s="663">
        <v>10273</v>
      </c>
      <c r="L50" s="663">
        <v>0</v>
      </c>
      <c r="M50" s="663">
        <v>0</v>
      </c>
      <c r="N50" s="663">
        <v>0</v>
      </c>
      <c r="O50" s="663">
        <v>0</v>
      </c>
      <c r="P50" s="663">
        <v>47220</v>
      </c>
      <c r="Q50" s="663">
        <v>347959</v>
      </c>
      <c r="R50" s="663">
        <v>0</v>
      </c>
      <c r="S50" s="663">
        <v>0</v>
      </c>
      <c r="T50" s="663">
        <v>22922</v>
      </c>
      <c r="U50" s="663">
        <v>55210</v>
      </c>
      <c r="V50" s="663">
        <v>11996</v>
      </c>
      <c r="W50" s="663">
        <v>24278</v>
      </c>
      <c r="X50" s="663">
        <v>435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4999</v>
      </c>
      <c r="AG50" s="663">
        <v>0</v>
      </c>
      <c r="AH50" s="663">
        <v>81913</v>
      </c>
      <c r="AI50" s="663">
        <v>3463</v>
      </c>
      <c r="AJ50" s="663">
        <v>0</v>
      </c>
      <c r="AK50" s="663">
        <v>0</v>
      </c>
      <c r="AL50" s="663">
        <v>0</v>
      </c>
      <c r="AM50" s="663">
        <v>19341</v>
      </c>
      <c r="AN50" s="663">
        <v>0</v>
      </c>
      <c r="AO50" s="663">
        <v>1990</v>
      </c>
      <c r="AP50" s="663">
        <v>0</v>
      </c>
      <c r="AQ50" s="663">
        <v>0</v>
      </c>
      <c r="AR50" s="663">
        <v>26013</v>
      </c>
      <c r="AS50" s="663">
        <v>0</v>
      </c>
      <c r="AT50" s="663">
        <v>0</v>
      </c>
      <c r="AU50" s="663">
        <v>0</v>
      </c>
      <c r="AV50" s="663">
        <v>0</v>
      </c>
      <c r="AW50" s="663">
        <v>0</v>
      </c>
      <c r="AX50" s="663">
        <v>0</v>
      </c>
      <c r="AY50" s="663">
        <v>0</v>
      </c>
      <c r="AZ50" s="663">
        <v>0</v>
      </c>
      <c r="BA50" s="663">
        <v>15596</v>
      </c>
      <c r="BB50" s="663">
        <v>0</v>
      </c>
      <c r="BC50" s="663">
        <v>0</v>
      </c>
      <c r="BD50" s="663">
        <v>0</v>
      </c>
      <c r="BE50" s="663">
        <v>0</v>
      </c>
      <c r="BF50" s="663">
        <v>0</v>
      </c>
      <c r="BG50" s="663">
        <v>5622</v>
      </c>
      <c r="BH50" s="663">
        <v>0</v>
      </c>
      <c r="BI50" s="663">
        <v>671</v>
      </c>
      <c r="BJ50" s="663">
        <v>0</v>
      </c>
      <c r="BK50" s="663">
        <v>34244</v>
      </c>
      <c r="BL50" s="663">
        <v>0</v>
      </c>
      <c r="BM50" s="663">
        <v>17505</v>
      </c>
      <c r="BN50" s="663">
        <v>0</v>
      </c>
      <c r="BO50" s="663">
        <v>0</v>
      </c>
      <c r="BP50" s="663">
        <v>0</v>
      </c>
      <c r="BQ50" s="663">
        <v>0</v>
      </c>
      <c r="BR50" s="663">
        <v>0</v>
      </c>
      <c r="BS50" s="663">
        <v>11837</v>
      </c>
      <c r="BT50" s="663">
        <v>0</v>
      </c>
      <c r="BU50" s="663">
        <v>0</v>
      </c>
      <c r="BV50" s="663">
        <v>0</v>
      </c>
      <c r="BW50" s="663">
        <v>13552</v>
      </c>
      <c r="BX50" s="663">
        <v>0</v>
      </c>
      <c r="BY50" s="663">
        <v>239</v>
      </c>
      <c r="BZ50" s="663">
        <v>0</v>
      </c>
      <c r="CA50" s="663">
        <v>0</v>
      </c>
      <c r="CB50" s="663">
        <v>0</v>
      </c>
      <c r="CC50" s="663">
        <v>0</v>
      </c>
      <c r="CD50" s="663">
        <v>0</v>
      </c>
      <c r="CE50" s="663">
        <v>0</v>
      </c>
      <c r="CF50" s="663">
        <v>0</v>
      </c>
      <c r="CG50" s="663">
        <v>0</v>
      </c>
      <c r="CH50" s="663">
        <v>0</v>
      </c>
      <c r="CI50" s="663">
        <v>0</v>
      </c>
      <c r="CJ50" s="663">
        <v>0</v>
      </c>
      <c r="CK50" s="663">
        <v>764</v>
      </c>
      <c r="CL50" s="663">
        <v>0</v>
      </c>
      <c r="CM50" s="663">
        <v>0</v>
      </c>
      <c r="CN50" s="663">
        <v>0</v>
      </c>
      <c r="CO50" s="663">
        <v>0</v>
      </c>
      <c r="CP50" s="663">
        <v>0</v>
      </c>
      <c r="CQ50" s="663">
        <v>0</v>
      </c>
      <c r="CR50" s="663">
        <v>0</v>
      </c>
      <c r="CS50" s="663">
        <v>0</v>
      </c>
      <c r="CT50" s="663">
        <v>0</v>
      </c>
      <c r="CU50" s="663">
        <v>287</v>
      </c>
      <c r="CV50" s="663">
        <v>0</v>
      </c>
      <c r="CW50" s="663">
        <v>0</v>
      </c>
      <c r="CX50" s="663">
        <v>0</v>
      </c>
      <c r="CY50" s="663">
        <v>0</v>
      </c>
      <c r="CZ50" s="663">
        <v>0</v>
      </c>
      <c r="DA50" s="663">
        <v>0</v>
      </c>
      <c r="DB50" s="663">
        <v>0</v>
      </c>
      <c r="DC50" s="663">
        <v>0</v>
      </c>
      <c r="DD50" s="663">
        <v>0</v>
      </c>
      <c r="DE50" s="663">
        <v>0</v>
      </c>
      <c r="DF50" s="663">
        <v>0</v>
      </c>
      <c r="DG50" s="66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663">
        <v>0</v>
      </c>
      <c r="DN50" s="663">
        <v>0</v>
      </c>
      <c r="DO50" s="663">
        <v>0</v>
      </c>
      <c r="DP50" s="663">
        <v>0</v>
      </c>
      <c r="DQ50" s="663">
        <v>0</v>
      </c>
      <c r="DR50" s="663">
        <v>0</v>
      </c>
      <c r="DS50" s="663">
        <v>0</v>
      </c>
      <c r="DT50" s="663">
        <v>0</v>
      </c>
      <c r="DU50" s="663">
        <v>0</v>
      </c>
      <c r="DV50" s="663">
        <v>0</v>
      </c>
      <c r="DW50" s="663">
        <v>0</v>
      </c>
      <c r="DX50" s="663">
        <v>0</v>
      </c>
      <c r="DY50" s="663">
        <v>0</v>
      </c>
      <c r="DZ50" s="663">
        <v>0</v>
      </c>
      <c r="EA50" s="663">
        <v>0</v>
      </c>
      <c r="EB50" s="663">
        <v>0</v>
      </c>
      <c r="EC50" s="663">
        <v>0</v>
      </c>
      <c r="ED50" s="663">
        <v>0</v>
      </c>
      <c r="EE50" s="663">
        <v>0</v>
      </c>
      <c r="EF50" s="663">
        <v>0</v>
      </c>
      <c r="EG50" s="663">
        <v>0</v>
      </c>
      <c r="EH50" s="663">
        <v>0</v>
      </c>
      <c r="EI50" s="663">
        <v>0</v>
      </c>
      <c r="EJ50" s="663">
        <v>0</v>
      </c>
      <c r="EK50" s="663">
        <v>4356</v>
      </c>
      <c r="EL50" s="663">
        <v>0</v>
      </c>
      <c r="EM50" s="663">
        <v>0</v>
      </c>
      <c r="EN50" s="663">
        <v>0</v>
      </c>
      <c r="EO50" s="663">
        <v>0</v>
      </c>
      <c r="EP50" s="663">
        <v>0</v>
      </c>
      <c r="EQ50" s="663">
        <v>0</v>
      </c>
      <c r="ER50" s="663">
        <v>0</v>
      </c>
      <c r="ES50" s="663">
        <v>0</v>
      </c>
      <c r="ET50" s="663">
        <v>0</v>
      </c>
      <c r="EU50" s="663">
        <v>0</v>
      </c>
      <c r="EV50" s="663">
        <v>0</v>
      </c>
      <c r="EW50" s="663">
        <v>0</v>
      </c>
      <c r="EX50" s="663">
        <v>0</v>
      </c>
      <c r="EY50" s="663">
        <v>0</v>
      </c>
      <c r="EZ50" s="663">
        <v>0</v>
      </c>
      <c r="FA50" s="663">
        <v>0</v>
      </c>
      <c r="FB50" s="663">
        <v>0</v>
      </c>
      <c r="FC50" s="663">
        <v>0</v>
      </c>
      <c r="FD50" s="663">
        <v>0</v>
      </c>
      <c r="FE50" s="663">
        <v>0</v>
      </c>
      <c r="FF50" s="663">
        <v>0</v>
      </c>
      <c r="FG50" s="663">
        <v>0</v>
      </c>
      <c r="FH50" s="663">
        <v>0</v>
      </c>
      <c r="FI50" s="663">
        <v>0</v>
      </c>
      <c r="FJ50" s="663">
        <v>0</v>
      </c>
      <c r="FK50" s="663">
        <v>0</v>
      </c>
      <c r="FL50" s="663">
        <v>0</v>
      </c>
      <c r="FM50" s="663">
        <v>0</v>
      </c>
      <c r="FN50" s="663">
        <v>0</v>
      </c>
      <c r="FO50" s="663">
        <v>0</v>
      </c>
      <c r="FP50" s="663">
        <v>0</v>
      </c>
      <c r="FQ50" s="663">
        <v>0</v>
      </c>
      <c r="FR50" s="663">
        <v>0</v>
      </c>
      <c r="FS50" s="663">
        <v>0</v>
      </c>
      <c r="FT50" s="663">
        <v>0</v>
      </c>
      <c r="FU50" s="663">
        <v>0</v>
      </c>
      <c r="FV50" s="663">
        <v>0</v>
      </c>
      <c r="FW50" s="663">
        <v>0</v>
      </c>
      <c r="FX50" s="663">
        <v>0</v>
      </c>
      <c r="FY50" s="663">
        <v>0</v>
      </c>
      <c r="FZ50" s="663">
        <v>0</v>
      </c>
      <c r="GA50" s="663">
        <v>0</v>
      </c>
      <c r="GB50" s="663">
        <v>0</v>
      </c>
      <c r="GC50" s="663">
        <v>0</v>
      </c>
      <c r="GD50" s="663">
        <v>0</v>
      </c>
      <c r="GE50" s="663">
        <v>0</v>
      </c>
      <c r="GF50" s="663">
        <v>26013</v>
      </c>
      <c r="GG50" s="663">
        <v>0</v>
      </c>
      <c r="GH50" s="663">
        <v>0</v>
      </c>
      <c r="GI50" s="663">
        <v>0</v>
      </c>
      <c r="GJ50" s="663">
        <v>0</v>
      </c>
      <c r="GK50" s="663">
        <v>0</v>
      </c>
      <c r="GL50" s="663">
        <v>0</v>
      </c>
      <c r="GM50" s="663">
        <v>0</v>
      </c>
      <c r="GN50" s="663">
        <v>0</v>
      </c>
      <c r="GO50" s="663">
        <v>0</v>
      </c>
      <c r="GP50" s="663">
        <v>0</v>
      </c>
      <c r="GQ50" s="663">
        <v>0</v>
      </c>
      <c r="GR50" s="663">
        <v>0</v>
      </c>
      <c r="GS50" s="663">
        <v>0</v>
      </c>
      <c r="GT50" s="663">
        <v>0</v>
      </c>
      <c r="GU50" s="663">
        <v>0</v>
      </c>
      <c r="GV50" s="663">
        <v>0</v>
      </c>
      <c r="GW50" s="663">
        <v>0</v>
      </c>
      <c r="GX50" s="663">
        <v>0</v>
      </c>
      <c r="GY50" s="663">
        <v>0</v>
      </c>
      <c r="GZ50" s="663">
        <v>0</v>
      </c>
      <c r="HA50" s="663">
        <v>0</v>
      </c>
      <c r="HB50" s="663">
        <v>0</v>
      </c>
      <c r="HC50" s="663">
        <v>0</v>
      </c>
      <c r="HD50" s="663">
        <v>0</v>
      </c>
      <c r="HE50" s="663">
        <v>0</v>
      </c>
      <c r="HF50" s="663">
        <v>0</v>
      </c>
      <c r="HG50" s="663">
        <v>0</v>
      </c>
      <c r="HH50" s="663">
        <v>0</v>
      </c>
      <c r="HI50" s="663">
        <v>0</v>
      </c>
      <c r="HJ50" s="663">
        <v>0</v>
      </c>
      <c r="HK50" s="663">
        <v>0</v>
      </c>
      <c r="HL50" s="663">
        <v>41166512</v>
      </c>
      <c r="HM50" s="663">
        <v>802104</v>
      </c>
      <c r="HN50" s="663">
        <v>102668007</v>
      </c>
      <c r="HO50" s="664"/>
      <c r="HP50" s="665" t="s">
        <v>1606</v>
      </c>
      <c r="HQ50" s="477" t="s">
        <v>1607</v>
      </c>
      <c r="HR50" s="477" t="s">
        <v>1608</v>
      </c>
      <c r="HS50" s="661"/>
      <c r="HT50" s="662">
        <v>791831</v>
      </c>
      <c r="HU50" s="662">
        <v>-525090</v>
      </c>
      <c r="HV50" s="662">
        <v>0</v>
      </c>
      <c r="HW50" s="662">
        <v>0</v>
      </c>
      <c r="HX50" s="662">
        <v>0</v>
      </c>
      <c r="HY50" s="662">
        <v>0</v>
      </c>
      <c r="HZ50" s="662">
        <v>0</v>
      </c>
      <c r="IA50" s="662">
        <v>0</v>
      </c>
      <c r="IB50" s="662">
        <v>0</v>
      </c>
      <c r="IC50" s="662">
        <v>0</v>
      </c>
      <c r="ID50" s="662">
        <v>0</v>
      </c>
      <c r="IE50" s="662">
        <v>0</v>
      </c>
      <c r="IF50" s="662">
        <v>0</v>
      </c>
      <c r="IG50" s="664"/>
      <c r="IH50" s="664"/>
      <c r="II50" s="664"/>
      <c r="IJ50" s="664"/>
      <c r="IK50" s="664"/>
      <c r="IL50" s="664"/>
      <c r="IM50" s="664"/>
      <c r="IN50" s="664"/>
      <c r="IO50" s="664"/>
    </row>
    <row r="51" spans="1:249" s="666" customFormat="1" ht="15.75" thickBot="1">
      <c r="A51" s="658">
        <v>330</v>
      </c>
      <c r="B51" s="984" t="s">
        <v>237</v>
      </c>
      <c r="C51" s="660" t="s">
        <v>238</v>
      </c>
      <c r="D51" s="661">
        <v>868056019</v>
      </c>
      <c r="E51" s="662">
        <v>3594</v>
      </c>
      <c r="F51" s="663" t="s">
        <v>1473</v>
      </c>
      <c r="G51" s="663">
        <v>0</v>
      </c>
      <c r="H51" s="663">
        <v>0</v>
      </c>
      <c r="I51" s="663">
        <v>27257905</v>
      </c>
      <c r="J51" s="663">
        <v>5235957</v>
      </c>
      <c r="K51" s="663">
        <v>4162454</v>
      </c>
      <c r="L51" s="663">
        <v>0</v>
      </c>
      <c r="M51" s="663">
        <v>0</v>
      </c>
      <c r="N51" s="663">
        <v>7157709</v>
      </c>
      <c r="O51" s="663">
        <v>1843968</v>
      </c>
      <c r="P51" s="663">
        <v>15993</v>
      </c>
      <c r="Q51" s="663">
        <v>0</v>
      </c>
      <c r="R51" s="663">
        <v>0</v>
      </c>
      <c r="S51" s="663">
        <v>818</v>
      </c>
      <c r="T51" s="663">
        <v>0</v>
      </c>
      <c r="U51" s="663">
        <v>0</v>
      </c>
      <c r="V51" s="663">
        <v>2884819</v>
      </c>
      <c r="W51" s="663">
        <v>573154</v>
      </c>
      <c r="X51" s="663">
        <v>15486</v>
      </c>
      <c r="Y51" s="663">
        <v>3649953</v>
      </c>
      <c r="Z51" s="663">
        <v>484719</v>
      </c>
      <c r="AA51" s="663">
        <v>686244</v>
      </c>
      <c r="AB51" s="663">
        <v>1599045</v>
      </c>
      <c r="AC51" s="663">
        <v>133873</v>
      </c>
      <c r="AD51" s="663">
        <v>0</v>
      </c>
      <c r="AE51" s="663">
        <v>520370</v>
      </c>
      <c r="AF51" s="663">
        <v>123299</v>
      </c>
      <c r="AG51" s="663">
        <v>0</v>
      </c>
      <c r="AH51" s="663">
        <v>7362609</v>
      </c>
      <c r="AI51" s="663">
        <v>594106</v>
      </c>
      <c r="AJ51" s="663">
        <v>107927</v>
      </c>
      <c r="AK51" s="663">
        <v>3617321</v>
      </c>
      <c r="AL51" s="663">
        <v>217736</v>
      </c>
      <c r="AM51" s="663">
        <v>111204</v>
      </c>
      <c r="AN51" s="663">
        <v>212571</v>
      </c>
      <c r="AO51" s="663">
        <v>26268</v>
      </c>
      <c r="AP51" s="663">
        <v>0</v>
      </c>
      <c r="AQ51" s="663">
        <v>383930</v>
      </c>
      <c r="AR51" s="663">
        <v>60</v>
      </c>
      <c r="AS51" s="663">
        <v>7577</v>
      </c>
      <c r="AT51" s="663">
        <v>113392</v>
      </c>
      <c r="AU51" s="663">
        <v>37584</v>
      </c>
      <c r="AV51" s="663">
        <v>0</v>
      </c>
      <c r="AW51" s="663">
        <v>189121</v>
      </c>
      <c r="AX51" s="663">
        <v>0</v>
      </c>
      <c r="AY51" s="663">
        <v>21521</v>
      </c>
      <c r="AZ51" s="663">
        <v>303957</v>
      </c>
      <c r="BA51" s="663">
        <v>0</v>
      </c>
      <c r="BB51" s="663">
        <v>0</v>
      </c>
      <c r="BC51" s="663">
        <v>71231</v>
      </c>
      <c r="BD51" s="663">
        <v>153665</v>
      </c>
      <c r="BE51" s="663">
        <v>0</v>
      </c>
      <c r="BF51" s="663">
        <v>2372669</v>
      </c>
      <c r="BG51" s="663">
        <v>104571</v>
      </c>
      <c r="BH51" s="663">
        <v>0</v>
      </c>
      <c r="BI51" s="663">
        <v>1469895</v>
      </c>
      <c r="BJ51" s="663">
        <v>178661</v>
      </c>
      <c r="BK51" s="663">
        <v>289563</v>
      </c>
      <c r="BL51" s="663">
        <v>1792381</v>
      </c>
      <c r="BM51" s="663">
        <v>14350</v>
      </c>
      <c r="BN51" s="663">
        <v>0</v>
      </c>
      <c r="BO51" s="663">
        <v>453955</v>
      </c>
      <c r="BP51" s="663">
        <v>0</v>
      </c>
      <c r="BQ51" s="663">
        <v>142616</v>
      </c>
      <c r="BR51" s="663">
        <v>346875</v>
      </c>
      <c r="BS51" s="663">
        <v>165287</v>
      </c>
      <c r="BT51" s="663">
        <v>129918</v>
      </c>
      <c r="BU51" s="663">
        <v>540456</v>
      </c>
      <c r="BV51" s="663">
        <v>0</v>
      </c>
      <c r="BW51" s="663">
        <v>40982</v>
      </c>
      <c r="BX51" s="663">
        <v>0</v>
      </c>
      <c r="BY51" s="663">
        <v>0</v>
      </c>
      <c r="BZ51" s="663">
        <v>0</v>
      </c>
      <c r="CA51" s="663">
        <v>0</v>
      </c>
      <c r="CB51" s="663">
        <v>0</v>
      </c>
      <c r="CC51" s="663">
        <v>0</v>
      </c>
      <c r="CD51" s="663">
        <v>439235</v>
      </c>
      <c r="CE51" s="663">
        <v>0</v>
      </c>
      <c r="CF51" s="663">
        <v>0</v>
      </c>
      <c r="CG51" s="663">
        <v>387970</v>
      </c>
      <c r="CH51" s="663">
        <v>0</v>
      </c>
      <c r="CI51" s="663">
        <v>1404</v>
      </c>
      <c r="CJ51" s="663">
        <v>864461</v>
      </c>
      <c r="CK51" s="663">
        <v>68468</v>
      </c>
      <c r="CL51" s="663">
        <v>-2586</v>
      </c>
      <c r="CM51" s="663">
        <v>895559</v>
      </c>
      <c r="CN51" s="663">
        <v>18380</v>
      </c>
      <c r="CO51" s="663">
        <v>95818</v>
      </c>
      <c r="CP51" s="663">
        <v>718297</v>
      </c>
      <c r="CQ51" s="663">
        <v>0</v>
      </c>
      <c r="CR51" s="663">
        <v>133070</v>
      </c>
      <c r="CS51" s="663">
        <v>309592</v>
      </c>
      <c r="CT51" s="663">
        <v>153886</v>
      </c>
      <c r="CU51" s="663">
        <v>311030</v>
      </c>
      <c r="CV51" s="663">
        <v>0</v>
      </c>
      <c r="CW51" s="663">
        <v>0</v>
      </c>
      <c r="CX51" s="663">
        <v>0</v>
      </c>
      <c r="CY51" s="663">
        <v>0</v>
      </c>
      <c r="CZ51" s="663">
        <v>0</v>
      </c>
      <c r="DA51" s="663">
        <v>0</v>
      </c>
      <c r="DB51" s="663">
        <v>0</v>
      </c>
      <c r="DC51" s="663">
        <v>0</v>
      </c>
      <c r="DD51" s="663">
        <v>0</v>
      </c>
      <c r="DE51" s="663">
        <v>0</v>
      </c>
      <c r="DF51" s="663">
        <v>0</v>
      </c>
      <c r="DG51" s="66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663">
        <v>0</v>
      </c>
      <c r="DN51" s="663">
        <v>0</v>
      </c>
      <c r="DO51" s="663">
        <v>0</v>
      </c>
      <c r="DP51" s="663">
        <v>0</v>
      </c>
      <c r="DQ51" s="663">
        <v>0</v>
      </c>
      <c r="DR51" s="663">
        <v>0</v>
      </c>
      <c r="DS51" s="663">
        <v>0</v>
      </c>
      <c r="DT51" s="663">
        <v>0</v>
      </c>
      <c r="DU51" s="663">
        <v>0</v>
      </c>
      <c r="DV51" s="663">
        <v>0</v>
      </c>
      <c r="DW51" s="663">
        <v>0</v>
      </c>
      <c r="DX51" s="663">
        <v>0</v>
      </c>
      <c r="DY51" s="663">
        <v>0</v>
      </c>
      <c r="DZ51" s="663">
        <v>0</v>
      </c>
      <c r="EA51" s="663">
        <v>0</v>
      </c>
      <c r="EB51" s="663">
        <v>0</v>
      </c>
      <c r="EC51" s="663">
        <v>0</v>
      </c>
      <c r="ED51" s="663">
        <v>0</v>
      </c>
      <c r="EE51" s="663">
        <v>0</v>
      </c>
      <c r="EF51" s="663">
        <v>0</v>
      </c>
      <c r="EG51" s="663">
        <v>0</v>
      </c>
      <c r="EH51" s="663">
        <v>0</v>
      </c>
      <c r="EI51" s="663">
        <v>0</v>
      </c>
      <c r="EJ51" s="663">
        <v>0</v>
      </c>
      <c r="EK51" s="663">
        <v>0</v>
      </c>
      <c r="EL51" s="663">
        <v>0</v>
      </c>
      <c r="EM51" s="663">
        <v>0</v>
      </c>
      <c r="EN51" s="663">
        <v>0</v>
      </c>
      <c r="EO51" s="663">
        <v>0</v>
      </c>
      <c r="EP51" s="663">
        <v>0</v>
      </c>
      <c r="EQ51" s="663">
        <v>0</v>
      </c>
      <c r="ER51" s="663">
        <v>0</v>
      </c>
      <c r="ES51" s="663">
        <v>0</v>
      </c>
      <c r="ET51" s="663">
        <v>0</v>
      </c>
      <c r="EU51" s="663">
        <v>0</v>
      </c>
      <c r="EV51" s="663">
        <v>0</v>
      </c>
      <c r="EW51" s="663">
        <v>0</v>
      </c>
      <c r="EX51" s="663">
        <v>0</v>
      </c>
      <c r="EY51" s="663">
        <v>0</v>
      </c>
      <c r="EZ51" s="663">
        <v>0</v>
      </c>
      <c r="FA51" s="663">
        <v>0</v>
      </c>
      <c r="FB51" s="663">
        <v>0</v>
      </c>
      <c r="FC51" s="663">
        <v>0</v>
      </c>
      <c r="FD51" s="663">
        <v>0</v>
      </c>
      <c r="FE51" s="663">
        <v>0</v>
      </c>
      <c r="FF51" s="663">
        <v>0</v>
      </c>
      <c r="FG51" s="663">
        <v>0</v>
      </c>
      <c r="FH51" s="663">
        <v>0</v>
      </c>
      <c r="FI51" s="663">
        <v>0</v>
      </c>
      <c r="FJ51" s="663">
        <v>0</v>
      </c>
      <c r="FK51" s="663">
        <v>0</v>
      </c>
      <c r="FL51" s="663">
        <v>0</v>
      </c>
      <c r="FM51" s="663">
        <v>0</v>
      </c>
      <c r="FN51" s="663">
        <v>0</v>
      </c>
      <c r="FO51" s="663">
        <v>0</v>
      </c>
      <c r="FP51" s="663">
        <v>6270910</v>
      </c>
      <c r="FQ51" s="663">
        <v>0</v>
      </c>
      <c r="FR51" s="663">
        <v>0</v>
      </c>
      <c r="FS51" s="663">
        <v>0</v>
      </c>
      <c r="FT51" s="663">
        <v>132288</v>
      </c>
      <c r="FU51" s="663">
        <v>40699</v>
      </c>
      <c r="FV51" s="663">
        <v>0</v>
      </c>
      <c r="FW51" s="663">
        <v>0</v>
      </c>
      <c r="FX51" s="663">
        <v>0</v>
      </c>
      <c r="FY51" s="663">
        <v>0</v>
      </c>
      <c r="FZ51" s="663">
        <v>0</v>
      </c>
      <c r="GA51" s="663">
        <v>0</v>
      </c>
      <c r="GB51" s="663">
        <v>0</v>
      </c>
      <c r="GC51" s="663">
        <v>0</v>
      </c>
      <c r="GD51" s="663">
        <v>0</v>
      </c>
      <c r="GE51" s="663">
        <v>0</v>
      </c>
      <c r="GF51" s="663">
        <v>0</v>
      </c>
      <c r="GG51" s="663">
        <v>0</v>
      </c>
      <c r="GH51" s="663">
        <v>0</v>
      </c>
      <c r="GI51" s="663">
        <v>0</v>
      </c>
      <c r="GJ51" s="663">
        <v>0</v>
      </c>
      <c r="GK51" s="663">
        <v>0</v>
      </c>
      <c r="GL51" s="663">
        <v>0</v>
      </c>
      <c r="GM51" s="663">
        <v>0</v>
      </c>
      <c r="GN51" s="663">
        <v>0</v>
      </c>
      <c r="GO51" s="663">
        <v>0</v>
      </c>
      <c r="GP51" s="663">
        <v>0</v>
      </c>
      <c r="GQ51" s="663">
        <v>0</v>
      </c>
      <c r="GR51" s="663">
        <v>0</v>
      </c>
      <c r="GS51" s="663">
        <v>0</v>
      </c>
      <c r="GT51" s="663">
        <v>0</v>
      </c>
      <c r="GU51" s="663">
        <v>0</v>
      </c>
      <c r="GV51" s="663">
        <v>0</v>
      </c>
      <c r="GW51" s="663">
        <v>0</v>
      </c>
      <c r="GX51" s="663">
        <v>0</v>
      </c>
      <c r="GY51" s="663">
        <v>0</v>
      </c>
      <c r="GZ51" s="663">
        <v>0</v>
      </c>
      <c r="HA51" s="663">
        <v>0</v>
      </c>
      <c r="HB51" s="663">
        <v>0</v>
      </c>
      <c r="HC51" s="663">
        <v>0</v>
      </c>
      <c r="HD51" s="663">
        <v>0</v>
      </c>
      <c r="HE51" s="663">
        <v>0</v>
      </c>
      <c r="HF51" s="663">
        <v>0</v>
      </c>
      <c r="HG51" s="663">
        <v>0</v>
      </c>
      <c r="HH51" s="663">
        <v>0</v>
      </c>
      <c r="HI51" s="663">
        <v>0</v>
      </c>
      <c r="HJ51" s="663">
        <v>0</v>
      </c>
      <c r="HK51" s="663">
        <v>0</v>
      </c>
      <c r="HL51" s="663">
        <v>161424552</v>
      </c>
      <c r="HM51" s="663">
        <v>31373778</v>
      </c>
      <c r="HN51" s="663">
        <v>568812320</v>
      </c>
      <c r="HO51" s="664"/>
      <c r="HP51" s="665" t="s">
        <v>1641</v>
      </c>
      <c r="HQ51" s="477" t="s">
        <v>1642</v>
      </c>
      <c r="HR51" s="477" t="s">
        <v>1643</v>
      </c>
      <c r="HS51" s="661"/>
      <c r="HT51" s="662">
        <v>27257905</v>
      </c>
      <c r="HU51" s="662">
        <v>-11252433</v>
      </c>
      <c r="HV51" s="662">
        <v>1869157</v>
      </c>
      <c r="HW51" s="662">
        <v>0</v>
      </c>
      <c r="HX51" s="662">
        <v>0</v>
      </c>
      <c r="HY51" s="662">
        <v>-135235</v>
      </c>
      <c r="HZ51" s="662">
        <v>-55825</v>
      </c>
      <c r="IA51" s="662">
        <v>0</v>
      </c>
      <c r="IB51" s="662">
        <v>0</v>
      </c>
      <c r="IC51" s="662">
        <v>0</v>
      </c>
      <c r="ID51" s="662">
        <v>0</v>
      </c>
      <c r="IE51" s="662">
        <v>0</v>
      </c>
      <c r="IF51" s="662">
        <v>0</v>
      </c>
      <c r="IG51" s="664"/>
      <c r="IH51" s="664"/>
      <c r="II51" s="664"/>
      <c r="IJ51" s="664"/>
      <c r="IK51" s="664"/>
      <c r="IL51" s="664"/>
      <c r="IM51" s="664"/>
      <c r="IN51" s="664"/>
      <c r="IO51" s="664"/>
    </row>
    <row r="52" spans="1:249" s="666" customFormat="1" ht="15.75" thickBot="1">
      <c r="A52" s="658">
        <v>333</v>
      </c>
      <c r="B52" s="986" t="s">
        <v>239</v>
      </c>
      <c r="C52" s="660" t="s">
        <v>240</v>
      </c>
      <c r="D52" s="661">
        <v>75694001</v>
      </c>
      <c r="E52" s="662">
        <v>42421</v>
      </c>
      <c r="F52" s="663" t="s">
        <v>1473</v>
      </c>
      <c r="G52" s="663">
        <v>0</v>
      </c>
      <c r="H52" s="663">
        <v>0</v>
      </c>
      <c r="I52" s="663">
        <v>36120</v>
      </c>
      <c r="J52" s="663">
        <v>187</v>
      </c>
      <c r="K52" s="663">
        <v>0</v>
      </c>
      <c r="L52" s="663">
        <v>0</v>
      </c>
      <c r="M52" s="663">
        <v>0</v>
      </c>
      <c r="N52" s="663">
        <v>25184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7024</v>
      </c>
      <c r="W52" s="663">
        <v>0</v>
      </c>
      <c r="X52" s="663">
        <v>0</v>
      </c>
      <c r="Y52" s="663">
        <v>0</v>
      </c>
      <c r="Z52" s="663">
        <v>0</v>
      </c>
      <c r="AA52" s="663">
        <v>0</v>
      </c>
      <c r="AB52" s="663">
        <v>0</v>
      </c>
      <c r="AC52" s="663">
        <v>0</v>
      </c>
      <c r="AD52" s="663">
        <v>0</v>
      </c>
      <c r="AE52" s="663">
        <v>0</v>
      </c>
      <c r="AF52" s="663">
        <v>0</v>
      </c>
      <c r="AG52" s="663">
        <v>0</v>
      </c>
      <c r="AH52" s="663">
        <v>0</v>
      </c>
      <c r="AI52" s="663">
        <v>0</v>
      </c>
      <c r="AJ52" s="663">
        <v>0</v>
      </c>
      <c r="AK52" s="663">
        <v>0</v>
      </c>
      <c r="AL52" s="663">
        <v>0</v>
      </c>
      <c r="AM52" s="663">
        <v>0</v>
      </c>
      <c r="AN52" s="663">
        <v>0</v>
      </c>
      <c r="AO52" s="663">
        <v>0</v>
      </c>
      <c r="AP52" s="663">
        <v>0</v>
      </c>
      <c r="AQ52" s="663">
        <v>0</v>
      </c>
      <c r="AR52" s="663">
        <v>0</v>
      </c>
      <c r="AS52" s="663">
        <v>0</v>
      </c>
      <c r="AT52" s="663">
        <v>0</v>
      </c>
      <c r="AU52" s="663">
        <v>0</v>
      </c>
      <c r="AV52" s="663">
        <v>0</v>
      </c>
      <c r="AW52" s="663">
        <v>0</v>
      </c>
      <c r="AX52" s="663">
        <v>0</v>
      </c>
      <c r="AY52" s="663">
        <v>0</v>
      </c>
      <c r="AZ52" s="663">
        <v>0</v>
      </c>
      <c r="BA52" s="663">
        <v>0</v>
      </c>
      <c r="BB52" s="663">
        <v>0</v>
      </c>
      <c r="BC52" s="663">
        <v>0</v>
      </c>
      <c r="BD52" s="663">
        <v>0</v>
      </c>
      <c r="BE52" s="663">
        <v>0</v>
      </c>
      <c r="BF52" s="663">
        <v>0</v>
      </c>
      <c r="BG52" s="663">
        <v>0</v>
      </c>
      <c r="BH52" s="663">
        <v>0</v>
      </c>
      <c r="BI52" s="663">
        <v>0</v>
      </c>
      <c r="BJ52" s="663">
        <v>0</v>
      </c>
      <c r="BK52" s="663">
        <v>0</v>
      </c>
      <c r="BL52" s="663">
        <v>0</v>
      </c>
      <c r="BM52" s="663">
        <v>0</v>
      </c>
      <c r="BN52" s="663">
        <v>0</v>
      </c>
      <c r="BO52" s="663">
        <v>0</v>
      </c>
      <c r="BP52" s="663">
        <v>0</v>
      </c>
      <c r="BQ52" s="663">
        <v>381</v>
      </c>
      <c r="BR52" s="663">
        <v>0</v>
      </c>
      <c r="BS52" s="663">
        <v>0</v>
      </c>
      <c r="BT52" s="663">
        <v>0</v>
      </c>
      <c r="BU52" s="663">
        <v>0</v>
      </c>
      <c r="BV52" s="663">
        <v>0</v>
      </c>
      <c r="BW52" s="663">
        <v>0</v>
      </c>
      <c r="BX52" s="663">
        <v>0</v>
      </c>
      <c r="BY52" s="663">
        <v>0</v>
      </c>
      <c r="BZ52" s="663">
        <v>0</v>
      </c>
      <c r="CA52" s="663">
        <v>0</v>
      </c>
      <c r="CB52" s="663">
        <v>0</v>
      </c>
      <c r="CC52" s="663">
        <v>0</v>
      </c>
      <c r="CD52" s="663">
        <v>0</v>
      </c>
      <c r="CE52" s="663">
        <v>0</v>
      </c>
      <c r="CF52" s="663">
        <v>0</v>
      </c>
      <c r="CG52" s="663">
        <v>0</v>
      </c>
      <c r="CH52" s="663">
        <v>0</v>
      </c>
      <c r="CI52" s="663">
        <v>0</v>
      </c>
      <c r="CJ52" s="663">
        <v>0</v>
      </c>
      <c r="CK52" s="663">
        <v>0</v>
      </c>
      <c r="CL52" s="663">
        <v>0</v>
      </c>
      <c r="CM52" s="663">
        <v>0</v>
      </c>
      <c r="CN52" s="663">
        <v>0</v>
      </c>
      <c r="CO52" s="663">
        <v>0</v>
      </c>
      <c r="CP52" s="663">
        <v>0</v>
      </c>
      <c r="CQ52" s="663">
        <v>0</v>
      </c>
      <c r="CR52" s="663">
        <v>0</v>
      </c>
      <c r="CS52" s="663">
        <v>0</v>
      </c>
      <c r="CT52" s="663">
        <v>10863</v>
      </c>
      <c r="CU52" s="663">
        <v>0</v>
      </c>
      <c r="CV52" s="663">
        <v>0</v>
      </c>
      <c r="CW52" s="663">
        <v>0</v>
      </c>
      <c r="CX52" s="663">
        <v>0</v>
      </c>
      <c r="CY52" s="663">
        <v>0</v>
      </c>
      <c r="CZ52" s="663">
        <v>0</v>
      </c>
      <c r="DA52" s="663">
        <v>0</v>
      </c>
      <c r="DB52" s="663">
        <v>0</v>
      </c>
      <c r="DC52" s="663">
        <v>0</v>
      </c>
      <c r="DD52" s="663">
        <v>0</v>
      </c>
      <c r="DE52" s="663">
        <v>0</v>
      </c>
      <c r="DF52" s="663">
        <v>0</v>
      </c>
      <c r="DG52" s="663">
        <v>0</v>
      </c>
      <c r="DH52" s="663">
        <v>0</v>
      </c>
      <c r="DI52" s="663">
        <v>0</v>
      </c>
      <c r="DJ52" s="663">
        <v>0</v>
      </c>
      <c r="DK52" s="663">
        <v>0</v>
      </c>
      <c r="DL52" s="663">
        <v>0</v>
      </c>
      <c r="DM52" s="663">
        <v>0</v>
      </c>
      <c r="DN52" s="663">
        <v>0</v>
      </c>
      <c r="DO52" s="663">
        <v>0</v>
      </c>
      <c r="DP52" s="663">
        <v>0</v>
      </c>
      <c r="DQ52" s="663">
        <v>0</v>
      </c>
      <c r="DR52" s="663">
        <v>0</v>
      </c>
      <c r="DS52" s="663">
        <v>0</v>
      </c>
      <c r="DT52" s="663">
        <v>0</v>
      </c>
      <c r="DU52" s="663">
        <v>0</v>
      </c>
      <c r="DV52" s="663">
        <v>0</v>
      </c>
      <c r="DW52" s="663">
        <v>0</v>
      </c>
      <c r="DX52" s="663">
        <v>0</v>
      </c>
      <c r="DY52" s="663">
        <v>0</v>
      </c>
      <c r="DZ52" s="663">
        <v>0</v>
      </c>
      <c r="EA52" s="663">
        <v>0</v>
      </c>
      <c r="EB52" s="663">
        <v>0</v>
      </c>
      <c r="EC52" s="663">
        <v>0</v>
      </c>
      <c r="ED52" s="663">
        <v>0</v>
      </c>
      <c r="EE52" s="663">
        <v>0</v>
      </c>
      <c r="EF52" s="663">
        <v>7297</v>
      </c>
      <c r="EG52" s="663">
        <v>0</v>
      </c>
      <c r="EH52" s="663">
        <v>5397</v>
      </c>
      <c r="EI52" s="663">
        <v>5345</v>
      </c>
      <c r="EJ52" s="663">
        <v>0</v>
      </c>
      <c r="EK52" s="663">
        <v>0</v>
      </c>
      <c r="EL52" s="663">
        <v>0</v>
      </c>
      <c r="EM52" s="663">
        <v>0</v>
      </c>
      <c r="EN52" s="663">
        <v>0</v>
      </c>
      <c r="EO52" s="663">
        <v>0</v>
      </c>
      <c r="EP52" s="663">
        <v>0</v>
      </c>
      <c r="EQ52" s="663">
        <v>0</v>
      </c>
      <c r="ER52" s="663">
        <v>0</v>
      </c>
      <c r="ES52" s="663">
        <v>0</v>
      </c>
      <c r="ET52" s="663">
        <v>0</v>
      </c>
      <c r="EU52" s="663">
        <v>0</v>
      </c>
      <c r="EV52" s="663">
        <v>0</v>
      </c>
      <c r="EW52" s="663">
        <v>0</v>
      </c>
      <c r="EX52" s="663">
        <v>0</v>
      </c>
      <c r="EY52" s="663">
        <v>0</v>
      </c>
      <c r="EZ52" s="663">
        <v>0</v>
      </c>
      <c r="FA52" s="663">
        <v>0</v>
      </c>
      <c r="FB52" s="663">
        <v>0</v>
      </c>
      <c r="FC52" s="663">
        <v>0</v>
      </c>
      <c r="FD52" s="663">
        <v>0</v>
      </c>
      <c r="FE52" s="663">
        <v>0</v>
      </c>
      <c r="FF52" s="663">
        <v>0</v>
      </c>
      <c r="FG52" s="663">
        <v>0</v>
      </c>
      <c r="FH52" s="663">
        <v>0</v>
      </c>
      <c r="FI52" s="663">
        <v>0</v>
      </c>
      <c r="FJ52" s="663">
        <v>0</v>
      </c>
      <c r="FK52" s="663">
        <v>0</v>
      </c>
      <c r="FL52" s="663">
        <v>0</v>
      </c>
      <c r="FM52" s="663">
        <v>0</v>
      </c>
      <c r="FN52" s="663">
        <v>0</v>
      </c>
      <c r="FO52" s="663">
        <v>0</v>
      </c>
      <c r="FP52" s="663">
        <v>0</v>
      </c>
      <c r="FQ52" s="663">
        <v>0</v>
      </c>
      <c r="FR52" s="663">
        <v>0</v>
      </c>
      <c r="FS52" s="663">
        <v>0</v>
      </c>
      <c r="FT52" s="663">
        <v>0</v>
      </c>
      <c r="FU52" s="663">
        <v>0</v>
      </c>
      <c r="FV52" s="663">
        <v>0</v>
      </c>
      <c r="FW52" s="663">
        <v>0</v>
      </c>
      <c r="FX52" s="663">
        <v>0</v>
      </c>
      <c r="FY52" s="663">
        <v>0</v>
      </c>
      <c r="FZ52" s="663">
        <v>0</v>
      </c>
      <c r="GA52" s="663">
        <v>0</v>
      </c>
      <c r="GB52" s="663">
        <v>0</v>
      </c>
      <c r="GC52" s="663">
        <v>0</v>
      </c>
      <c r="GD52" s="663">
        <v>0</v>
      </c>
      <c r="GE52" s="663">
        <v>0</v>
      </c>
      <c r="GF52" s="663">
        <v>0</v>
      </c>
      <c r="GG52" s="663">
        <v>0</v>
      </c>
      <c r="GH52" s="663">
        <v>0</v>
      </c>
      <c r="GI52" s="663">
        <v>0</v>
      </c>
      <c r="GJ52" s="663">
        <v>0</v>
      </c>
      <c r="GK52" s="663">
        <v>0</v>
      </c>
      <c r="GL52" s="663">
        <v>0</v>
      </c>
      <c r="GM52" s="663">
        <v>0</v>
      </c>
      <c r="GN52" s="663">
        <v>0</v>
      </c>
      <c r="GO52" s="663">
        <v>0</v>
      </c>
      <c r="GP52" s="663">
        <v>0</v>
      </c>
      <c r="GQ52" s="663">
        <v>0</v>
      </c>
      <c r="GR52" s="663">
        <v>0</v>
      </c>
      <c r="GS52" s="663">
        <v>0</v>
      </c>
      <c r="GT52" s="663">
        <v>0</v>
      </c>
      <c r="GU52" s="663">
        <v>0</v>
      </c>
      <c r="GV52" s="663">
        <v>0</v>
      </c>
      <c r="GW52" s="663">
        <v>0</v>
      </c>
      <c r="GX52" s="663">
        <v>0</v>
      </c>
      <c r="GY52" s="663">
        <v>0</v>
      </c>
      <c r="GZ52" s="663">
        <v>0</v>
      </c>
      <c r="HA52" s="663">
        <v>0</v>
      </c>
      <c r="HB52" s="663">
        <v>0</v>
      </c>
      <c r="HC52" s="663">
        <v>0</v>
      </c>
      <c r="HD52" s="663">
        <v>0</v>
      </c>
      <c r="HE52" s="663">
        <v>0</v>
      </c>
      <c r="HF52" s="663">
        <v>0</v>
      </c>
      <c r="HG52" s="663">
        <v>0</v>
      </c>
      <c r="HH52" s="663">
        <v>0</v>
      </c>
      <c r="HI52" s="663">
        <v>0</v>
      </c>
      <c r="HJ52" s="663">
        <v>0</v>
      </c>
      <c r="HK52" s="663">
        <v>0</v>
      </c>
      <c r="HL52" s="663">
        <v>27183942</v>
      </c>
      <c r="HM52" s="663">
        <v>36120</v>
      </c>
      <c r="HN52" s="663">
        <v>48307534</v>
      </c>
      <c r="HO52" s="664"/>
      <c r="HP52" s="665" t="s">
        <v>1644</v>
      </c>
      <c r="HQ52" s="477" t="s">
        <v>1645</v>
      </c>
      <c r="HR52" s="477" t="s">
        <v>1646</v>
      </c>
      <c r="HS52" s="661"/>
      <c r="HT52" s="662">
        <v>36120</v>
      </c>
      <c r="HU52" s="662">
        <v>-9934</v>
      </c>
      <c r="HV52" s="662">
        <v>0</v>
      </c>
      <c r="HW52" s="662">
        <v>0</v>
      </c>
      <c r="HX52" s="662">
        <v>0</v>
      </c>
      <c r="HY52" s="662">
        <v>0</v>
      </c>
      <c r="HZ52" s="662">
        <v>0</v>
      </c>
      <c r="IA52" s="662">
        <v>0</v>
      </c>
      <c r="IB52" s="662">
        <v>0</v>
      </c>
      <c r="IC52" s="662">
        <v>0</v>
      </c>
      <c r="ID52" s="662">
        <v>0</v>
      </c>
      <c r="IE52" s="662">
        <v>0</v>
      </c>
      <c r="IF52" s="662">
        <v>0</v>
      </c>
      <c r="IG52" s="664"/>
      <c r="IH52" s="664"/>
      <c r="II52" s="664"/>
      <c r="IJ52" s="664"/>
      <c r="IK52" s="664"/>
      <c r="IL52" s="664"/>
      <c r="IM52" s="664"/>
      <c r="IN52" s="664"/>
      <c r="IO52" s="664"/>
    </row>
    <row r="53" spans="1:249" s="666" customFormat="1" ht="15.75" thickBot="1">
      <c r="A53" s="658">
        <v>340</v>
      </c>
      <c r="B53" s="984" t="s">
        <v>241</v>
      </c>
      <c r="C53" s="660" t="s">
        <v>242</v>
      </c>
      <c r="D53" s="661">
        <v>126547126</v>
      </c>
      <c r="E53" s="662">
        <v>3592</v>
      </c>
      <c r="F53" s="663" t="s">
        <v>1473</v>
      </c>
      <c r="G53" s="663">
        <v>400857</v>
      </c>
      <c r="H53" s="663">
        <v>0</v>
      </c>
      <c r="I53" s="663">
        <v>466719</v>
      </c>
      <c r="J53" s="663">
        <v>0</v>
      </c>
      <c r="K53" s="663">
        <v>27129</v>
      </c>
      <c r="L53" s="663">
        <v>0</v>
      </c>
      <c r="M53" s="663">
        <v>0</v>
      </c>
      <c r="N53" s="663">
        <v>0</v>
      </c>
      <c r="O53" s="663">
        <v>0</v>
      </c>
      <c r="P53" s="663">
        <v>0</v>
      </c>
      <c r="Q53" s="663">
        <v>0</v>
      </c>
      <c r="R53" s="663">
        <v>0</v>
      </c>
      <c r="S53" s="663">
        <v>0</v>
      </c>
      <c r="T53" s="663">
        <v>0</v>
      </c>
      <c r="U53" s="663">
        <v>0</v>
      </c>
      <c r="V53" s="663">
        <v>0</v>
      </c>
      <c r="W53" s="663">
        <v>0</v>
      </c>
      <c r="X53" s="663">
        <v>0</v>
      </c>
      <c r="Y53" s="663">
        <v>0</v>
      </c>
      <c r="Z53" s="663">
        <v>0</v>
      </c>
      <c r="AA53" s="663">
        <v>8359</v>
      </c>
      <c r="AB53" s="663">
        <v>0</v>
      </c>
      <c r="AC53" s="663">
        <v>0</v>
      </c>
      <c r="AD53" s="663">
        <v>0</v>
      </c>
      <c r="AE53" s="663">
        <v>0</v>
      </c>
      <c r="AF53" s="663">
        <v>0</v>
      </c>
      <c r="AG53" s="663">
        <v>0</v>
      </c>
      <c r="AH53" s="663">
        <v>0</v>
      </c>
      <c r="AI53" s="663">
        <v>0</v>
      </c>
      <c r="AJ53" s="663">
        <v>0</v>
      </c>
      <c r="AK53" s="663">
        <v>0</v>
      </c>
      <c r="AL53" s="663">
        <v>0</v>
      </c>
      <c r="AM53" s="663">
        <v>90937</v>
      </c>
      <c r="AN53" s="663">
        <v>36745</v>
      </c>
      <c r="AO53" s="663">
        <v>0</v>
      </c>
      <c r="AP53" s="663">
        <v>0</v>
      </c>
      <c r="AQ53" s="663">
        <v>0</v>
      </c>
      <c r="AR53" s="663">
        <v>0</v>
      </c>
      <c r="AS53" s="663">
        <v>17715</v>
      </c>
      <c r="AT53" s="663">
        <v>0</v>
      </c>
      <c r="AU53" s="663">
        <v>0</v>
      </c>
      <c r="AV53" s="663">
        <v>0</v>
      </c>
      <c r="AW53" s="663">
        <v>0</v>
      </c>
      <c r="AX53" s="663">
        <v>0</v>
      </c>
      <c r="AY53" s="663">
        <v>0</v>
      </c>
      <c r="AZ53" s="663">
        <v>223171</v>
      </c>
      <c r="BA53" s="663">
        <v>0</v>
      </c>
      <c r="BB53" s="663">
        <v>0</v>
      </c>
      <c r="BC53" s="663">
        <v>0</v>
      </c>
      <c r="BD53" s="663">
        <v>0</v>
      </c>
      <c r="BE53" s="663">
        <v>4203</v>
      </c>
      <c r="BF53" s="663">
        <v>0</v>
      </c>
      <c r="BG53" s="663">
        <v>0</v>
      </c>
      <c r="BH53" s="663">
        <v>0</v>
      </c>
      <c r="BI53" s="663">
        <v>0</v>
      </c>
      <c r="BJ53" s="663">
        <v>0</v>
      </c>
      <c r="BK53" s="663">
        <v>59112</v>
      </c>
      <c r="BL53" s="663">
        <v>0</v>
      </c>
      <c r="BM53" s="663">
        <v>0</v>
      </c>
      <c r="BN53" s="663">
        <v>0</v>
      </c>
      <c r="BO53" s="663">
        <v>0</v>
      </c>
      <c r="BP53" s="663">
        <v>0</v>
      </c>
      <c r="BQ53" s="663">
        <v>0</v>
      </c>
      <c r="BR53" s="663">
        <v>0</v>
      </c>
      <c r="BS53" s="663">
        <v>0</v>
      </c>
      <c r="BT53" s="663">
        <v>0</v>
      </c>
      <c r="BU53" s="663">
        <v>0</v>
      </c>
      <c r="BV53" s="663">
        <v>0</v>
      </c>
      <c r="BW53" s="663">
        <v>0</v>
      </c>
      <c r="BX53" s="663">
        <v>0</v>
      </c>
      <c r="BY53" s="663">
        <v>0</v>
      </c>
      <c r="BZ53" s="663">
        <v>0</v>
      </c>
      <c r="CA53" s="663">
        <v>0</v>
      </c>
      <c r="CB53" s="663">
        <v>0</v>
      </c>
      <c r="CC53" s="663">
        <v>0</v>
      </c>
      <c r="CD53" s="663">
        <v>0</v>
      </c>
      <c r="CE53" s="663">
        <v>0</v>
      </c>
      <c r="CF53" s="663">
        <v>0</v>
      </c>
      <c r="CG53" s="663">
        <v>0</v>
      </c>
      <c r="CH53" s="663">
        <v>0</v>
      </c>
      <c r="CI53" s="663">
        <v>0</v>
      </c>
      <c r="CJ53" s="663">
        <v>0</v>
      </c>
      <c r="CK53" s="663">
        <v>0</v>
      </c>
      <c r="CL53" s="663">
        <v>0</v>
      </c>
      <c r="CM53" s="663">
        <v>0</v>
      </c>
      <c r="CN53" s="663">
        <v>0</v>
      </c>
      <c r="CO53" s="663">
        <v>35616</v>
      </c>
      <c r="CP53" s="663">
        <v>0</v>
      </c>
      <c r="CQ53" s="663">
        <v>0</v>
      </c>
      <c r="CR53" s="663">
        <v>0</v>
      </c>
      <c r="CS53" s="663">
        <v>0</v>
      </c>
      <c r="CT53" s="663">
        <v>0</v>
      </c>
      <c r="CU53" s="663">
        <v>17990</v>
      </c>
      <c r="CV53" s="663">
        <v>0</v>
      </c>
      <c r="CW53" s="663">
        <v>0</v>
      </c>
      <c r="CX53" s="663">
        <v>0</v>
      </c>
      <c r="CY53" s="663">
        <v>0</v>
      </c>
      <c r="CZ53" s="663">
        <v>0</v>
      </c>
      <c r="DA53" s="663">
        <v>0</v>
      </c>
      <c r="DB53" s="663">
        <v>0</v>
      </c>
      <c r="DC53" s="663">
        <v>0</v>
      </c>
      <c r="DD53" s="663">
        <v>0</v>
      </c>
      <c r="DE53" s="663">
        <v>0</v>
      </c>
      <c r="DF53" s="663">
        <v>0</v>
      </c>
      <c r="DG53" s="663">
        <v>0</v>
      </c>
      <c r="DH53" s="663">
        <v>0</v>
      </c>
      <c r="DI53" s="663">
        <v>0</v>
      </c>
      <c r="DJ53" s="663">
        <v>0</v>
      </c>
      <c r="DK53" s="663">
        <v>0</v>
      </c>
      <c r="DL53" s="663">
        <v>0</v>
      </c>
      <c r="DM53" s="663">
        <v>0</v>
      </c>
      <c r="DN53" s="663">
        <v>0</v>
      </c>
      <c r="DO53" s="663">
        <v>0</v>
      </c>
      <c r="DP53" s="663">
        <v>0</v>
      </c>
      <c r="DQ53" s="663">
        <v>0</v>
      </c>
      <c r="DR53" s="663">
        <v>0</v>
      </c>
      <c r="DS53" s="663">
        <v>0</v>
      </c>
      <c r="DT53" s="663">
        <v>0</v>
      </c>
      <c r="DU53" s="663">
        <v>0</v>
      </c>
      <c r="DV53" s="663">
        <v>0</v>
      </c>
      <c r="DW53" s="663">
        <v>0</v>
      </c>
      <c r="DX53" s="663">
        <v>0</v>
      </c>
      <c r="DY53" s="663">
        <v>0</v>
      </c>
      <c r="DZ53" s="663">
        <v>0</v>
      </c>
      <c r="EA53" s="663">
        <v>0</v>
      </c>
      <c r="EB53" s="663">
        <v>0</v>
      </c>
      <c r="EC53" s="663">
        <v>0</v>
      </c>
      <c r="ED53" s="663">
        <v>0</v>
      </c>
      <c r="EE53" s="663">
        <v>0</v>
      </c>
      <c r="EF53" s="663">
        <v>0</v>
      </c>
      <c r="EG53" s="663">
        <v>0</v>
      </c>
      <c r="EH53" s="663">
        <v>0</v>
      </c>
      <c r="EI53" s="663">
        <v>0</v>
      </c>
      <c r="EJ53" s="663">
        <v>0</v>
      </c>
      <c r="EK53" s="663">
        <v>0</v>
      </c>
      <c r="EL53" s="663">
        <v>0</v>
      </c>
      <c r="EM53" s="663">
        <v>0</v>
      </c>
      <c r="EN53" s="663">
        <v>0</v>
      </c>
      <c r="EO53" s="663">
        <v>0</v>
      </c>
      <c r="EP53" s="663">
        <v>0</v>
      </c>
      <c r="EQ53" s="663">
        <v>0</v>
      </c>
      <c r="ER53" s="663">
        <v>0</v>
      </c>
      <c r="ES53" s="663">
        <v>0</v>
      </c>
      <c r="ET53" s="663">
        <v>0</v>
      </c>
      <c r="EU53" s="663">
        <v>0</v>
      </c>
      <c r="EV53" s="663">
        <v>0</v>
      </c>
      <c r="EW53" s="663">
        <v>0</v>
      </c>
      <c r="EX53" s="663">
        <v>0</v>
      </c>
      <c r="EY53" s="663">
        <v>0</v>
      </c>
      <c r="EZ53" s="663">
        <v>0</v>
      </c>
      <c r="FA53" s="663">
        <v>0</v>
      </c>
      <c r="FB53" s="663">
        <v>0</v>
      </c>
      <c r="FC53" s="663">
        <v>0</v>
      </c>
      <c r="FD53" s="663">
        <v>0</v>
      </c>
      <c r="FE53" s="663">
        <v>0</v>
      </c>
      <c r="FF53" s="663">
        <v>0</v>
      </c>
      <c r="FG53" s="663">
        <v>0</v>
      </c>
      <c r="FH53" s="663">
        <v>0</v>
      </c>
      <c r="FI53" s="663">
        <v>0</v>
      </c>
      <c r="FJ53" s="663">
        <v>0</v>
      </c>
      <c r="FK53" s="663">
        <v>0</v>
      </c>
      <c r="FL53" s="663">
        <v>0</v>
      </c>
      <c r="FM53" s="663">
        <v>0</v>
      </c>
      <c r="FN53" s="663">
        <v>0</v>
      </c>
      <c r="FO53" s="663">
        <v>0</v>
      </c>
      <c r="FP53" s="663">
        <v>0</v>
      </c>
      <c r="FQ53" s="663">
        <v>0</v>
      </c>
      <c r="FR53" s="663">
        <v>0</v>
      </c>
      <c r="FS53" s="663">
        <v>0</v>
      </c>
      <c r="FT53" s="663">
        <v>0</v>
      </c>
      <c r="FU53" s="663">
        <v>0</v>
      </c>
      <c r="FV53" s="663">
        <v>0</v>
      </c>
      <c r="FW53" s="663">
        <v>0</v>
      </c>
      <c r="FX53" s="663">
        <v>0</v>
      </c>
      <c r="FY53" s="663">
        <v>0</v>
      </c>
      <c r="FZ53" s="663">
        <v>0</v>
      </c>
      <c r="GA53" s="663">
        <v>0</v>
      </c>
      <c r="GB53" s="663">
        <v>0</v>
      </c>
      <c r="GC53" s="663">
        <v>0</v>
      </c>
      <c r="GD53" s="663">
        <v>0</v>
      </c>
      <c r="GE53" s="663">
        <v>0</v>
      </c>
      <c r="GF53" s="663">
        <v>0</v>
      </c>
      <c r="GG53" s="663">
        <v>0</v>
      </c>
      <c r="GH53" s="663">
        <v>0</v>
      </c>
      <c r="GI53" s="663">
        <v>0</v>
      </c>
      <c r="GJ53" s="663">
        <v>0</v>
      </c>
      <c r="GK53" s="663">
        <v>0</v>
      </c>
      <c r="GL53" s="663">
        <v>0</v>
      </c>
      <c r="GM53" s="663">
        <v>0</v>
      </c>
      <c r="GN53" s="663">
        <v>0</v>
      </c>
      <c r="GO53" s="663">
        <v>0</v>
      </c>
      <c r="GP53" s="663">
        <v>0</v>
      </c>
      <c r="GQ53" s="663">
        <v>0</v>
      </c>
      <c r="GR53" s="663">
        <v>0</v>
      </c>
      <c r="GS53" s="663">
        <v>0</v>
      </c>
      <c r="GT53" s="663">
        <v>0</v>
      </c>
      <c r="GU53" s="663">
        <v>0</v>
      </c>
      <c r="GV53" s="663">
        <v>0</v>
      </c>
      <c r="GW53" s="663">
        <v>0</v>
      </c>
      <c r="GX53" s="663">
        <v>0</v>
      </c>
      <c r="GY53" s="663">
        <v>0</v>
      </c>
      <c r="GZ53" s="663">
        <v>0</v>
      </c>
      <c r="HA53" s="663">
        <v>0</v>
      </c>
      <c r="HB53" s="663">
        <v>0</v>
      </c>
      <c r="HC53" s="663">
        <v>0</v>
      </c>
      <c r="HD53" s="663">
        <v>0</v>
      </c>
      <c r="HE53" s="663">
        <v>0</v>
      </c>
      <c r="HF53" s="663">
        <v>0</v>
      </c>
      <c r="HG53" s="663">
        <v>0</v>
      </c>
      <c r="HH53" s="663">
        <v>0</v>
      </c>
      <c r="HI53" s="663">
        <v>0</v>
      </c>
      <c r="HJ53" s="663">
        <v>0</v>
      </c>
      <c r="HK53" s="663">
        <v>0</v>
      </c>
      <c r="HL53" s="663">
        <v>31473559</v>
      </c>
      <c r="HM53" s="663">
        <v>894705</v>
      </c>
      <c r="HN53" s="663">
        <v>92334761</v>
      </c>
      <c r="HO53" s="664"/>
      <c r="HP53" s="665" t="s">
        <v>1483</v>
      </c>
      <c r="HQ53" s="477" t="s">
        <v>1596</v>
      </c>
      <c r="HR53" s="477" t="s">
        <v>1597</v>
      </c>
      <c r="HS53" s="661"/>
      <c r="HT53" s="662">
        <v>867576</v>
      </c>
      <c r="HU53" s="662">
        <v>-442749</v>
      </c>
      <c r="HV53" s="662">
        <v>27129</v>
      </c>
      <c r="HW53" s="662">
        <v>0</v>
      </c>
      <c r="HX53" s="662">
        <v>0</v>
      </c>
      <c r="HY53" s="662">
        <v>0</v>
      </c>
      <c r="HZ53" s="662">
        <v>0</v>
      </c>
      <c r="IA53" s="662">
        <v>0</v>
      </c>
      <c r="IB53" s="662">
        <v>0</v>
      </c>
      <c r="IC53" s="662">
        <v>0</v>
      </c>
      <c r="ID53" s="662">
        <v>0</v>
      </c>
      <c r="IE53" s="662">
        <v>0</v>
      </c>
      <c r="IF53" s="662">
        <v>0</v>
      </c>
      <c r="IG53" s="664"/>
      <c r="IH53" s="664"/>
      <c r="II53" s="664"/>
      <c r="IJ53" s="664"/>
      <c r="IK53" s="664"/>
      <c r="IL53" s="664"/>
      <c r="IM53" s="664"/>
      <c r="IN53" s="664"/>
      <c r="IO53" s="664"/>
    </row>
    <row r="54" spans="1:249" s="666" customFormat="1" ht="15.75" thickBot="1">
      <c r="A54" s="658">
        <v>350</v>
      </c>
      <c r="B54" s="984" t="s">
        <v>243</v>
      </c>
      <c r="C54" s="660" t="s">
        <v>244</v>
      </c>
      <c r="D54" s="661">
        <v>218642345</v>
      </c>
      <c r="E54" s="662">
        <v>3624</v>
      </c>
      <c r="F54" s="663" t="s">
        <v>1473</v>
      </c>
      <c r="G54" s="663">
        <v>0</v>
      </c>
      <c r="H54" s="663">
        <v>0</v>
      </c>
      <c r="I54" s="663">
        <v>2789765</v>
      </c>
      <c r="J54" s="663">
        <v>104100</v>
      </c>
      <c r="K54" s="663">
        <v>38014</v>
      </c>
      <c r="L54" s="663">
        <v>0</v>
      </c>
      <c r="M54" s="663">
        <v>0</v>
      </c>
      <c r="N54" s="663">
        <v>0</v>
      </c>
      <c r="O54" s="663">
        <v>0</v>
      </c>
      <c r="P54" s="663">
        <v>562343</v>
      </c>
      <c r="Q54" s="663">
        <v>705633</v>
      </c>
      <c r="R54" s="663">
        <v>70452</v>
      </c>
      <c r="S54" s="663">
        <v>71502</v>
      </c>
      <c r="T54" s="663">
        <v>42473</v>
      </c>
      <c r="U54" s="663">
        <v>170409</v>
      </c>
      <c r="V54" s="663">
        <v>0</v>
      </c>
      <c r="W54" s="663">
        <v>63012</v>
      </c>
      <c r="X54" s="663">
        <v>2193</v>
      </c>
      <c r="Y54" s="663">
        <v>24255</v>
      </c>
      <c r="Z54" s="663">
        <v>0</v>
      </c>
      <c r="AA54" s="663">
        <v>9194</v>
      </c>
      <c r="AB54" s="663">
        <v>0</v>
      </c>
      <c r="AC54" s="663">
        <v>0</v>
      </c>
      <c r="AD54" s="663">
        <v>0</v>
      </c>
      <c r="AE54" s="663">
        <v>0</v>
      </c>
      <c r="AF54" s="663">
        <v>0</v>
      </c>
      <c r="AG54" s="663">
        <v>0</v>
      </c>
      <c r="AH54" s="663">
        <v>3298</v>
      </c>
      <c r="AI54" s="663">
        <v>0</v>
      </c>
      <c r="AJ54" s="663">
        <v>0</v>
      </c>
      <c r="AK54" s="663">
        <v>0</v>
      </c>
      <c r="AL54" s="663">
        <v>0</v>
      </c>
      <c r="AM54" s="663">
        <v>0</v>
      </c>
      <c r="AN54" s="663">
        <v>18515</v>
      </c>
      <c r="AO54" s="663">
        <v>110928</v>
      </c>
      <c r="AP54" s="663">
        <v>0</v>
      </c>
      <c r="AQ54" s="663">
        <v>26566</v>
      </c>
      <c r="AR54" s="663">
        <v>0</v>
      </c>
      <c r="AS54" s="663">
        <v>85500</v>
      </c>
      <c r="AT54" s="663">
        <v>82264</v>
      </c>
      <c r="AU54" s="663">
        <v>12198</v>
      </c>
      <c r="AV54" s="663">
        <v>0</v>
      </c>
      <c r="AW54" s="663">
        <v>17862</v>
      </c>
      <c r="AX54" s="663">
        <v>0</v>
      </c>
      <c r="AY54" s="663">
        <v>0</v>
      </c>
      <c r="AZ54" s="663">
        <v>0</v>
      </c>
      <c r="BA54" s="663">
        <v>84438</v>
      </c>
      <c r="BB54" s="663">
        <v>0</v>
      </c>
      <c r="BC54" s="663">
        <v>10409</v>
      </c>
      <c r="BD54" s="663">
        <v>0</v>
      </c>
      <c r="BE54" s="663">
        <v>4000</v>
      </c>
      <c r="BF54" s="663">
        <v>0</v>
      </c>
      <c r="BG54" s="663">
        <v>0</v>
      </c>
      <c r="BH54" s="663">
        <v>0</v>
      </c>
      <c r="BI54" s="663">
        <v>47738</v>
      </c>
      <c r="BJ54" s="663">
        <v>0</v>
      </c>
      <c r="BK54" s="663">
        <v>16041</v>
      </c>
      <c r="BL54" s="663">
        <v>0</v>
      </c>
      <c r="BM54" s="663">
        <v>0</v>
      </c>
      <c r="BN54" s="663">
        <v>0</v>
      </c>
      <c r="BO54" s="663">
        <v>750</v>
      </c>
      <c r="BP54" s="663">
        <v>0</v>
      </c>
      <c r="BQ54" s="663">
        <v>0</v>
      </c>
      <c r="BR54" s="663">
        <v>102198</v>
      </c>
      <c r="BS54" s="663">
        <v>0</v>
      </c>
      <c r="BT54" s="663">
        <v>0</v>
      </c>
      <c r="BU54" s="663">
        <v>187913</v>
      </c>
      <c r="BV54" s="663">
        <v>0</v>
      </c>
      <c r="BW54" s="663">
        <v>0</v>
      </c>
      <c r="BX54" s="663">
        <v>0</v>
      </c>
      <c r="BY54" s="663">
        <v>0</v>
      </c>
      <c r="BZ54" s="663">
        <v>0</v>
      </c>
      <c r="CA54" s="663">
        <v>0</v>
      </c>
      <c r="CB54" s="663">
        <v>0</v>
      </c>
      <c r="CC54" s="663">
        <v>0</v>
      </c>
      <c r="CD54" s="663">
        <v>0</v>
      </c>
      <c r="CE54" s="663">
        <v>0</v>
      </c>
      <c r="CF54" s="663">
        <v>0</v>
      </c>
      <c r="CG54" s="663">
        <v>0</v>
      </c>
      <c r="CH54" s="663">
        <v>0</v>
      </c>
      <c r="CI54" s="663">
        <v>0</v>
      </c>
      <c r="CJ54" s="663">
        <v>0</v>
      </c>
      <c r="CK54" s="663">
        <v>0</v>
      </c>
      <c r="CL54" s="663">
        <v>0</v>
      </c>
      <c r="CM54" s="663">
        <v>0</v>
      </c>
      <c r="CN54" s="663">
        <v>0</v>
      </c>
      <c r="CO54" s="663">
        <v>0</v>
      </c>
      <c r="CP54" s="663">
        <v>0</v>
      </c>
      <c r="CQ54" s="663">
        <v>0</v>
      </c>
      <c r="CR54" s="663">
        <v>0</v>
      </c>
      <c r="CS54" s="663">
        <v>0</v>
      </c>
      <c r="CT54" s="663">
        <v>0</v>
      </c>
      <c r="CU54" s="663">
        <v>0</v>
      </c>
      <c r="CV54" s="663">
        <v>0</v>
      </c>
      <c r="CW54" s="663">
        <v>0</v>
      </c>
      <c r="CX54" s="663">
        <v>0</v>
      </c>
      <c r="CY54" s="663">
        <v>0</v>
      </c>
      <c r="CZ54" s="663">
        <v>0</v>
      </c>
      <c r="DA54" s="663">
        <v>0</v>
      </c>
      <c r="DB54" s="663">
        <v>0</v>
      </c>
      <c r="DC54" s="663">
        <v>0</v>
      </c>
      <c r="DD54" s="663">
        <v>0</v>
      </c>
      <c r="DE54" s="663">
        <v>0</v>
      </c>
      <c r="DF54" s="663">
        <v>0</v>
      </c>
      <c r="DG54" s="663">
        <v>0</v>
      </c>
      <c r="DH54" s="663">
        <v>0</v>
      </c>
      <c r="DI54" s="663">
        <v>0</v>
      </c>
      <c r="DJ54" s="663">
        <v>0</v>
      </c>
      <c r="DK54" s="663">
        <v>0</v>
      </c>
      <c r="DL54" s="663">
        <v>0</v>
      </c>
      <c r="DM54" s="663">
        <v>0</v>
      </c>
      <c r="DN54" s="663">
        <v>0</v>
      </c>
      <c r="DO54" s="663">
        <v>0</v>
      </c>
      <c r="DP54" s="663">
        <v>0</v>
      </c>
      <c r="DQ54" s="663">
        <v>0</v>
      </c>
      <c r="DR54" s="663">
        <v>0</v>
      </c>
      <c r="DS54" s="663">
        <v>0</v>
      </c>
      <c r="DT54" s="663">
        <v>0</v>
      </c>
      <c r="DU54" s="663">
        <v>0</v>
      </c>
      <c r="DV54" s="663">
        <v>0</v>
      </c>
      <c r="DW54" s="663">
        <v>0</v>
      </c>
      <c r="DX54" s="663">
        <v>0</v>
      </c>
      <c r="DY54" s="663">
        <v>0</v>
      </c>
      <c r="DZ54" s="663">
        <v>0</v>
      </c>
      <c r="EA54" s="663">
        <v>0</v>
      </c>
      <c r="EB54" s="663">
        <v>0</v>
      </c>
      <c r="EC54" s="663">
        <v>0</v>
      </c>
      <c r="ED54" s="663">
        <v>0</v>
      </c>
      <c r="EE54" s="663">
        <v>0</v>
      </c>
      <c r="EF54" s="663">
        <v>201833</v>
      </c>
      <c r="EG54" s="663">
        <v>109686</v>
      </c>
      <c r="EH54" s="663">
        <v>0</v>
      </c>
      <c r="EI54" s="663">
        <v>-25399</v>
      </c>
      <c r="EJ54" s="663">
        <v>0</v>
      </c>
      <c r="EK54" s="663">
        <v>113675</v>
      </c>
      <c r="EL54" s="663">
        <v>0</v>
      </c>
      <c r="EM54" s="663">
        <v>0</v>
      </c>
      <c r="EN54" s="663">
        <v>0</v>
      </c>
      <c r="EO54" s="663">
        <v>0</v>
      </c>
      <c r="EP54" s="663">
        <v>0</v>
      </c>
      <c r="EQ54" s="663">
        <v>0</v>
      </c>
      <c r="ER54" s="663">
        <v>0</v>
      </c>
      <c r="ES54" s="663">
        <v>0</v>
      </c>
      <c r="ET54" s="663">
        <v>0</v>
      </c>
      <c r="EU54" s="663">
        <v>2392</v>
      </c>
      <c r="EV54" s="663">
        <v>0</v>
      </c>
      <c r="EW54" s="663">
        <v>9194</v>
      </c>
      <c r="EX54" s="663">
        <v>0</v>
      </c>
      <c r="EY54" s="663">
        <v>0</v>
      </c>
      <c r="EZ54" s="663">
        <v>0</v>
      </c>
      <c r="FA54" s="663">
        <v>16859</v>
      </c>
      <c r="FB54" s="663" t="s">
        <v>59</v>
      </c>
      <c r="FC54" s="663">
        <v>36742</v>
      </c>
      <c r="FD54" s="663">
        <v>0</v>
      </c>
      <c r="FE54" s="663">
        <v>0</v>
      </c>
      <c r="FF54" s="663">
        <v>0</v>
      </c>
      <c r="FG54" s="663">
        <v>0</v>
      </c>
      <c r="FH54" s="663">
        <v>0</v>
      </c>
      <c r="FI54" s="663">
        <v>0</v>
      </c>
      <c r="FJ54" s="663">
        <v>0</v>
      </c>
      <c r="FK54" s="663">
        <v>0</v>
      </c>
      <c r="FL54" s="663">
        <v>0</v>
      </c>
      <c r="FM54" s="663">
        <v>0</v>
      </c>
      <c r="FN54" s="663">
        <v>0</v>
      </c>
      <c r="FO54" s="663">
        <v>0</v>
      </c>
      <c r="FP54" s="663">
        <v>0</v>
      </c>
      <c r="FQ54" s="663">
        <v>0</v>
      </c>
      <c r="FR54" s="663">
        <v>0</v>
      </c>
      <c r="FS54" s="663">
        <v>0</v>
      </c>
      <c r="FT54" s="663">
        <v>0</v>
      </c>
      <c r="FU54" s="663">
        <v>0</v>
      </c>
      <c r="FV54" s="663">
        <v>0</v>
      </c>
      <c r="FW54" s="663">
        <v>0</v>
      </c>
      <c r="FX54" s="663">
        <v>0</v>
      </c>
      <c r="FY54" s="663">
        <v>0</v>
      </c>
      <c r="FZ54" s="663">
        <v>0</v>
      </c>
      <c r="GA54" s="663">
        <v>0</v>
      </c>
      <c r="GB54" s="663">
        <v>50191</v>
      </c>
      <c r="GC54" s="663">
        <v>0</v>
      </c>
      <c r="GD54" s="663">
        <v>70452</v>
      </c>
      <c r="GE54" s="663">
        <v>1003</v>
      </c>
      <c r="GF54" s="663">
        <v>0</v>
      </c>
      <c r="GG54" s="663">
        <v>30515</v>
      </c>
      <c r="GH54" s="663">
        <v>0</v>
      </c>
      <c r="GI54" s="663">
        <v>0</v>
      </c>
      <c r="GJ54" s="663">
        <v>0</v>
      </c>
      <c r="GK54" s="663">
        <v>0</v>
      </c>
      <c r="GL54" s="663">
        <v>0</v>
      </c>
      <c r="GM54" s="663">
        <v>0</v>
      </c>
      <c r="GN54" s="663">
        <v>0</v>
      </c>
      <c r="GO54" s="663">
        <v>0</v>
      </c>
      <c r="GP54" s="663">
        <v>0</v>
      </c>
      <c r="GQ54" s="663">
        <v>0</v>
      </c>
      <c r="GR54" s="663">
        <v>0</v>
      </c>
      <c r="GS54" s="663">
        <v>0</v>
      </c>
      <c r="GT54" s="663">
        <v>0</v>
      </c>
      <c r="GU54" s="663">
        <v>0</v>
      </c>
      <c r="GV54" s="663">
        <v>0</v>
      </c>
      <c r="GW54" s="663">
        <v>0</v>
      </c>
      <c r="GX54" s="663">
        <v>0</v>
      </c>
      <c r="GY54" s="663">
        <v>0</v>
      </c>
      <c r="GZ54" s="663">
        <v>0</v>
      </c>
      <c r="HA54" s="663">
        <v>0</v>
      </c>
      <c r="HB54" s="663">
        <v>0</v>
      </c>
      <c r="HC54" s="663">
        <v>0</v>
      </c>
      <c r="HD54" s="663">
        <v>0</v>
      </c>
      <c r="HE54" s="663">
        <v>0</v>
      </c>
      <c r="HF54" s="663">
        <v>0</v>
      </c>
      <c r="HG54" s="663">
        <v>0</v>
      </c>
      <c r="HH54" s="663">
        <v>0</v>
      </c>
      <c r="HI54" s="663">
        <v>0</v>
      </c>
      <c r="HJ54" s="663">
        <v>0</v>
      </c>
      <c r="HK54" s="663">
        <v>0</v>
      </c>
      <c r="HL54" s="663">
        <v>62894474</v>
      </c>
      <c r="HM54" s="663">
        <v>2827779</v>
      </c>
      <c r="HN54" s="663">
        <v>145144472</v>
      </c>
      <c r="HO54" s="664"/>
      <c r="HP54" s="665" t="s">
        <v>1674</v>
      </c>
      <c r="HQ54" s="477" t="s">
        <v>1675</v>
      </c>
      <c r="HR54" s="477" t="s">
        <v>1676</v>
      </c>
      <c r="HS54" s="661"/>
      <c r="HT54" s="662">
        <v>2789765</v>
      </c>
      <c r="HU54" s="662">
        <v>-1434720</v>
      </c>
      <c r="HV54" s="662">
        <v>38014</v>
      </c>
      <c r="HW54" s="662">
        <v>0</v>
      </c>
      <c r="HX54" s="662">
        <v>0</v>
      </c>
      <c r="HY54" s="662">
        <v>0</v>
      </c>
      <c r="HZ54" s="662">
        <v>0</v>
      </c>
      <c r="IA54" s="662">
        <v>297831</v>
      </c>
      <c r="IB54" s="662">
        <v>0</v>
      </c>
      <c r="IC54" s="662">
        <v>0</v>
      </c>
      <c r="ID54" s="662" t="s">
        <v>1677</v>
      </c>
      <c r="IE54" s="662">
        <v>0</v>
      </c>
      <c r="IF54" s="662">
        <v>0</v>
      </c>
      <c r="IG54" s="664"/>
      <c r="IH54" s="664"/>
      <c r="II54" s="664"/>
      <c r="IJ54" s="664"/>
      <c r="IK54" s="664"/>
      <c r="IL54" s="664"/>
      <c r="IM54" s="664"/>
      <c r="IN54" s="664"/>
      <c r="IO54" s="664"/>
    </row>
    <row r="55" spans="1:249" s="666" customFormat="1" ht="15.75" thickBot="1">
      <c r="A55" s="658">
        <v>360</v>
      </c>
      <c r="B55" s="984" t="s">
        <v>245</v>
      </c>
      <c r="C55" s="660" t="s">
        <v>246</v>
      </c>
      <c r="D55" s="661">
        <v>256951578</v>
      </c>
      <c r="E55" s="662">
        <v>3642</v>
      </c>
      <c r="F55" s="663" t="s">
        <v>1473</v>
      </c>
      <c r="G55" s="663">
        <v>893091</v>
      </c>
      <c r="H55" s="663">
        <v>0</v>
      </c>
      <c r="I55" s="663">
        <v>2847189</v>
      </c>
      <c r="J55" s="663">
        <v>790567</v>
      </c>
      <c r="K55" s="663">
        <v>102524</v>
      </c>
      <c r="L55" s="663">
        <v>0</v>
      </c>
      <c r="M55" s="663">
        <v>0</v>
      </c>
      <c r="N55" s="663">
        <v>0</v>
      </c>
      <c r="O55" s="663">
        <v>0</v>
      </c>
      <c r="P55" s="663">
        <v>0</v>
      </c>
      <c r="Q55" s="663">
        <v>0</v>
      </c>
      <c r="R55" s="663">
        <v>0</v>
      </c>
      <c r="S55" s="663">
        <v>0</v>
      </c>
      <c r="T55" s="663">
        <v>0</v>
      </c>
      <c r="U55" s="663">
        <v>0</v>
      </c>
      <c r="V55" s="663">
        <v>1702312</v>
      </c>
      <c r="W55" s="663">
        <v>3187</v>
      </c>
      <c r="X55" s="663">
        <v>0</v>
      </c>
      <c r="Y55" s="663">
        <v>104404</v>
      </c>
      <c r="Z55" s="663">
        <v>38613</v>
      </c>
      <c r="AA55" s="663">
        <v>33645</v>
      </c>
      <c r="AB55" s="663">
        <v>256585</v>
      </c>
      <c r="AC55" s="663">
        <v>0</v>
      </c>
      <c r="AD55" s="663">
        <v>0</v>
      </c>
      <c r="AE55" s="663">
        <v>19510</v>
      </c>
      <c r="AF55" s="663">
        <v>0</v>
      </c>
      <c r="AG55" s="663">
        <v>0</v>
      </c>
      <c r="AH55" s="663">
        <v>97791</v>
      </c>
      <c r="AI55" s="663">
        <v>0</v>
      </c>
      <c r="AJ55" s="663">
        <v>0</v>
      </c>
      <c r="AK55" s="663">
        <v>149</v>
      </c>
      <c r="AL55" s="663">
        <v>0</v>
      </c>
      <c r="AM55" s="663">
        <v>0</v>
      </c>
      <c r="AN55" s="663">
        <v>132998</v>
      </c>
      <c r="AO55" s="663">
        <v>0</v>
      </c>
      <c r="AP55" s="663">
        <v>0</v>
      </c>
      <c r="AQ55" s="663">
        <v>12558</v>
      </c>
      <c r="AR55" s="663">
        <v>0</v>
      </c>
      <c r="AS55" s="663">
        <v>0</v>
      </c>
      <c r="AT55" s="663">
        <v>31982</v>
      </c>
      <c r="AU55" s="663">
        <v>0</v>
      </c>
      <c r="AV55" s="663">
        <v>0</v>
      </c>
      <c r="AW55" s="663">
        <v>0</v>
      </c>
      <c r="AX55" s="663">
        <v>0</v>
      </c>
      <c r="AY55" s="663">
        <v>0</v>
      </c>
      <c r="AZ55" s="663">
        <v>0</v>
      </c>
      <c r="BA55" s="663">
        <v>0</v>
      </c>
      <c r="BB55" s="663">
        <v>0</v>
      </c>
      <c r="BC55" s="663">
        <v>0</v>
      </c>
      <c r="BD55" s="663">
        <v>0</v>
      </c>
      <c r="BE55" s="663">
        <v>0</v>
      </c>
      <c r="BF55" s="663">
        <v>133928</v>
      </c>
      <c r="BG55" s="663">
        <v>1460</v>
      </c>
      <c r="BH55" s="663">
        <v>0</v>
      </c>
      <c r="BI55" s="663">
        <v>56318</v>
      </c>
      <c r="BJ55" s="663">
        <v>0</v>
      </c>
      <c r="BK55" s="663">
        <v>0</v>
      </c>
      <c r="BL55" s="663">
        <v>0</v>
      </c>
      <c r="BM55" s="663">
        <v>0</v>
      </c>
      <c r="BN55" s="663">
        <v>0</v>
      </c>
      <c r="BO55" s="663">
        <v>0</v>
      </c>
      <c r="BP55" s="663">
        <v>0</v>
      </c>
      <c r="BQ55" s="663">
        <v>0</v>
      </c>
      <c r="BR55" s="663">
        <v>0</v>
      </c>
      <c r="BS55" s="663">
        <v>0</v>
      </c>
      <c r="BT55" s="663">
        <v>0</v>
      </c>
      <c r="BU55" s="663">
        <v>0</v>
      </c>
      <c r="BV55" s="663">
        <v>0</v>
      </c>
      <c r="BW55" s="663">
        <v>0</v>
      </c>
      <c r="BX55" s="663">
        <v>0</v>
      </c>
      <c r="BY55" s="663">
        <v>0</v>
      </c>
      <c r="BZ55" s="663">
        <v>0</v>
      </c>
      <c r="CA55" s="663">
        <v>0</v>
      </c>
      <c r="CB55" s="663">
        <v>0</v>
      </c>
      <c r="CC55" s="663">
        <v>0</v>
      </c>
      <c r="CD55" s="663">
        <v>0</v>
      </c>
      <c r="CE55" s="663">
        <v>0</v>
      </c>
      <c r="CF55" s="663">
        <v>0</v>
      </c>
      <c r="CG55" s="663">
        <v>0</v>
      </c>
      <c r="CH55" s="663">
        <v>0</v>
      </c>
      <c r="CI55" s="663">
        <v>0</v>
      </c>
      <c r="CJ55" s="663">
        <v>0</v>
      </c>
      <c r="CK55" s="663">
        <v>0</v>
      </c>
      <c r="CL55" s="663">
        <v>0</v>
      </c>
      <c r="CM55" s="663">
        <v>0</v>
      </c>
      <c r="CN55" s="663">
        <v>0</v>
      </c>
      <c r="CO55" s="663">
        <v>0</v>
      </c>
      <c r="CP55" s="663">
        <v>0</v>
      </c>
      <c r="CQ55" s="663">
        <v>0</v>
      </c>
      <c r="CR55" s="663">
        <v>0</v>
      </c>
      <c r="CS55" s="663">
        <v>0</v>
      </c>
      <c r="CT55" s="663">
        <v>0</v>
      </c>
      <c r="CU55" s="663">
        <v>0</v>
      </c>
      <c r="CV55" s="663">
        <v>0</v>
      </c>
      <c r="CW55" s="663">
        <v>0</v>
      </c>
      <c r="CX55" s="663">
        <v>0</v>
      </c>
      <c r="CY55" s="663">
        <v>0</v>
      </c>
      <c r="CZ55" s="663">
        <v>0</v>
      </c>
      <c r="DA55" s="663">
        <v>0</v>
      </c>
      <c r="DB55" s="663">
        <v>0</v>
      </c>
      <c r="DC55" s="663">
        <v>0</v>
      </c>
      <c r="DD55" s="663">
        <v>0</v>
      </c>
      <c r="DE55" s="663">
        <v>0</v>
      </c>
      <c r="DF55" s="663">
        <v>0</v>
      </c>
      <c r="DG55" s="663">
        <v>0</v>
      </c>
      <c r="DH55" s="663">
        <v>0</v>
      </c>
      <c r="DI55" s="663">
        <v>0</v>
      </c>
      <c r="DJ55" s="663">
        <v>0</v>
      </c>
      <c r="DK55" s="663">
        <v>0</v>
      </c>
      <c r="DL55" s="663">
        <v>0</v>
      </c>
      <c r="DM55" s="663">
        <v>0</v>
      </c>
      <c r="DN55" s="663">
        <v>0</v>
      </c>
      <c r="DO55" s="663">
        <v>0</v>
      </c>
      <c r="DP55" s="663">
        <v>0</v>
      </c>
      <c r="DQ55" s="663">
        <v>0</v>
      </c>
      <c r="DR55" s="663">
        <v>0</v>
      </c>
      <c r="DS55" s="663">
        <v>0</v>
      </c>
      <c r="DT55" s="663">
        <v>0</v>
      </c>
      <c r="DU55" s="663">
        <v>0</v>
      </c>
      <c r="DV55" s="663">
        <v>0</v>
      </c>
      <c r="DW55" s="663">
        <v>0</v>
      </c>
      <c r="DX55" s="663">
        <v>0</v>
      </c>
      <c r="DY55" s="663">
        <v>0</v>
      </c>
      <c r="DZ55" s="663">
        <v>0</v>
      </c>
      <c r="EA55" s="663">
        <v>0</v>
      </c>
      <c r="EB55" s="663">
        <v>0</v>
      </c>
      <c r="EC55" s="663">
        <v>0</v>
      </c>
      <c r="ED55" s="663">
        <v>0</v>
      </c>
      <c r="EE55" s="663">
        <v>0</v>
      </c>
      <c r="EF55" s="663">
        <v>483042</v>
      </c>
      <c r="EG55" s="663">
        <v>161089</v>
      </c>
      <c r="EH55" s="663">
        <v>-14411</v>
      </c>
      <c r="EI55" s="663">
        <v>321778</v>
      </c>
      <c r="EJ55" s="663">
        <v>33365</v>
      </c>
      <c r="EK55" s="663">
        <v>129977</v>
      </c>
      <c r="EL55" s="663">
        <v>0</v>
      </c>
      <c r="EM55" s="663">
        <v>0</v>
      </c>
      <c r="EN55" s="663">
        <v>0</v>
      </c>
      <c r="EO55" s="663">
        <v>0</v>
      </c>
      <c r="EP55" s="663">
        <v>0</v>
      </c>
      <c r="EQ55" s="663">
        <v>0</v>
      </c>
      <c r="ER55" s="663">
        <v>0</v>
      </c>
      <c r="ES55" s="663">
        <v>0</v>
      </c>
      <c r="ET55" s="663">
        <v>0</v>
      </c>
      <c r="EU55" s="663">
        <v>0</v>
      </c>
      <c r="EV55" s="663">
        <v>0</v>
      </c>
      <c r="EW55" s="663">
        <v>0</v>
      </c>
      <c r="EX55" s="663">
        <v>211870</v>
      </c>
      <c r="EY55" s="663">
        <v>0</v>
      </c>
      <c r="EZ55" s="663">
        <v>0</v>
      </c>
      <c r="FA55" s="663">
        <v>0</v>
      </c>
      <c r="FB55" s="663">
        <v>0</v>
      </c>
      <c r="FC55" s="663">
        <v>0</v>
      </c>
      <c r="FD55" s="663">
        <v>0</v>
      </c>
      <c r="FE55" s="663">
        <v>0</v>
      </c>
      <c r="FF55" s="663">
        <v>0</v>
      </c>
      <c r="FG55" s="663">
        <v>0</v>
      </c>
      <c r="FH55" s="663">
        <v>0</v>
      </c>
      <c r="FI55" s="663">
        <v>0</v>
      </c>
      <c r="FJ55" s="663">
        <v>0</v>
      </c>
      <c r="FK55" s="663">
        <v>0</v>
      </c>
      <c r="FL55" s="663">
        <v>0</v>
      </c>
      <c r="FM55" s="663">
        <v>0</v>
      </c>
      <c r="FN55" s="663">
        <v>0</v>
      </c>
      <c r="FO55" s="663">
        <v>0</v>
      </c>
      <c r="FP55" s="663">
        <v>0</v>
      </c>
      <c r="FQ55" s="663">
        <v>0</v>
      </c>
      <c r="FR55" s="663">
        <v>0</v>
      </c>
      <c r="FS55" s="663">
        <v>0</v>
      </c>
      <c r="FT55" s="663">
        <v>0</v>
      </c>
      <c r="FU55" s="663">
        <v>0</v>
      </c>
      <c r="FV55" s="663">
        <v>276095</v>
      </c>
      <c r="FW55" s="663">
        <v>0</v>
      </c>
      <c r="FX55" s="663">
        <v>0</v>
      </c>
      <c r="FY55" s="663">
        <v>0</v>
      </c>
      <c r="FZ55" s="663">
        <v>0</v>
      </c>
      <c r="GA55" s="663">
        <v>0</v>
      </c>
      <c r="GB55" s="663">
        <v>0</v>
      </c>
      <c r="GC55" s="663">
        <v>0</v>
      </c>
      <c r="GD55" s="663">
        <v>0</v>
      </c>
      <c r="GE55" s="663">
        <v>0</v>
      </c>
      <c r="GF55" s="663">
        <v>0</v>
      </c>
      <c r="GG55" s="663">
        <v>0</v>
      </c>
      <c r="GH55" s="663">
        <v>0</v>
      </c>
      <c r="GI55" s="663">
        <v>0</v>
      </c>
      <c r="GJ55" s="663">
        <v>0</v>
      </c>
      <c r="GK55" s="663">
        <v>0</v>
      </c>
      <c r="GL55" s="663">
        <v>0</v>
      </c>
      <c r="GM55" s="663">
        <v>0</v>
      </c>
      <c r="GN55" s="663">
        <v>0</v>
      </c>
      <c r="GO55" s="663">
        <v>0</v>
      </c>
      <c r="GP55" s="663">
        <v>0</v>
      </c>
      <c r="GQ55" s="663">
        <v>0</v>
      </c>
      <c r="GR55" s="663">
        <v>0</v>
      </c>
      <c r="GS55" s="663">
        <v>0</v>
      </c>
      <c r="GT55" s="663">
        <v>0</v>
      </c>
      <c r="GU55" s="663">
        <v>0</v>
      </c>
      <c r="GV55" s="663">
        <v>0</v>
      </c>
      <c r="GW55" s="663">
        <v>0</v>
      </c>
      <c r="GX55" s="663">
        <v>0</v>
      </c>
      <c r="GY55" s="663">
        <v>0</v>
      </c>
      <c r="GZ55" s="663">
        <v>0</v>
      </c>
      <c r="HA55" s="663">
        <v>0</v>
      </c>
      <c r="HB55" s="663">
        <v>0</v>
      </c>
      <c r="HC55" s="663">
        <v>0</v>
      </c>
      <c r="HD55" s="663">
        <v>0</v>
      </c>
      <c r="HE55" s="663">
        <v>0</v>
      </c>
      <c r="HF55" s="663">
        <v>0</v>
      </c>
      <c r="HG55" s="663">
        <v>0</v>
      </c>
      <c r="HH55" s="663">
        <v>0</v>
      </c>
      <c r="HI55" s="663">
        <v>0</v>
      </c>
      <c r="HJ55" s="663">
        <v>0</v>
      </c>
      <c r="HK55" s="663">
        <v>0</v>
      </c>
      <c r="HL55" s="663">
        <v>75865423</v>
      </c>
      <c r="HM55" s="663">
        <v>3842804</v>
      </c>
      <c r="HN55" s="663">
        <v>165143298</v>
      </c>
      <c r="HO55" s="664"/>
      <c r="HP55" s="665" t="s">
        <v>1638</v>
      </c>
      <c r="HQ55" s="477" t="s">
        <v>1639</v>
      </c>
      <c r="HR55" s="477" t="s">
        <v>1640</v>
      </c>
      <c r="HS55" s="661"/>
      <c r="HT55" s="662">
        <v>3740280</v>
      </c>
      <c r="HU55" s="662">
        <v>-608009</v>
      </c>
      <c r="HV55" s="662">
        <v>102524</v>
      </c>
      <c r="HW55" s="662">
        <v>0</v>
      </c>
      <c r="HX55" s="662">
        <v>0</v>
      </c>
      <c r="HY55" s="662">
        <v>0</v>
      </c>
      <c r="HZ55" s="662">
        <v>0</v>
      </c>
      <c r="IA55" s="662">
        <v>0</v>
      </c>
      <c r="IB55" s="662">
        <v>0</v>
      </c>
      <c r="IC55" s="662">
        <v>0</v>
      </c>
      <c r="ID55" s="662">
        <v>0</v>
      </c>
      <c r="IE55" s="662">
        <v>0</v>
      </c>
      <c r="IF55" s="662">
        <v>0</v>
      </c>
      <c r="IG55" s="664"/>
      <c r="IH55" s="664"/>
      <c r="II55" s="664"/>
      <c r="IJ55" s="664"/>
      <c r="IK55" s="664"/>
      <c r="IL55" s="664"/>
      <c r="IM55" s="664"/>
      <c r="IN55" s="664"/>
      <c r="IO55" s="664"/>
    </row>
    <row r="56" spans="1:249" s="995" customFormat="1" ht="15">
      <c r="A56" s="992">
        <v>370</v>
      </c>
      <c r="B56" s="993" t="s">
        <v>247</v>
      </c>
      <c r="C56" s="994" t="s">
        <v>248</v>
      </c>
      <c r="D56" s="661">
        <v>247025803</v>
      </c>
      <c r="E56" s="662">
        <v>3646</v>
      </c>
      <c r="F56" s="663" t="s">
        <v>1473</v>
      </c>
      <c r="G56" s="663">
        <v>-555959</v>
      </c>
      <c r="H56" s="663">
        <v>482135</v>
      </c>
      <c r="I56" s="663">
        <v>4565028</v>
      </c>
      <c r="J56" s="663">
        <v>213484</v>
      </c>
      <c r="K56" s="663">
        <v>43476</v>
      </c>
      <c r="L56" s="663">
        <v>0</v>
      </c>
      <c r="M56" s="663">
        <v>0</v>
      </c>
      <c r="N56" s="663">
        <v>0</v>
      </c>
      <c r="O56" s="663">
        <v>0</v>
      </c>
      <c r="P56" s="663">
        <v>0</v>
      </c>
      <c r="Q56" s="663">
        <v>0</v>
      </c>
      <c r="R56" s="663">
        <v>0</v>
      </c>
      <c r="S56" s="663">
        <v>0</v>
      </c>
      <c r="T56" s="663">
        <v>0</v>
      </c>
      <c r="U56" s="663">
        <v>0</v>
      </c>
      <c r="V56" s="663">
        <v>112713</v>
      </c>
      <c r="W56" s="663">
        <v>98285</v>
      </c>
      <c r="X56" s="663">
        <v>0</v>
      </c>
      <c r="Y56" s="663">
        <v>158980</v>
      </c>
      <c r="Z56" s="663">
        <v>26118</v>
      </c>
      <c r="AA56" s="663">
        <v>56470</v>
      </c>
      <c r="AB56" s="663">
        <v>15028</v>
      </c>
      <c r="AC56" s="663">
        <v>0</v>
      </c>
      <c r="AD56" s="663">
        <v>0</v>
      </c>
      <c r="AE56" s="663">
        <v>0</v>
      </c>
      <c r="AF56" s="663">
        <v>0</v>
      </c>
      <c r="AG56" s="663">
        <v>0</v>
      </c>
      <c r="AH56" s="663">
        <v>0</v>
      </c>
      <c r="AI56" s="663">
        <v>0</v>
      </c>
      <c r="AJ56" s="663">
        <v>0</v>
      </c>
      <c r="AK56" s="663">
        <v>0</v>
      </c>
      <c r="AL56" s="663">
        <v>0</v>
      </c>
      <c r="AM56" s="663">
        <v>0</v>
      </c>
      <c r="AN56" s="663">
        <v>0</v>
      </c>
      <c r="AO56" s="663">
        <v>0</v>
      </c>
      <c r="AP56" s="663">
        <v>0</v>
      </c>
      <c r="AQ56" s="663">
        <v>0</v>
      </c>
      <c r="AR56" s="663">
        <v>0</v>
      </c>
      <c r="AS56" s="663">
        <v>0</v>
      </c>
      <c r="AT56" s="663">
        <v>0</v>
      </c>
      <c r="AU56" s="663">
        <v>4101</v>
      </c>
      <c r="AV56" s="663">
        <v>0</v>
      </c>
      <c r="AW56" s="663">
        <v>15386</v>
      </c>
      <c r="AX56" s="663">
        <v>0</v>
      </c>
      <c r="AY56" s="663">
        <v>0</v>
      </c>
      <c r="AZ56" s="663">
        <v>0</v>
      </c>
      <c r="BA56" s="663">
        <v>0</v>
      </c>
      <c r="BB56" s="663">
        <v>0</v>
      </c>
      <c r="BC56" s="663">
        <v>0</v>
      </c>
      <c r="BD56" s="663">
        <v>0</v>
      </c>
      <c r="BE56" s="663">
        <v>0</v>
      </c>
      <c r="BF56" s="663">
        <v>6990</v>
      </c>
      <c r="BG56" s="663">
        <v>72399</v>
      </c>
      <c r="BH56" s="663">
        <v>0</v>
      </c>
      <c r="BI56" s="663">
        <v>36524</v>
      </c>
      <c r="BJ56" s="663">
        <v>0</v>
      </c>
      <c r="BK56" s="663">
        <v>28972</v>
      </c>
      <c r="BL56" s="663">
        <v>100356</v>
      </c>
      <c r="BM56" s="663">
        <v>31957</v>
      </c>
      <c r="BN56" s="663">
        <v>0</v>
      </c>
      <c r="BO56" s="663">
        <v>270737</v>
      </c>
      <c r="BP56" s="663">
        <v>0</v>
      </c>
      <c r="BQ56" s="663">
        <v>331825</v>
      </c>
      <c r="BR56" s="663">
        <v>55915</v>
      </c>
      <c r="BS56" s="663">
        <v>3737</v>
      </c>
      <c r="BT56" s="663">
        <v>0</v>
      </c>
      <c r="BU56" s="663">
        <v>36946</v>
      </c>
      <c r="BV56" s="663">
        <v>0</v>
      </c>
      <c r="BW56" s="663">
        <v>0</v>
      </c>
      <c r="BX56" s="663">
        <v>90795</v>
      </c>
      <c r="BY56" s="663">
        <v>432361</v>
      </c>
      <c r="BZ56" s="663">
        <v>0</v>
      </c>
      <c r="CA56" s="663">
        <v>780104</v>
      </c>
      <c r="CB56" s="663">
        <v>82528</v>
      </c>
      <c r="CC56" s="663">
        <v>512532</v>
      </c>
      <c r="CD56" s="663">
        <v>0</v>
      </c>
      <c r="CE56" s="663">
        <v>89304</v>
      </c>
      <c r="CF56" s="663">
        <v>0</v>
      </c>
      <c r="CG56" s="663">
        <v>164955</v>
      </c>
      <c r="CH56" s="663">
        <v>0</v>
      </c>
      <c r="CI56" s="663">
        <v>0</v>
      </c>
      <c r="CJ56" s="663">
        <v>0</v>
      </c>
      <c r="CK56" s="663">
        <v>8274</v>
      </c>
      <c r="CL56" s="663">
        <v>0</v>
      </c>
      <c r="CM56" s="663">
        <v>7098</v>
      </c>
      <c r="CN56" s="663">
        <v>0</v>
      </c>
      <c r="CO56" s="663">
        <v>0</v>
      </c>
      <c r="CP56" s="663">
        <v>1040465</v>
      </c>
      <c r="CQ56" s="663">
        <v>0</v>
      </c>
      <c r="CR56" s="663">
        <v>0</v>
      </c>
      <c r="CS56" s="663">
        <v>142966</v>
      </c>
      <c r="CT56" s="663">
        <v>0</v>
      </c>
      <c r="CU56" s="663">
        <v>0</v>
      </c>
      <c r="CV56" s="663">
        <v>0</v>
      </c>
      <c r="CW56" s="663">
        <v>0</v>
      </c>
      <c r="CX56" s="663">
        <v>0</v>
      </c>
      <c r="CY56" s="663">
        <v>0</v>
      </c>
      <c r="CZ56" s="663">
        <v>0</v>
      </c>
      <c r="DA56" s="663">
        <v>0</v>
      </c>
      <c r="DB56" s="663">
        <v>0</v>
      </c>
      <c r="DC56" s="663">
        <v>0</v>
      </c>
      <c r="DD56" s="663">
        <v>0</v>
      </c>
      <c r="DE56" s="663">
        <v>0</v>
      </c>
      <c r="DF56" s="663">
        <v>0</v>
      </c>
      <c r="DG56" s="663">
        <v>0</v>
      </c>
      <c r="DH56" s="663">
        <v>0</v>
      </c>
      <c r="DI56" s="663">
        <v>0</v>
      </c>
      <c r="DJ56" s="663">
        <v>0</v>
      </c>
      <c r="DK56" s="663">
        <v>0</v>
      </c>
      <c r="DL56" s="663">
        <v>0</v>
      </c>
      <c r="DM56" s="663">
        <v>0</v>
      </c>
      <c r="DN56" s="663">
        <v>0</v>
      </c>
      <c r="DO56" s="663">
        <v>0</v>
      </c>
      <c r="DP56" s="663">
        <v>0</v>
      </c>
      <c r="DQ56" s="663">
        <v>0</v>
      </c>
      <c r="DR56" s="663">
        <v>0</v>
      </c>
      <c r="DS56" s="663">
        <v>0</v>
      </c>
      <c r="DT56" s="663">
        <v>0</v>
      </c>
      <c r="DU56" s="663">
        <v>0</v>
      </c>
      <c r="DV56" s="663">
        <v>0</v>
      </c>
      <c r="DW56" s="663">
        <v>0</v>
      </c>
      <c r="DX56" s="663">
        <v>0</v>
      </c>
      <c r="DY56" s="663">
        <v>0</v>
      </c>
      <c r="DZ56" s="663">
        <v>0</v>
      </c>
      <c r="EA56" s="663">
        <v>0</v>
      </c>
      <c r="EB56" s="663">
        <v>0</v>
      </c>
      <c r="EC56" s="663">
        <v>0</v>
      </c>
      <c r="ED56" s="663">
        <v>0</v>
      </c>
      <c r="EE56" s="663">
        <v>0</v>
      </c>
      <c r="EF56" s="663">
        <v>0</v>
      </c>
      <c r="EG56" s="663">
        <v>0</v>
      </c>
      <c r="EH56" s="663">
        <v>0</v>
      </c>
      <c r="EI56" s="663">
        <v>7167</v>
      </c>
      <c r="EJ56" s="663">
        <v>0</v>
      </c>
      <c r="EK56" s="663">
        <v>0</v>
      </c>
      <c r="EL56" s="663">
        <v>0</v>
      </c>
      <c r="EM56" s="663">
        <v>0</v>
      </c>
      <c r="EN56" s="663">
        <v>0</v>
      </c>
      <c r="EO56" s="663">
        <v>0</v>
      </c>
      <c r="EP56" s="663">
        <v>0</v>
      </c>
      <c r="EQ56" s="663">
        <v>0</v>
      </c>
      <c r="ER56" s="663">
        <v>0</v>
      </c>
      <c r="ES56" s="663">
        <v>0</v>
      </c>
      <c r="ET56" s="663">
        <v>0</v>
      </c>
      <c r="EU56" s="663">
        <v>0</v>
      </c>
      <c r="EV56" s="663">
        <v>0</v>
      </c>
      <c r="EW56" s="663">
        <v>0</v>
      </c>
      <c r="EX56" s="663">
        <v>0</v>
      </c>
      <c r="EY56" s="663">
        <v>0</v>
      </c>
      <c r="EZ56" s="663">
        <v>0</v>
      </c>
      <c r="FA56" s="663">
        <v>0</v>
      </c>
      <c r="FB56" s="663">
        <v>0</v>
      </c>
      <c r="FC56" s="663">
        <v>0</v>
      </c>
      <c r="FD56" s="663">
        <v>0</v>
      </c>
      <c r="FE56" s="663">
        <v>0</v>
      </c>
      <c r="FF56" s="663">
        <v>0</v>
      </c>
      <c r="FG56" s="663">
        <v>0</v>
      </c>
      <c r="FH56" s="663">
        <v>0</v>
      </c>
      <c r="FI56" s="663">
        <v>0</v>
      </c>
      <c r="FJ56" s="663">
        <v>0</v>
      </c>
      <c r="FK56" s="663">
        <v>0</v>
      </c>
      <c r="FL56" s="663">
        <v>0</v>
      </c>
      <c r="FM56" s="663">
        <v>0</v>
      </c>
      <c r="FN56" s="663">
        <v>0</v>
      </c>
      <c r="FO56" s="663">
        <v>0</v>
      </c>
      <c r="FP56" s="663">
        <v>0</v>
      </c>
      <c r="FQ56" s="663">
        <v>0</v>
      </c>
      <c r="FR56" s="663">
        <v>0</v>
      </c>
      <c r="FS56" s="663">
        <v>0</v>
      </c>
      <c r="FT56" s="663">
        <v>0</v>
      </c>
      <c r="FU56" s="663">
        <v>0</v>
      </c>
      <c r="FV56" s="663">
        <v>0</v>
      </c>
      <c r="FW56" s="663">
        <v>0</v>
      </c>
      <c r="FX56" s="663">
        <v>0</v>
      </c>
      <c r="FY56" s="663">
        <v>0</v>
      </c>
      <c r="FZ56" s="663">
        <v>0</v>
      </c>
      <c r="GA56" s="663">
        <v>0</v>
      </c>
      <c r="GB56" s="663">
        <v>0</v>
      </c>
      <c r="GC56" s="663">
        <v>0</v>
      </c>
      <c r="GD56" s="663">
        <v>0</v>
      </c>
      <c r="GE56" s="663">
        <v>0</v>
      </c>
      <c r="GF56" s="663">
        <v>0</v>
      </c>
      <c r="GG56" s="663">
        <v>0</v>
      </c>
      <c r="GH56" s="663">
        <v>0</v>
      </c>
      <c r="GI56" s="663">
        <v>0</v>
      </c>
      <c r="GJ56" s="663">
        <v>0</v>
      </c>
      <c r="GK56" s="663">
        <v>0</v>
      </c>
      <c r="GL56" s="663">
        <v>0</v>
      </c>
      <c r="GM56" s="663">
        <v>0</v>
      </c>
      <c r="GN56" s="663">
        <v>0</v>
      </c>
      <c r="GO56" s="663">
        <v>0</v>
      </c>
      <c r="GP56" s="663">
        <v>0</v>
      </c>
      <c r="GQ56" s="663">
        <v>0</v>
      </c>
      <c r="GR56" s="663">
        <v>0</v>
      </c>
      <c r="GS56" s="663">
        <v>0</v>
      </c>
      <c r="GT56" s="663">
        <v>0</v>
      </c>
      <c r="GU56" s="663">
        <v>0</v>
      </c>
      <c r="GV56" s="663">
        <v>0</v>
      </c>
      <c r="GW56" s="663">
        <v>0</v>
      </c>
      <c r="GX56" s="663">
        <v>0</v>
      </c>
      <c r="GY56" s="663">
        <v>0</v>
      </c>
      <c r="GZ56" s="663">
        <v>0</v>
      </c>
      <c r="HA56" s="663">
        <v>0</v>
      </c>
      <c r="HB56" s="663">
        <v>0</v>
      </c>
      <c r="HC56" s="663">
        <v>0</v>
      </c>
      <c r="HD56" s="663">
        <v>0</v>
      </c>
      <c r="HE56" s="663">
        <v>0</v>
      </c>
      <c r="HF56" s="663">
        <v>0</v>
      </c>
      <c r="HG56" s="663">
        <v>0</v>
      </c>
      <c r="HH56" s="663">
        <v>0</v>
      </c>
      <c r="HI56" s="663">
        <v>0</v>
      </c>
      <c r="HJ56" s="663">
        <v>0</v>
      </c>
      <c r="HK56" s="663">
        <v>0</v>
      </c>
      <c r="HL56" s="663">
        <v>77011103</v>
      </c>
      <c r="HM56" s="663">
        <v>4059485</v>
      </c>
      <c r="HN56" s="663">
        <v>154137193</v>
      </c>
      <c r="HO56" s="664"/>
      <c r="HP56" s="665" t="s">
        <v>1650</v>
      </c>
      <c r="HQ56" s="477" t="s">
        <v>1651</v>
      </c>
      <c r="HR56" s="477" t="s">
        <v>1652</v>
      </c>
      <c r="HS56" s="661"/>
      <c r="HT56" s="662">
        <v>4009069</v>
      </c>
      <c r="HU56" s="662">
        <v>-1115476</v>
      </c>
      <c r="HV56" s="662">
        <v>43476</v>
      </c>
      <c r="HW56" s="662">
        <v>-700892</v>
      </c>
      <c r="HX56" s="662">
        <v>0</v>
      </c>
      <c r="HY56" s="662">
        <v>0</v>
      </c>
      <c r="HZ56" s="662">
        <v>0</v>
      </c>
      <c r="IA56" s="662">
        <v>8047</v>
      </c>
      <c r="IB56" s="662">
        <v>0</v>
      </c>
      <c r="IC56" s="662">
        <v>0</v>
      </c>
      <c r="ID56" s="662" t="s">
        <v>1653</v>
      </c>
      <c r="IE56" s="662">
        <v>0</v>
      </c>
      <c r="IF56" s="662">
        <v>0</v>
      </c>
      <c r="IG56" s="664"/>
      <c r="IH56" s="664"/>
      <c r="II56" s="664"/>
      <c r="IJ56" s="664"/>
      <c r="IK56" s="664"/>
      <c r="IL56" s="664"/>
      <c r="IM56" s="664"/>
      <c r="IN56" s="664"/>
      <c r="IO56" s="664"/>
    </row>
    <row r="57" spans="1:249" s="987" customFormat="1" ht="18.75" customHeight="1">
      <c r="A57" s="992"/>
      <c r="B57" s="992"/>
      <c r="C57" s="994"/>
      <c r="D57" s="996"/>
      <c r="E57" s="662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663"/>
      <c r="AF57" s="663"/>
      <c r="AG57" s="663"/>
      <c r="AH57" s="663"/>
      <c r="AI57" s="663"/>
      <c r="AJ57" s="663"/>
      <c r="AK57" s="663"/>
      <c r="AL57" s="663"/>
      <c r="AM57" s="663"/>
      <c r="AN57" s="663"/>
      <c r="AO57" s="663"/>
      <c r="AP57" s="663"/>
      <c r="AQ57" s="663"/>
      <c r="AR57" s="663"/>
      <c r="AS57" s="663"/>
      <c r="AT57" s="663"/>
      <c r="AU57" s="663"/>
      <c r="AV57" s="663"/>
      <c r="AW57" s="663"/>
      <c r="AX57" s="663"/>
      <c r="AY57" s="663"/>
      <c r="AZ57" s="663"/>
      <c r="BA57" s="663"/>
      <c r="BB57" s="663"/>
      <c r="BC57" s="663"/>
      <c r="BD57" s="663"/>
      <c r="BE57" s="663"/>
      <c r="BF57" s="663"/>
      <c r="BG57" s="663"/>
      <c r="BH57" s="663"/>
      <c r="BI57" s="663"/>
      <c r="BJ57" s="663"/>
      <c r="BK57" s="663"/>
      <c r="BL57" s="663"/>
      <c r="BM57" s="663"/>
      <c r="BN57" s="663"/>
      <c r="BO57" s="663"/>
      <c r="BP57" s="663"/>
      <c r="BQ57" s="663"/>
      <c r="BR57" s="663"/>
      <c r="BS57" s="663"/>
      <c r="BT57" s="663"/>
      <c r="BU57" s="663"/>
      <c r="BV57" s="663"/>
      <c r="BW57" s="663"/>
      <c r="BX57" s="663"/>
      <c r="BY57" s="663"/>
      <c r="BZ57" s="663"/>
      <c r="CA57" s="663"/>
      <c r="CB57" s="663"/>
      <c r="CC57" s="663"/>
      <c r="CD57" s="663"/>
      <c r="CE57" s="663"/>
      <c r="CF57" s="663"/>
      <c r="CG57" s="663"/>
      <c r="CH57" s="663"/>
      <c r="CI57" s="663"/>
      <c r="CJ57" s="663"/>
      <c r="CK57" s="663"/>
      <c r="CL57" s="663"/>
      <c r="CM57" s="663"/>
      <c r="CN57" s="663"/>
      <c r="CO57" s="663"/>
      <c r="CP57" s="663"/>
      <c r="CQ57" s="663"/>
      <c r="CR57" s="663"/>
      <c r="CS57" s="663"/>
      <c r="CT57" s="663"/>
      <c r="CU57" s="663"/>
      <c r="CV57" s="663"/>
      <c r="CW57" s="663"/>
      <c r="CX57" s="663"/>
      <c r="CY57" s="663"/>
      <c r="CZ57" s="663"/>
      <c r="DA57" s="663"/>
      <c r="DB57" s="663"/>
      <c r="DC57" s="663"/>
      <c r="DD57" s="663"/>
      <c r="DE57" s="663"/>
      <c r="DF57" s="663"/>
      <c r="DG57" s="663"/>
      <c r="DH57" s="663"/>
      <c r="DI57" s="663"/>
      <c r="DJ57" s="663"/>
      <c r="DK57" s="663"/>
      <c r="DL57" s="663"/>
      <c r="DM57" s="663"/>
      <c r="DN57" s="663"/>
      <c r="DO57" s="663"/>
      <c r="DP57" s="663"/>
      <c r="DQ57" s="663"/>
      <c r="DR57" s="663"/>
      <c r="DS57" s="663"/>
      <c r="DT57" s="663"/>
      <c r="DU57" s="663"/>
      <c r="DV57" s="663"/>
      <c r="DW57" s="663"/>
      <c r="DX57" s="663"/>
      <c r="DY57" s="663"/>
      <c r="DZ57" s="663"/>
      <c r="EA57" s="663"/>
      <c r="EB57" s="663"/>
      <c r="EC57" s="663"/>
      <c r="ED57" s="663"/>
      <c r="EE57" s="663"/>
      <c r="EF57" s="663"/>
      <c r="EG57" s="663"/>
      <c r="EH57" s="663"/>
      <c r="EI57" s="663"/>
      <c r="EJ57" s="663"/>
      <c r="EK57" s="663"/>
      <c r="EL57" s="663"/>
      <c r="EM57" s="663"/>
      <c r="EN57" s="663"/>
      <c r="EO57" s="663"/>
      <c r="EP57" s="663"/>
      <c r="EQ57" s="663"/>
      <c r="ER57" s="663"/>
      <c r="ES57" s="663"/>
      <c r="ET57" s="663"/>
      <c r="EU57" s="663"/>
      <c r="EV57" s="663"/>
      <c r="EW57" s="663"/>
      <c r="EX57" s="663"/>
      <c r="EY57" s="663"/>
      <c r="EZ57" s="663"/>
      <c r="FA57" s="663"/>
      <c r="FB57" s="663"/>
      <c r="FC57" s="663"/>
      <c r="FD57" s="663"/>
      <c r="FE57" s="663"/>
      <c r="FF57" s="663"/>
      <c r="FG57" s="663"/>
      <c r="FH57" s="663"/>
      <c r="FI57" s="663"/>
      <c r="FJ57" s="663"/>
      <c r="FK57" s="663"/>
      <c r="FL57" s="663"/>
      <c r="FM57" s="663"/>
      <c r="FN57" s="663"/>
      <c r="FO57" s="663"/>
      <c r="FP57" s="663"/>
      <c r="FQ57" s="663"/>
      <c r="FR57" s="663"/>
      <c r="FS57" s="663"/>
      <c r="FT57" s="663"/>
      <c r="FU57" s="663"/>
      <c r="FV57" s="663"/>
      <c r="FW57" s="663"/>
      <c r="FX57" s="663"/>
      <c r="FY57" s="663"/>
      <c r="FZ57" s="663"/>
      <c r="GA57" s="663"/>
      <c r="GB57" s="663"/>
      <c r="GC57" s="663"/>
      <c r="GD57" s="663"/>
      <c r="GE57" s="663"/>
      <c r="GF57" s="663"/>
      <c r="GG57" s="663"/>
      <c r="GH57" s="663"/>
      <c r="GI57" s="663"/>
      <c r="GJ57" s="663"/>
      <c r="GK57" s="663"/>
      <c r="GL57" s="663"/>
      <c r="GM57" s="663"/>
      <c r="GN57" s="663"/>
      <c r="GO57" s="663"/>
      <c r="GP57" s="663"/>
      <c r="GQ57" s="663"/>
      <c r="GR57" s="663"/>
      <c r="GS57" s="663"/>
      <c r="GT57" s="663"/>
      <c r="GU57" s="663"/>
      <c r="GV57" s="663"/>
      <c r="GW57" s="663"/>
      <c r="GX57" s="663"/>
      <c r="GY57" s="663"/>
      <c r="GZ57" s="663"/>
      <c r="HA57" s="663"/>
      <c r="HB57" s="663"/>
      <c r="HC57" s="663"/>
      <c r="HD57" s="663"/>
      <c r="HE57" s="663"/>
      <c r="HF57" s="663"/>
      <c r="HG57" s="663"/>
      <c r="HH57" s="663"/>
      <c r="HI57" s="663"/>
      <c r="HJ57" s="663"/>
      <c r="HK57" s="663"/>
      <c r="HL57" s="663"/>
      <c r="HM57" s="663"/>
      <c r="HN57" s="663"/>
      <c r="HO57" s="664"/>
      <c r="HP57" s="665"/>
      <c r="HQ57" s="477"/>
      <c r="HR57" s="477"/>
      <c r="HS57" s="996"/>
      <c r="HT57" s="662"/>
      <c r="HU57" s="663"/>
      <c r="HV57" s="663"/>
      <c r="HW57" s="663"/>
      <c r="HX57" s="664"/>
      <c r="HY57" s="664"/>
      <c r="HZ57" s="664"/>
      <c r="IA57" s="664"/>
      <c r="IB57" s="664"/>
      <c r="IC57" s="664"/>
      <c r="ID57" s="664"/>
      <c r="IE57" s="664"/>
      <c r="IF57" s="664"/>
      <c r="IG57" s="664"/>
      <c r="IH57" s="664"/>
      <c r="II57" s="664"/>
      <c r="IJ57" s="664"/>
      <c r="IK57" s="664"/>
      <c r="IL57" s="664"/>
      <c r="IM57" s="664"/>
      <c r="IN57" s="664"/>
      <c r="IO57" s="664"/>
    </row>
    <row r="58" spans="1:249" s="987" customFormat="1" ht="15">
      <c r="A58" s="992" t="s">
        <v>405</v>
      </c>
      <c r="B58" s="997" t="s">
        <v>348</v>
      </c>
      <c r="C58" s="994" t="s">
        <v>349</v>
      </c>
      <c r="D58" s="661">
        <v>348838351</v>
      </c>
      <c r="E58" s="662">
        <v>3629</v>
      </c>
      <c r="F58" s="663" t="s">
        <v>1473</v>
      </c>
      <c r="G58" s="663">
        <v>0</v>
      </c>
      <c r="H58" s="663">
        <v>0</v>
      </c>
      <c r="I58" s="663">
        <v>7714887</v>
      </c>
      <c r="J58" s="663">
        <v>0</v>
      </c>
      <c r="K58" s="663">
        <v>3859953</v>
      </c>
      <c r="L58" s="663">
        <v>0</v>
      </c>
      <c r="M58" s="663">
        <v>0</v>
      </c>
      <c r="N58" s="663">
        <v>0</v>
      </c>
      <c r="O58" s="663">
        <v>7531624</v>
      </c>
      <c r="P58" s="663">
        <v>0</v>
      </c>
      <c r="Q58" s="663">
        <v>0</v>
      </c>
      <c r="R58" s="663">
        <v>0</v>
      </c>
      <c r="S58" s="663">
        <v>0</v>
      </c>
      <c r="T58" s="663">
        <v>0</v>
      </c>
      <c r="U58" s="663">
        <v>0</v>
      </c>
      <c r="V58" s="663">
        <v>0</v>
      </c>
      <c r="W58" s="663">
        <v>0</v>
      </c>
      <c r="X58" s="663">
        <v>0</v>
      </c>
      <c r="Y58" s="663">
        <v>0</v>
      </c>
      <c r="Z58" s="663">
        <v>0</v>
      </c>
      <c r="AA58" s="663">
        <v>0</v>
      </c>
      <c r="AB58" s="663">
        <v>0</v>
      </c>
      <c r="AC58" s="663">
        <v>2712786</v>
      </c>
      <c r="AD58" s="663">
        <v>0</v>
      </c>
      <c r="AE58" s="663">
        <v>1279789</v>
      </c>
      <c r="AF58" s="663">
        <v>0</v>
      </c>
      <c r="AG58" s="663">
        <v>0</v>
      </c>
      <c r="AH58" s="663">
        <v>0</v>
      </c>
      <c r="AI58" s="663">
        <v>0</v>
      </c>
      <c r="AJ58" s="663">
        <v>0</v>
      </c>
      <c r="AK58" s="663">
        <v>0</v>
      </c>
      <c r="AL58" s="663">
        <v>0</v>
      </c>
      <c r="AM58" s="663">
        <v>0</v>
      </c>
      <c r="AN58" s="663">
        <v>0</v>
      </c>
      <c r="AO58" s="663">
        <v>0</v>
      </c>
      <c r="AP58" s="663">
        <v>0</v>
      </c>
      <c r="AQ58" s="663">
        <v>0</v>
      </c>
      <c r="AR58" s="663">
        <v>0</v>
      </c>
      <c r="AS58" s="663">
        <v>0</v>
      </c>
      <c r="AT58" s="663">
        <v>0</v>
      </c>
      <c r="AU58" s="663">
        <v>0</v>
      </c>
      <c r="AV58" s="663">
        <v>0</v>
      </c>
      <c r="AW58" s="663">
        <v>0</v>
      </c>
      <c r="AX58" s="663">
        <v>0</v>
      </c>
      <c r="AY58" s="663">
        <v>0</v>
      </c>
      <c r="AZ58" s="663">
        <v>7482265</v>
      </c>
      <c r="BA58" s="663">
        <v>0</v>
      </c>
      <c r="BB58" s="663">
        <v>0</v>
      </c>
      <c r="BC58" s="663">
        <v>0</v>
      </c>
      <c r="BD58" s="663">
        <v>0</v>
      </c>
      <c r="BE58" s="663">
        <v>0</v>
      </c>
      <c r="BF58" s="663">
        <v>0</v>
      </c>
      <c r="BG58" s="663">
        <v>0</v>
      </c>
      <c r="BH58" s="663">
        <v>0</v>
      </c>
      <c r="BI58" s="663">
        <v>0</v>
      </c>
      <c r="BJ58" s="663">
        <v>0</v>
      </c>
      <c r="BK58" s="663">
        <v>0</v>
      </c>
      <c r="BL58" s="663">
        <v>0</v>
      </c>
      <c r="BM58" s="663">
        <v>0</v>
      </c>
      <c r="BN58" s="663">
        <v>0</v>
      </c>
      <c r="BO58" s="663">
        <v>0</v>
      </c>
      <c r="BP58" s="663">
        <v>0</v>
      </c>
      <c r="BQ58" s="663">
        <v>0</v>
      </c>
      <c r="BR58" s="663">
        <v>0</v>
      </c>
      <c r="BS58" s="663">
        <v>0</v>
      </c>
      <c r="BT58" s="663">
        <v>0</v>
      </c>
      <c r="BU58" s="663">
        <v>0</v>
      </c>
      <c r="BV58" s="663">
        <v>0</v>
      </c>
      <c r="BW58" s="663">
        <v>0</v>
      </c>
      <c r="BX58" s="663">
        <v>0</v>
      </c>
      <c r="BY58" s="663">
        <v>0</v>
      </c>
      <c r="BZ58" s="663">
        <v>0</v>
      </c>
      <c r="CA58" s="663">
        <v>0</v>
      </c>
      <c r="CB58" s="663">
        <v>0</v>
      </c>
      <c r="CC58" s="663">
        <v>0</v>
      </c>
      <c r="CD58" s="663">
        <v>0</v>
      </c>
      <c r="CE58" s="663">
        <v>0</v>
      </c>
      <c r="CF58" s="663">
        <v>0</v>
      </c>
      <c r="CG58" s="663">
        <v>0</v>
      </c>
      <c r="CH58" s="663">
        <v>0</v>
      </c>
      <c r="CI58" s="663">
        <v>0</v>
      </c>
      <c r="CJ58" s="663">
        <v>0</v>
      </c>
      <c r="CK58" s="663">
        <v>0</v>
      </c>
      <c r="CL58" s="663">
        <v>0</v>
      </c>
      <c r="CM58" s="663">
        <v>0</v>
      </c>
      <c r="CN58" s="663">
        <v>0</v>
      </c>
      <c r="CO58" s="663">
        <v>0</v>
      </c>
      <c r="CP58" s="663">
        <v>0</v>
      </c>
      <c r="CQ58" s="663">
        <v>0</v>
      </c>
      <c r="CR58" s="663">
        <v>0</v>
      </c>
      <c r="CS58" s="663">
        <v>0</v>
      </c>
      <c r="CT58" s="663">
        <v>0</v>
      </c>
      <c r="CU58" s="663">
        <v>0</v>
      </c>
      <c r="CV58" s="663">
        <v>0</v>
      </c>
      <c r="CW58" s="663">
        <v>0</v>
      </c>
      <c r="CX58" s="663">
        <v>0</v>
      </c>
      <c r="CY58" s="663">
        <v>0</v>
      </c>
      <c r="CZ58" s="663">
        <v>0</v>
      </c>
      <c r="DA58" s="663">
        <v>100000</v>
      </c>
      <c r="DB58" s="663">
        <v>0</v>
      </c>
      <c r="DC58" s="663">
        <v>0</v>
      </c>
      <c r="DD58" s="663">
        <v>0</v>
      </c>
      <c r="DE58" s="663">
        <v>0</v>
      </c>
      <c r="DF58" s="663">
        <v>0</v>
      </c>
      <c r="DG58" s="663">
        <v>0</v>
      </c>
      <c r="DH58" s="663">
        <v>0</v>
      </c>
      <c r="DI58" s="663">
        <v>0</v>
      </c>
      <c r="DJ58" s="663">
        <v>0</v>
      </c>
      <c r="DK58" s="663">
        <v>0</v>
      </c>
      <c r="DL58" s="663">
        <v>0</v>
      </c>
      <c r="DM58" s="663">
        <v>0</v>
      </c>
      <c r="DN58" s="663">
        <v>0</v>
      </c>
      <c r="DO58" s="663">
        <v>0</v>
      </c>
      <c r="DP58" s="663">
        <v>0</v>
      </c>
      <c r="DQ58" s="663">
        <v>0</v>
      </c>
      <c r="DR58" s="663">
        <v>0</v>
      </c>
      <c r="DS58" s="663">
        <v>0</v>
      </c>
      <c r="DT58" s="663">
        <v>0</v>
      </c>
      <c r="DU58" s="663">
        <v>0</v>
      </c>
      <c r="DV58" s="663">
        <v>0</v>
      </c>
      <c r="DW58" s="663">
        <v>0</v>
      </c>
      <c r="DX58" s="663">
        <v>0</v>
      </c>
      <c r="DY58" s="663">
        <v>0</v>
      </c>
      <c r="DZ58" s="663">
        <v>0</v>
      </c>
      <c r="EA58" s="663">
        <v>0</v>
      </c>
      <c r="EB58" s="663">
        <v>0</v>
      </c>
      <c r="EC58" s="663">
        <v>0</v>
      </c>
      <c r="ED58" s="663">
        <v>0</v>
      </c>
      <c r="EE58" s="663">
        <v>0</v>
      </c>
      <c r="EF58" s="663">
        <v>0</v>
      </c>
      <c r="EG58" s="663">
        <v>0</v>
      </c>
      <c r="EH58" s="663">
        <v>0</v>
      </c>
      <c r="EI58" s="663">
        <v>0</v>
      </c>
      <c r="EJ58" s="663">
        <v>0</v>
      </c>
      <c r="EK58" s="663">
        <v>0</v>
      </c>
      <c r="EL58" s="663">
        <v>0</v>
      </c>
      <c r="EM58" s="663">
        <v>0</v>
      </c>
      <c r="EN58" s="663">
        <v>0</v>
      </c>
      <c r="EO58" s="663">
        <v>0</v>
      </c>
      <c r="EP58" s="663">
        <v>0</v>
      </c>
      <c r="EQ58" s="663">
        <v>0</v>
      </c>
      <c r="ER58" s="663">
        <v>0</v>
      </c>
      <c r="ES58" s="663">
        <v>0</v>
      </c>
      <c r="ET58" s="663">
        <v>0</v>
      </c>
      <c r="EU58" s="663">
        <v>0</v>
      </c>
      <c r="EV58" s="663">
        <v>0</v>
      </c>
      <c r="EW58" s="663">
        <v>0</v>
      </c>
      <c r="EX58" s="663">
        <v>0</v>
      </c>
      <c r="EY58" s="663">
        <v>0</v>
      </c>
      <c r="EZ58" s="663">
        <v>0</v>
      </c>
      <c r="FA58" s="663">
        <v>0</v>
      </c>
      <c r="FB58" s="663">
        <v>0</v>
      </c>
      <c r="FC58" s="663">
        <v>0</v>
      </c>
      <c r="FD58" s="663">
        <v>0</v>
      </c>
      <c r="FE58" s="663">
        <v>0</v>
      </c>
      <c r="FF58" s="663">
        <v>0</v>
      </c>
      <c r="FG58" s="663">
        <v>0</v>
      </c>
      <c r="FH58" s="663">
        <v>0</v>
      </c>
      <c r="FI58" s="663">
        <v>0</v>
      </c>
      <c r="FJ58" s="663">
        <v>0</v>
      </c>
      <c r="FK58" s="663">
        <v>0</v>
      </c>
      <c r="FL58" s="663">
        <v>0</v>
      </c>
      <c r="FM58" s="663">
        <v>0</v>
      </c>
      <c r="FN58" s="663">
        <v>0</v>
      </c>
      <c r="FO58" s="663">
        <v>0</v>
      </c>
      <c r="FP58" s="663">
        <v>0</v>
      </c>
      <c r="FQ58" s="663">
        <v>0</v>
      </c>
      <c r="FR58" s="663">
        <v>0</v>
      </c>
      <c r="FS58" s="663">
        <v>0</v>
      </c>
      <c r="FT58" s="663">
        <v>0</v>
      </c>
      <c r="FU58" s="663">
        <v>0</v>
      </c>
      <c r="FV58" s="663">
        <v>0</v>
      </c>
      <c r="FW58" s="663">
        <v>0</v>
      </c>
      <c r="FX58" s="663">
        <v>0</v>
      </c>
      <c r="FY58" s="663">
        <v>0</v>
      </c>
      <c r="FZ58" s="663">
        <v>0</v>
      </c>
      <c r="GA58" s="663">
        <v>0</v>
      </c>
      <c r="GB58" s="663">
        <v>0</v>
      </c>
      <c r="GC58" s="663">
        <v>0</v>
      </c>
      <c r="GD58" s="663">
        <v>0</v>
      </c>
      <c r="GE58" s="663">
        <v>0</v>
      </c>
      <c r="GF58" s="663">
        <v>0</v>
      </c>
      <c r="GG58" s="663">
        <v>0</v>
      </c>
      <c r="GH58" s="663">
        <v>0</v>
      </c>
      <c r="GI58" s="663">
        <v>0</v>
      </c>
      <c r="GJ58" s="663">
        <v>0</v>
      </c>
      <c r="GK58" s="663">
        <v>0</v>
      </c>
      <c r="GL58" s="663">
        <v>0</v>
      </c>
      <c r="GM58" s="663">
        <v>0</v>
      </c>
      <c r="GN58" s="663">
        <v>0</v>
      </c>
      <c r="GO58" s="663">
        <v>0</v>
      </c>
      <c r="GP58" s="663">
        <v>0</v>
      </c>
      <c r="GQ58" s="663">
        <v>0</v>
      </c>
      <c r="GR58" s="663">
        <v>0</v>
      </c>
      <c r="GS58" s="663">
        <v>0</v>
      </c>
      <c r="GT58" s="663">
        <v>0</v>
      </c>
      <c r="GU58" s="663">
        <v>0</v>
      </c>
      <c r="GV58" s="663">
        <v>0</v>
      </c>
      <c r="GW58" s="663">
        <v>0</v>
      </c>
      <c r="GX58" s="663">
        <v>0</v>
      </c>
      <c r="GY58" s="663">
        <v>0</v>
      </c>
      <c r="GZ58" s="663">
        <v>0</v>
      </c>
      <c r="HA58" s="663">
        <v>0</v>
      </c>
      <c r="HB58" s="663">
        <v>0</v>
      </c>
      <c r="HC58" s="663">
        <v>0</v>
      </c>
      <c r="HD58" s="663">
        <v>0</v>
      </c>
      <c r="HE58" s="663">
        <v>0</v>
      </c>
      <c r="HF58" s="663">
        <v>0</v>
      </c>
      <c r="HG58" s="663">
        <v>0</v>
      </c>
      <c r="HH58" s="663">
        <v>0</v>
      </c>
      <c r="HI58" s="663">
        <v>0</v>
      </c>
      <c r="HJ58" s="663">
        <v>0</v>
      </c>
      <c r="HK58" s="663">
        <v>0</v>
      </c>
      <c r="HL58" s="663">
        <v>124796437</v>
      </c>
      <c r="HM58" s="663">
        <v>4143216</v>
      </c>
      <c r="HN58" s="663">
        <v>189213765</v>
      </c>
      <c r="HO58" s="664"/>
      <c r="HP58" s="665" t="s">
        <v>1476</v>
      </c>
      <c r="HQ58" s="477" t="s">
        <v>1477</v>
      </c>
      <c r="HR58" s="477" t="s">
        <v>1478</v>
      </c>
      <c r="HS58" s="661"/>
      <c r="HT58" s="662" t="s">
        <v>1479</v>
      </c>
      <c r="HU58" s="663" t="s">
        <v>1479</v>
      </c>
      <c r="HV58" s="663">
        <v>0</v>
      </c>
      <c r="HW58" s="663">
        <v>0</v>
      </c>
      <c r="HX58" s="664">
        <v>0</v>
      </c>
      <c r="HY58" s="664">
        <v>0</v>
      </c>
      <c r="HZ58" s="664">
        <v>0</v>
      </c>
      <c r="IA58" s="664">
        <v>0</v>
      </c>
      <c r="IB58" s="664">
        <v>0</v>
      </c>
      <c r="IC58" s="664">
        <v>0</v>
      </c>
      <c r="ID58" s="664">
        <v>0</v>
      </c>
      <c r="IE58" s="664">
        <v>0</v>
      </c>
      <c r="IF58" s="664">
        <v>0</v>
      </c>
      <c r="IG58" s="664"/>
      <c r="IH58" s="664"/>
      <c r="II58" s="664"/>
      <c r="IJ58" s="664"/>
      <c r="IK58" s="664"/>
      <c r="IL58" s="664"/>
      <c r="IM58" s="664"/>
      <c r="IN58" s="664"/>
      <c r="IO58" s="664"/>
    </row>
    <row r="59" spans="1:249" s="666" customFormat="1" ht="15.75" thickBot="1">
      <c r="A59" s="992">
        <f>COUNT(A10:A58)</f>
        <v>43</v>
      </c>
      <c r="B59" s="984"/>
      <c r="C59" s="660"/>
      <c r="D59" s="998">
        <f>SUM(D10:D58)-D37</f>
        <v>24224224779</v>
      </c>
      <c r="E59" s="999">
        <f>SUM(E10:E58)-E37</f>
        <v>354023</v>
      </c>
      <c r="L59" s="1000">
        <f>SUM(L10:L58)</f>
        <v>58197053</v>
      </c>
      <c r="M59" s="1000">
        <f>SUM(M10:M58)</f>
        <v>192842</v>
      </c>
      <c r="N59" s="1000">
        <f>SUM(N10:N58)</f>
        <v>157059005</v>
      </c>
      <c r="O59" s="1000">
        <f>SUM(O10:O58)</f>
        <v>74195056</v>
      </c>
      <c r="HL59" s="999">
        <f>SUM(HL10:HL58)-HL37-HL38-HL39</f>
        <v>3855264806</v>
      </c>
      <c r="HM59" s="999">
        <f>SUM(HM10:HM58)</f>
        <v>2033623239</v>
      </c>
      <c r="HN59" s="999">
        <f>SUM(HN10:HN58)-HN37-HM38-HM39</f>
        <v>12074276192</v>
      </c>
      <c r="HO59" s="477"/>
      <c r="HT59" s="661">
        <f t="shared" ref="HT59:IC59" si="0">SUM(HT10:HT58)</f>
        <v>1294301511</v>
      </c>
      <c r="HU59" s="661">
        <f t="shared" si="0"/>
        <v>-442754632</v>
      </c>
      <c r="HV59" s="661">
        <f t="shared" si="0"/>
        <v>69177232</v>
      </c>
      <c r="HW59" s="661">
        <f t="shared" si="0"/>
        <v>-27403864</v>
      </c>
      <c r="HX59" s="661">
        <f t="shared" si="0"/>
        <v>0</v>
      </c>
      <c r="HY59" s="661">
        <f t="shared" si="0"/>
        <v>-5114766</v>
      </c>
      <c r="HZ59" s="661">
        <f t="shared" si="0"/>
        <v>-816322</v>
      </c>
      <c r="IA59" s="661">
        <f t="shared" si="0"/>
        <v>2429920</v>
      </c>
      <c r="IB59" s="661">
        <f t="shared" si="0"/>
        <v>0</v>
      </c>
      <c r="IC59" s="661">
        <f t="shared" si="0"/>
        <v>-86458</v>
      </c>
    </row>
    <row r="60" spans="1:249">
      <c r="L60" s="528">
        <f>-L37-L38-L39</f>
        <v>0</v>
      </c>
      <c r="M60" s="528">
        <f>-M37-M38-M39</f>
        <v>0</v>
      </c>
      <c r="N60" s="528">
        <f>-N37-N38-N39</f>
        <v>0</v>
      </c>
      <c r="O60" s="528">
        <f>-O37-O38-O39</f>
        <v>0</v>
      </c>
      <c r="HL60" s="217"/>
      <c r="HM60" s="217"/>
      <c r="HN60" s="217"/>
      <c r="HT60" s="381"/>
      <c r="HU60" s="394"/>
      <c r="HV60" s="394"/>
      <c r="HW60" s="381"/>
    </row>
    <row r="61" spans="1:249">
      <c r="C61" s="186" t="s">
        <v>602</v>
      </c>
      <c r="D61" s="381">
        <f>D59-E59</f>
        <v>24223870756</v>
      </c>
      <c r="E61" s="448" t="s">
        <v>677</v>
      </c>
      <c r="I61" s="529" t="s">
        <v>604</v>
      </c>
      <c r="L61" s="531">
        <f>SUM(L59:L60)</f>
        <v>58197053</v>
      </c>
      <c r="M61" s="531">
        <f>SUM(M59:M60)</f>
        <v>192842</v>
      </c>
      <c r="N61" s="531">
        <f>SUM(N59:N60)</f>
        <v>157059005</v>
      </c>
      <c r="O61" s="532">
        <f>SUM(O59:O60)</f>
        <v>74195056</v>
      </c>
      <c r="HL61" s="217"/>
      <c r="HM61" s="217"/>
      <c r="HN61" s="217"/>
      <c r="IB61" s="186" t="s">
        <v>663</v>
      </c>
      <c r="IC61" s="381">
        <f>SUM(HT59:IC59)</f>
        <v>889732621</v>
      </c>
    </row>
    <row r="62" spans="1:249">
      <c r="A62" s="342"/>
      <c r="C62" s="342"/>
      <c r="J62" s="186"/>
      <c r="L62" s="387">
        <f>L59-L65+L18</f>
        <v>57412521</v>
      </c>
      <c r="M62" s="387">
        <f>M59-M65+M18</f>
        <v>1491428</v>
      </c>
      <c r="N62" s="387"/>
      <c r="O62" s="387"/>
      <c r="HK62" s="186" t="s">
        <v>562</v>
      </c>
      <c r="HL62" s="217"/>
      <c r="HM62" s="387">
        <f>HM59-SUM(HM58:HM58)-SUM(HM30:HM36)</f>
        <v>1612985176</v>
      </c>
      <c r="HN62" s="387">
        <f>HN59-SUM(HN58:HN58)-SUM(HN30:HN36)</f>
        <v>11093469818</v>
      </c>
      <c r="HT62" s="381"/>
      <c r="HU62" s="381"/>
      <c r="HV62" s="381"/>
      <c r="HW62" s="381"/>
    </row>
    <row r="63" spans="1:249">
      <c r="L63" s="217"/>
      <c r="M63" s="217"/>
      <c r="N63" s="217"/>
      <c r="O63" s="217"/>
      <c r="HL63" s="217"/>
      <c r="HM63" s="217"/>
      <c r="HN63" s="217"/>
      <c r="HQ63" s="381"/>
    </row>
    <row r="64" spans="1:249">
      <c r="L64" s="217"/>
      <c r="M64" s="217"/>
      <c r="N64" s="217"/>
      <c r="O64" s="217"/>
      <c r="HL64" s="217"/>
      <c r="HM64" s="217"/>
      <c r="HN64" s="217"/>
      <c r="HW64" s="381"/>
    </row>
    <row r="65" spans="1:240">
      <c r="D65" s="381">
        <f>D58+SUM(D30:D37)+D18-D37</f>
        <v>5551744484</v>
      </c>
      <c r="E65" s="393">
        <f>E58+SUM(E30:E37)+E18-E37</f>
        <v>11660</v>
      </c>
      <c r="L65" s="381">
        <f>L58+SUM(L30:L37)+L18-L37</f>
        <v>58197053</v>
      </c>
      <c r="M65" s="381">
        <f>M58+SUM(M30:M37)+M18-M37-M38-M39</f>
        <v>-1298586</v>
      </c>
      <c r="N65" s="381">
        <f>N58+SUM(N30:N37)+N18-N37</f>
        <v>61856008</v>
      </c>
      <c r="O65" s="381">
        <f>O58+SUM(O30:O37)+O18-O37</f>
        <v>50589562</v>
      </c>
      <c r="HL65" s="381"/>
      <c r="HM65" s="381"/>
      <c r="HN65" s="381"/>
    </row>
    <row r="66" spans="1:240">
      <c r="HL66" s="217"/>
      <c r="HM66" s="217"/>
      <c r="HN66" s="217"/>
    </row>
    <row r="67" spans="1:240">
      <c r="B67" s="534" t="s">
        <v>605</v>
      </c>
      <c r="C67" s="530"/>
      <c r="D67" s="535">
        <f>D65-E65</f>
        <v>5551732824</v>
      </c>
    </row>
    <row r="68" spans="1:240" s="342" customFormat="1">
      <c r="B68" s="536"/>
      <c r="C68" s="352"/>
      <c r="D68" s="537"/>
      <c r="E68" s="122"/>
      <c r="F68" s="122"/>
      <c r="HO68" s="339"/>
    </row>
    <row r="69" spans="1:240" s="342" customFormat="1">
      <c r="B69" s="536"/>
      <c r="C69" s="352"/>
      <c r="D69" s="537"/>
      <c r="E69" s="122"/>
      <c r="F69" s="122"/>
      <c r="HO69" s="339"/>
    </row>
    <row r="70" spans="1:240" s="342" customFormat="1">
      <c r="B70" s="536"/>
      <c r="C70" s="352"/>
      <c r="D70" s="537"/>
      <c r="E70" s="122"/>
      <c r="F70" s="122"/>
      <c r="HO70" s="339"/>
    </row>
    <row r="71" spans="1:240" s="342" customFormat="1">
      <c r="B71" s="536"/>
      <c r="C71" s="352"/>
      <c r="D71" s="537"/>
      <c r="E71" s="122"/>
      <c r="F71" s="122"/>
      <c r="HO71" s="339"/>
    </row>
    <row r="72" spans="1:240" s="359" customFormat="1" ht="32.25" thickBot="1">
      <c r="A72" s="660">
        <v>50</v>
      </c>
      <c r="B72" s="659" t="s">
        <v>690</v>
      </c>
      <c r="C72" s="660" t="s">
        <v>181</v>
      </c>
      <c r="D72" s="386">
        <v>5029355324</v>
      </c>
      <c r="E72" s="393">
        <v>3658</v>
      </c>
      <c r="F72" s="365" t="s">
        <v>1473</v>
      </c>
      <c r="G72" s="365">
        <v>0</v>
      </c>
      <c r="H72" s="365">
        <v>0</v>
      </c>
      <c r="I72" s="365">
        <v>491326099</v>
      </c>
      <c r="J72" s="365">
        <v>105539839</v>
      </c>
      <c r="K72" s="365">
        <v>47968316</v>
      </c>
      <c r="L72" s="365">
        <v>0</v>
      </c>
      <c r="M72" s="365">
        <v>0</v>
      </c>
      <c r="N72" s="365">
        <v>24972161</v>
      </c>
      <c r="O72" s="365">
        <v>3374288</v>
      </c>
      <c r="P72" s="365">
        <v>4874</v>
      </c>
      <c r="Q72" s="365">
        <v>0</v>
      </c>
      <c r="R72" s="365">
        <v>0</v>
      </c>
      <c r="S72" s="365">
        <v>0</v>
      </c>
      <c r="T72" s="365">
        <v>7615</v>
      </c>
      <c r="U72" s="365">
        <v>108</v>
      </c>
      <c r="V72" s="365">
        <v>45597714</v>
      </c>
      <c r="W72" s="365">
        <v>0</v>
      </c>
      <c r="X72" s="365">
        <v>3094054</v>
      </c>
      <c r="Y72" s="365">
        <v>8061251</v>
      </c>
      <c r="Z72" s="365">
        <v>2543050</v>
      </c>
      <c r="AA72" s="365">
        <v>3234751</v>
      </c>
      <c r="AB72" s="365">
        <v>58891592</v>
      </c>
      <c r="AC72" s="365">
        <v>162117</v>
      </c>
      <c r="AD72" s="365">
        <v>345104</v>
      </c>
      <c r="AE72" s="365">
        <v>15019069</v>
      </c>
      <c r="AF72" s="365">
        <v>2483415</v>
      </c>
      <c r="AG72" s="365">
        <v>332900</v>
      </c>
      <c r="AH72" s="365">
        <v>140148932</v>
      </c>
      <c r="AI72" s="365">
        <v>1346176</v>
      </c>
      <c r="AJ72" s="365">
        <v>14433590</v>
      </c>
      <c r="AK72" s="365">
        <v>11337734</v>
      </c>
      <c r="AL72" s="365">
        <v>35784318</v>
      </c>
      <c r="AM72" s="365">
        <v>7658425</v>
      </c>
      <c r="AN72" s="365">
        <v>40256419</v>
      </c>
      <c r="AO72" s="365">
        <v>10682495</v>
      </c>
      <c r="AP72" s="365">
        <v>1689601</v>
      </c>
      <c r="AQ72" s="365">
        <v>4534238</v>
      </c>
      <c r="AR72" s="365">
        <v>15182140</v>
      </c>
      <c r="AS72" s="365">
        <v>3937643</v>
      </c>
      <c r="AT72" s="365">
        <v>7427470</v>
      </c>
      <c r="AU72" s="365">
        <v>108105</v>
      </c>
      <c r="AV72" s="365">
        <v>39538</v>
      </c>
      <c r="AW72" s="365">
        <v>727241</v>
      </c>
      <c r="AX72" s="365">
        <v>578824</v>
      </c>
      <c r="AY72" s="365">
        <v>3349836</v>
      </c>
      <c r="AZ72" s="365">
        <v>25207120</v>
      </c>
      <c r="BA72" s="365">
        <v>-1422</v>
      </c>
      <c r="BB72" s="365">
        <v>3527194</v>
      </c>
      <c r="BC72" s="365">
        <v>14767428</v>
      </c>
      <c r="BD72" s="365">
        <v>3112616</v>
      </c>
      <c r="BE72" s="365">
        <v>1463985</v>
      </c>
      <c r="BF72" s="365">
        <v>50939696</v>
      </c>
      <c r="BG72" s="365">
        <v>6694513</v>
      </c>
      <c r="BH72" s="365">
        <v>1470979</v>
      </c>
      <c r="BI72" s="365">
        <v>3837658</v>
      </c>
      <c r="BJ72" s="365">
        <v>1646799</v>
      </c>
      <c r="BK72" s="365">
        <v>4549805</v>
      </c>
      <c r="BL72" s="365">
        <v>9191201</v>
      </c>
      <c r="BM72" s="365">
        <v>0</v>
      </c>
      <c r="BN72" s="365">
        <v>321529</v>
      </c>
      <c r="BO72" s="365">
        <v>598557</v>
      </c>
      <c r="BP72" s="365">
        <v>87866</v>
      </c>
      <c r="BQ72" s="365">
        <v>819553</v>
      </c>
      <c r="BR72" s="365">
        <v>11672594</v>
      </c>
      <c r="BS72" s="365">
        <v>316575</v>
      </c>
      <c r="BT72" s="365">
        <v>1378071</v>
      </c>
      <c r="BU72" s="365">
        <v>1799780</v>
      </c>
      <c r="BV72" s="365">
        <v>1717405</v>
      </c>
      <c r="BW72" s="365">
        <v>4761677</v>
      </c>
      <c r="BX72" s="365">
        <v>264968</v>
      </c>
      <c r="BY72" s="365">
        <v>0</v>
      </c>
      <c r="BZ72" s="365">
        <v>117803</v>
      </c>
      <c r="CA72" s="365">
        <v>2274975</v>
      </c>
      <c r="CB72" s="365">
        <v>395920</v>
      </c>
      <c r="CC72" s="365">
        <v>966382</v>
      </c>
      <c r="CD72" s="365">
        <v>182641</v>
      </c>
      <c r="CE72" s="365">
        <v>134013</v>
      </c>
      <c r="CF72" s="365">
        <v>2500</v>
      </c>
      <c r="CG72" s="365">
        <v>6337845</v>
      </c>
      <c r="CH72" s="365">
        <v>928168</v>
      </c>
      <c r="CI72" s="365">
        <v>327467</v>
      </c>
      <c r="CJ72" s="365">
        <v>1195507</v>
      </c>
      <c r="CK72" s="365">
        <v>1035337</v>
      </c>
      <c r="CL72" s="365">
        <v>432980</v>
      </c>
      <c r="CM72" s="365">
        <v>561283</v>
      </c>
      <c r="CN72" s="365">
        <v>1259917</v>
      </c>
      <c r="CO72" s="365">
        <v>83111</v>
      </c>
      <c r="CP72" s="365">
        <v>14798282</v>
      </c>
      <c r="CQ72" s="365">
        <v>1176</v>
      </c>
      <c r="CR72" s="365">
        <v>0</v>
      </c>
      <c r="CS72" s="365">
        <v>832911</v>
      </c>
      <c r="CT72" s="365">
        <v>1430747</v>
      </c>
      <c r="CU72" s="365">
        <v>1792124</v>
      </c>
      <c r="CV72" s="365">
        <v>1250562</v>
      </c>
      <c r="CW72" s="365">
        <v>0</v>
      </c>
      <c r="CX72" s="365">
        <v>356793</v>
      </c>
      <c r="CY72" s="365">
        <v>103115</v>
      </c>
      <c r="CZ72" s="365">
        <v>447970</v>
      </c>
      <c r="DA72" s="365">
        <v>1130106</v>
      </c>
      <c r="DB72" s="365">
        <v>0</v>
      </c>
      <c r="DC72" s="365">
        <v>0</v>
      </c>
      <c r="DD72" s="365">
        <v>0</v>
      </c>
      <c r="DE72" s="365">
        <v>0</v>
      </c>
      <c r="DF72" s="365">
        <v>0</v>
      </c>
      <c r="DG72" s="365">
        <v>0</v>
      </c>
      <c r="DH72" s="365">
        <v>0</v>
      </c>
      <c r="DI72" s="365">
        <v>0</v>
      </c>
      <c r="DJ72" s="365">
        <v>0</v>
      </c>
      <c r="DK72" s="365">
        <v>0</v>
      </c>
      <c r="DL72" s="365">
        <v>0</v>
      </c>
      <c r="DM72" s="365">
        <v>0</v>
      </c>
      <c r="DN72" s="365">
        <v>0</v>
      </c>
      <c r="DO72" s="365">
        <v>0</v>
      </c>
      <c r="DP72" s="365">
        <v>0</v>
      </c>
      <c r="DQ72" s="365">
        <v>0</v>
      </c>
      <c r="DR72" s="365">
        <v>0</v>
      </c>
      <c r="DS72" s="365">
        <v>0</v>
      </c>
      <c r="DT72" s="365">
        <v>0</v>
      </c>
      <c r="DU72" s="365">
        <v>0</v>
      </c>
      <c r="DV72" s="365">
        <v>0</v>
      </c>
      <c r="DW72" s="365">
        <v>0</v>
      </c>
      <c r="DX72" s="365">
        <v>0</v>
      </c>
      <c r="DY72" s="365">
        <v>0</v>
      </c>
      <c r="DZ72" s="365">
        <v>0</v>
      </c>
      <c r="EA72" s="365">
        <v>0</v>
      </c>
      <c r="EB72" s="365">
        <v>0</v>
      </c>
      <c r="EC72" s="365">
        <v>0</v>
      </c>
      <c r="ED72" s="365">
        <v>0</v>
      </c>
      <c r="EE72" s="365">
        <v>0</v>
      </c>
      <c r="EF72" s="365">
        <v>1075001</v>
      </c>
      <c r="EG72" s="365">
        <v>894665</v>
      </c>
      <c r="EH72" s="365">
        <v>117625</v>
      </c>
      <c r="EI72" s="365">
        <v>13696527</v>
      </c>
      <c r="EJ72" s="365">
        <v>301330</v>
      </c>
      <c r="EK72" s="365">
        <v>1222985</v>
      </c>
      <c r="EL72" s="365">
        <v>10245762</v>
      </c>
      <c r="EM72" s="365">
        <v>0</v>
      </c>
      <c r="EN72" s="365">
        <v>113528</v>
      </c>
      <c r="EO72" s="365">
        <v>589639</v>
      </c>
      <c r="EP72" s="365">
        <v>77025</v>
      </c>
      <c r="EQ72" s="365">
        <v>172165</v>
      </c>
      <c r="ER72" s="365">
        <v>3581866</v>
      </c>
      <c r="ES72" s="365">
        <v>315927</v>
      </c>
      <c r="ET72" s="365">
        <v>391989</v>
      </c>
      <c r="EU72" s="365">
        <v>1840033</v>
      </c>
      <c r="EV72" s="365">
        <v>1152583</v>
      </c>
      <c r="EW72" s="365">
        <v>589929</v>
      </c>
      <c r="EX72" s="365">
        <v>5280111</v>
      </c>
      <c r="EY72" s="365">
        <v>0</v>
      </c>
      <c r="EZ72" s="365">
        <v>9056802</v>
      </c>
      <c r="FA72" s="365">
        <v>0</v>
      </c>
      <c r="FB72" s="365">
        <v>0</v>
      </c>
      <c r="FC72" s="365">
        <v>1697521</v>
      </c>
      <c r="FD72" s="365">
        <v>20414996</v>
      </c>
      <c r="FE72" s="365">
        <v>3585436</v>
      </c>
      <c r="FF72" s="365">
        <v>664216</v>
      </c>
      <c r="FG72" s="365">
        <v>2267976</v>
      </c>
      <c r="FH72" s="365">
        <v>1207435</v>
      </c>
      <c r="FI72" s="365">
        <v>12928377</v>
      </c>
      <c r="FJ72" s="365">
        <v>10245762</v>
      </c>
      <c r="FK72" s="365">
        <v>0</v>
      </c>
      <c r="FL72" s="365">
        <v>4483</v>
      </c>
      <c r="FM72" s="365">
        <v>85088</v>
      </c>
      <c r="FN72" s="365">
        <v>138228</v>
      </c>
      <c r="FO72" s="365">
        <v>340562</v>
      </c>
      <c r="FP72" s="365">
        <v>3581866</v>
      </c>
      <c r="FQ72" s="365">
        <v>18</v>
      </c>
      <c r="FR72" s="365">
        <v>424817</v>
      </c>
      <c r="FS72" s="365">
        <v>992436</v>
      </c>
      <c r="FT72" s="365">
        <v>1838292</v>
      </c>
      <c r="FU72" s="365">
        <v>2145786</v>
      </c>
      <c r="FV72" s="365">
        <v>5280111</v>
      </c>
      <c r="FW72" s="365">
        <v>0</v>
      </c>
      <c r="FX72" s="365">
        <v>438572</v>
      </c>
      <c r="FY72" s="365">
        <v>3370414</v>
      </c>
      <c r="FZ72" s="365">
        <v>705602</v>
      </c>
      <c r="GA72" s="365">
        <v>2550424</v>
      </c>
      <c r="GB72" s="365">
        <v>20414996</v>
      </c>
      <c r="GC72" s="365">
        <v>0</v>
      </c>
      <c r="GD72" s="365">
        <v>455673</v>
      </c>
      <c r="GE72" s="365">
        <v>169425</v>
      </c>
      <c r="GF72" s="365">
        <v>259175</v>
      </c>
      <c r="GG72" s="365">
        <v>127331</v>
      </c>
      <c r="GH72" s="365">
        <v>384874</v>
      </c>
      <c r="GI72" s="365">
        <v>0</v>
      </c>
      <c r="GJ72" s="365">
        <v>0</v>
      </c>
      <c r="GK72" s="365">
        <v>0</v>
      </c>
      <c r="GL72" s="365">
        <v>0</v>
      </c>
      <c r="GM72" s="365">
        <v>96577</v>
      </c>
      <c r="GN72" s="365">
        <v>0</v>
      </c>
      <c r="GO72" s="365">
        <v>0</v>
      </c>
      <c r="GP72" s="365">
        <v>0</v>
      </c>
      <c r="GQ72" s="365">
        <v>0</v>
      </c>
      <c r="GR72" s="365">
        <v>0</v>
      </c>
      <c r="GS72" s="365">
        <v>0</v>
      </c>
      <c r="GT72" s="365">
        <v>0</v>
      </c>
      <c r="GU72" s="365">
        <v>0</v>
      </c>
      <c r="GV72" s="365">
        <v>0</v>
      </c>
      <c r="GW72" s="365">
        <v>0</v>
      </c>
      <c r="GX72" s="365">
        <v>0</v>
      </c>
      <c r="GY72" s="365">
        <v>0</v>
      </c>
      <c r="GZ72" s="365">
        <v>0</v>
      </c>
      <c r="HA72" s="365">
        <v>0</v>
      </c>
      <c r="HB72" s="365">
        <v>0</v>
      </c>
      <c r="HC72" s="365">
        <v>0</v>
      </c>
      <c r="HD72" s="365">
        <v>0</v>
      </c>
      <c r="HE72" s="365">
        <v>0</v>
      </c>
      <c r="HF72" s="365">
        <v>0</v>
      </c>
      <c r="HG72" s="365">
        <v>0</v>
      </c>
      <c r="HH72" s="365">
        <v>0</v>
      </c>
      <c r="HI72" s="365">
        <v>0</v>
      </c>
      <c r="HJ72" s="365">
        <v>0</v>
      </c>
      <c r="HK72" s="365">
        <v>0</v>
      </c>
      <c r="HL72" s="365">
        <v>419840685</v>
      </c>
      <c r="HM72" s="365">
        <v>535920127</v>
      </c>
      <c r="HN72" s="365">
        <v>2191921017</v>
      </c>
      <c r="HP72" s="374" t="s">
        <v>1678</v>
      </c>
      <c r="HQ72" s="339" t="s">
        <v>1679</v>
      </c>
      <c r="HR72" s="339" t="s">
        <v>1474</v>
      </c>
      <c r="HS72" s="386"/>
      <c r="HT72" s="393">
        <v>491326099</v>
      </c>
      <c r="HU72" s="393">
        <v>-94401734</v>
      </c>
      <c r="HV72" s="393">
        <v>36506687</v>
      </c>
      <c r="HW72" s="393">
        <v>0</v>
      </c>
      <c r="HX72" s="393">
        <v>0</v>
      </c>
      <c r="HY72" s="393">
        <v>0</v>
      </c>
      <c r="HZ72" s="393">
        <v>0</v>
      </c>
      <c r="IA72" s="393">
        <v>0</v>
      </c>
      <c r="IB72" s="393">
        <v>0</v>
      </c>
      <c r="IC72" s="393">
        <v>0</v>
      </c>
      <c r="ID72" s="393">
        <v>0</v>
      </c>
      <c r="IE72" s="393">
        <v>0</v>
      </c>
      <c r="IF72" s="393">
        <v>0</v>
      </c>
    </row>
    <row r="73" spans="1:240" s="359" customFormat="1" ht="32.25" thickBot="1">
      <c r="A73" s="660">
        <v>510</v>
      </c>
      <c r="B73" s="659" t="s">
        <v>697</v>
      </c>
      <c r="C73" s="660" t="s">
        <v>698</v>
      </c>
      <c r="D73" s="845">
        <v>201831160</v>
      </c>
      <c r="E73" s="845">
        <v>203658</v>
      </c>
      <c r="F73" s="845" t="s">
        <v>1473</v>
      </c>
      <c r="G73" s="365">
        <v>0</v>
      </c>
      <c r="H73" s="365">
        <v>0</v>
      </c>
      <c r="I73" s="365">
        <v>24774653</v>
      </c>
      <c r="J73" s="365">
        <v>1787123</v>
      </c>
      <c r="K73" s="365">
        <v>676809</v>
      </c>
      <c r="L73" s="365">
        <v>0</v>
      </c>
      <c r="M73" s="365">
        <v>0</v>
      </c>
      <c r="N73" s="365">
        <v>1430606</v>
      </c>
      <c r="O73" s="365">
        <v>7918579</v>
      </c>
      <c r="P73" s="365">
        <v>0</v>
      </c>
      <c r="Q73" s="365">
        <v>0</v>
      </c>
      <c r="R73" s="365">
        <v>0</v>
      </c>
      <c r="S73" s="365">
        <v>0</v>
      </c>
      <c r="T73" s="365">
        <v>0</v>
      </c>
      <c r="U73" s="365">
        <v>0</v>
      </c>
      <c r="V73" s="365">
        <v>0</v>
      </c>
      <c r="W73" s="365">
        <v>0</v>
      </c>
      <c r="X73" s="365">
        <v>0</v>
      </c>
      <c r="Y73" s="365">
        <v>0</v>
      </c>
      <c r="Z73" s="365">
        <v>0</v>
      </c>
      <c r="AA73" s="365">
        <v>0</v>
      </c>
      <c r="AB73" s="365">
        <v>0</v>
      </c>
      <c r="AC73" s="365">
        <v>0</v>
      </c>
      <c r="AD73" s="365">
        <v>0</v>
      </c>
      <c r="AE73" s="365">
        <v>0</v>
      </c>
      <c r="AF73" s="365">
        <v>0</v>
      </c>
      <c r="AG73" s="365">
        <v>0</v>
      </c>
      <c r="AH73" s="365">
        <v>0</v>
      </c>
      <c r="AI73" s="365">
        <v>0</v>
      </c>
      <c r="AJ73" s="365">
        <v>0</v>
      </c>
      <c r="AK73" s="365">
        <v>0</v>
      </c>
      <c r="AL73" s="365">
        <v>0</v>
      </c>
      <c r="AM73" s="365">
        <v>0</v>
      </c>
      <c r="AN73" s="365">
        <v>0</v>
      </c>
      <c r="AO73" s="365">
        <v>0</v>
      </c>
      <c r="AP73" s="365">
        <v>0</v>
      </c>
      <c r="AQ73" s="365">
        <v>0</v>
      </c>
      <c r="AR73" s="365">
        <v>0</v>
      </c>
      <c r="AS73" s="365">
        <v>0</v>
      </c>
      <c r="AT73" s="365">
        <v>0</v>
      </c>
      <c r="AU73" s="365">
        <v>0</v>
      </c>
      <c r="AV73" s="365">
        <v>0</v>
      </c>
      <c r="AW73" s="365">
        <v>0</v>
      </c>
      <c r="AX73" s="365">
        <v>0</v>
      </c>
      <c r="AY73" s="365">
        <v>0</v>
      </c>
      <c r="AZ73" s="365">
        <v>9793576</v>
      </c>
      <c r="BA73" s="365">
        <v>0</v>
      </c>
      <c r="BB73" s="365">
        <v>1292683</v>
      </c>
      <c r="BC73" s="365">
        <v>13792737</v>
      </c>
      <c r="BD73" s="365">
        <v>1336099</v>
      </c>
      <c r="BE73" s="365">
        <v>1023490</v>
      </c>
      <c r="BF73" s="365">
        <v>0</v>
      </c>
      <c r="BG73" s="365">
        <v>0</v>
      </c>
      <c r="BH73" s="365">
        <v>0</v>
      </c>
      <c r="BI73" s="365">
        <v>0</v>
      </c>
      <c r="BJ73" s="365">
        <v>0</v>
      </c>
      <c r="BK73" s="365">
        <v>0</v>
      </c>
      <c r="BL73" s="365">
        <v>0</v>
      </c>
      <c r="BM73" s="365">
        <v>0</v>
      </c>
      <c r="BN73" s="365">
        <v>0</v>
      </c>
      <c r="BO73" s="365">
        <v>0</v>
      </c>
      <c r="BP73" s="365">
        <v>0</v>
      </c>
      <c r="BQ73" s="365">
        <v>0</v>
      </c>
      <c r="BR73" s="365">
        <v>0</v>
      </c>
      <c r="BS73" s="365">
        <v>0</v>
      </c>
      <c r="BT73" s="365">
        <v>0</v>
      </c>
      <c r="BU73" s="365">
        <v>0</v>
      </c>
      <c r="BV73" s="365">
        <v>0</v>
      </c>
      <c r="BW73" s="365">
        <v>0</v>
      </c>
      <c r="BX73" s="365">
        <v>0</v>
      </c>
      <c r="BY73" s="365">
        <v>0</v>
      </c>
      <c r="BZ73" s="365">
        <v>0</v>
      </c>
      <c r="CA73" s="365">
        <v>0</v>
      </c>
      <c r="CB73" s="365">
        <v>0</v>
      </c>
      <c r="CC73" s="365">
        <v>0</v>
      </c>
      <c r="CD73" s="365">
        <v>0</v>
      </c>
      <c r="CE73" s="365">
        <v>0</v>
      </c>
      <c r="CF73" s="365">
        <v>0</v>
      </c>
      <c r="CG73" s="365">
        <v>0</v>
      </c>
      <c r="CH73" s="365">
        <v>0</v>
      </c>
      <c r="CI73" s="365">
        <v>0</v>
      </c>
      <c r="CJ73" s="365">
        <v>0</v>
      </c>
      <c r="CK73" s="365">
        <v>0</v>
      </c>
      <c r="CL73" s="365">
        <v>0</v>
      </c>
      <c r="CM73" s="365">
        <v>0</v>
      </c>
      <c r="CN73" s="365">
        <v>0</v>
      </c>
      <c r="CO73" s="365">
        <v>0</v>
      </c>
      <c r="CP73" s="365">
        <v>0</v>
      </c>
      <c r="CQ73" s="365">
        <v>0</v>
      </c>
      <c r="CR73" s="365">
        <v>0</v>
      </c>
      <c r="CS73" s="365">
        <v>0</v>
      </c>
      <c r="CT73" s="365">
        <v>0</v>
      </c>
      <c r="CU73" s="365">
        <v>0</v>
      </c>
      <c r="CV73" s="365">
        <v>0</v>
      </c>
      <c r="CW73" s="365">
        <v>0</v>
      </c>
      <c r="CX73" s="365">
        <v>0</v>
      </c>
      <c r="CY73" s="365">
        <v>0</v>
      </c>
      <c r="CZ73" s="365">
        <v>0</v>
      </c>
      <c r="DA73" s="365">
        <v>0</v>
      </c>
      <c r="DB73" s="365">
        <v>0</v>
      </c>
      <c r="DC73" s="365">
        <v>0</v>
      </c>
      <c r="DD73" s="365">
        <v>0</v>
      </c>
      <c r="DE73" s="365">
        <v>0</v>
      </c>
      <c r="DF73" s="365">
        <v>0</v>
      </c>
      <c r="DG73" s="365">
        <v>0</v>
      </c>
      <c r="DH73" s="365">
        <v>0</v>
      </c>
      <c r="DI73" s="365">
        <v>0</v>
      </c>
      <c r="DJ73" s="365">
        <v>0</v>
      </c>
      <c r="DK73" s="365">
        <v>0</v>
      </c>
      <c r="DL73" s="365">
        <v>0</v>
      </c>
      <c r="DM73" s="365">
        <v>0</v>
      </c>
      <c r="DN73" s="365">
        <v>0</v>
      </c>
      <c r="DO73" s="365">
        <v>0</v>
      </c>
      <c r="DP73" s="365">
        <v>0</v>
      </c>
      <c r="DQ73" s="365">
        <v>0</v>
      </c>
      <c r="DR73" s="365">
        <v>0</v>
      </c>
      <c r="DS73" s="365">
        <v>0</v>
      </c>
      <c r="DT73" s="365">
        <v>0</v>
      </c>
      <c r="DU73" s="365">
        <v>0</v>
      </c>
      <c r="DV73" s="365">
        <v>0</v>
      </c>
      <c r="DW73" s="365">
        <v>0</v>
      </c>
      <c r="DX73" s="365">
        <v>0</v>
      </c>
      <c r="DY73" s="365">
        <v>0</v>
      </c>
      <c r="DZ73" s="365">
        <v>0</v>
      </c>
      <c r="EA73" s="365">
        <v>0</v>
      </c>
      <c r="EB73" s="365">
        <v>0</v>
      </c>
      <c r="EC73" s="365">
        <v>0</v>
      </c>
      <c r="ED73" s="365">
        <v>0</v>
      </c>
      <c r="EE73" s="365">
        <v>0</v>
      </c>
      <c r="EF73" s="365">
        <v>0</v>
      </c>
      <c r="EG73" s="365">
        <v>0</v>
      </c>
      <c r="EH73" s="365">
        <v>0</v>
      </c>
      <c r="EI73" s="365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0</v>
      </c>
      <c r="ES73" s="365">
        <v>0</v>
      </c>
      <c r="ET73" s="365">
        <v>84889</v>
      </c>
      <c r="EU73" s="365">
        <v>0</v>
      </c>
      <c r="EV73" s="365">
        <v>0</v>
      </c>
      <c r="EW73" s="365">
        <v>0</v>
      </c>
      <c r="EX73" s="365">
        <v>0</v>
      </c>
      <c r="EY73" s="365">
        <v>0</v>
      </c>
      <c r="EZ73" s="365">
        <v>0</v>
      </c>
      <c r="FA73" s="365">
        <v>0</v>
      </c>
      <c r="FB73" s="365">
        <v>0</v>
      </c>
      <c r="FC73" s="365">
        <v>0</v>
      </c>
      <c r="FD73" s="365">
        <v>0</v>
      </c>
      <c r="FE73" s="365">
        <v>0</v>
      </c>
      <c r="FF73" s="365">
        <v>0</v>
      </c>
      <c r="FG73" s="365">
        <v>0</v>
      </c>
      <c r="FH73" s="365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5">
        <v>0</v>
      </c>
      <c r="FP73" s="365">
        <v>0</v>
      </c>
      <c r="FQ73" s="365">
        <v>0</v>
      </c>
      <c r="FR73" s="365">
        <v>0</v>
      </c>
      <c r="FS73" s="365">
        <v>0</v>
      </c>
      <c r="FT73" s="365">
        <v>0</v>
      </c>
      <c r="FU73" s="365">
        <v>0</v>
      </c>
      <c r="FV73" s="365">
        <v>0</v>
      </c>
      <c r="FW73" s="365">
        <v>0</v>
      </c>
      <c r="FX73" s="365">
        <v>0</v>
      </c>
      <c r="FY73" s="365">
        <v>0</v>
      </c>
      <c r="FZ73" s="365">
        <v>0</v>
      </c>
      <c r="GA73" s="365">
        <v>0</v>
      </c>
      <c r="GB73" s="365">
        <v>0</v>
      </c>
      <c r="GC73" s="365">
        <v>0</v>
      </c>
      <c r="GD73" s="365">
        <v>0</v>
      </c>
      <c r="GE73" s="365">
        <v>0</v>
      </c>
      <c r="GF73" s="365">
        <v>0</v>
      </c>
      <c r="GG73" s="365">
        <v>0</v>
      </c>
      <c r="GH73" s="365">
        <v>0</v>
      </c>
      <c r="GI73" s="365">
        <v>0</v>
      </c>
      <c r="GJ73" s="365">
        <v>0</v>
      </c>
      <c r="GK73" s="365">
        <v>0</v>
      </c>
      <c r="GL73" s="365">
        <v>0</v>
      </c>
      <c r="GM73" s="365">
        <v>0</v>
      </c>
      <c r="GN73" s="365">
        <v>0</v>
      </c>
      <c r="GO73" s="365">
        <v>0</v>
      </c>
      <c r="GP73" s="365">
        <v>0</v>
      </c>
      <c r="GQ73" s="365">
        <v>0</v>
      </c>
      <c r="GR73" s="365">
        <v>0</v>
      </c>
      <c r="GS73" s="365">
        <v>0</v>
      </c>
      <c r="GT73" s="365">
        <v>8758606</v>
      </c>
      <c r="GU73" s="365">
        <v>17532883</v>
      </c>
      <c r="GV73" s="365">
        <v>111424769</v>
      </c>
      <c r="GW73" s="365"/>
      <c r="GX73" s="365" t="s">
        <v>1678</v>
      </c>
      <c r="GY73" s="365" t="s">
        <v>1679</v>
      </c>
      <c r="GZ73" s="365" t="s">
        <v>1474</v>
      </c>
      <c r="HA73" s="365"/>
      <c r="HB73" s="365"/>
      <c r="HC73" s="365"/>
      <c r="HD73" s="365"/>
      <c r="HE73" s="365"/>
      <c r="HF73" s="365"/>
      <c r="HG73" s="365"/>
      <c r="HH73" s="365"/>
      <c r="HJ73" s="374"/>
      <c r="HK73" s="339"/>
      <c r="HL73" s="339"/>
      <c r="HM73" s="386"/>
      <c r="HN73" s="393"/>
      <c r="HO73" s="393"/>
      <c r="HP73" s="393"/>
      <c r="HQ73" s="393"/>
      <c r="HR73" s="393"/>
      <c r="HS73" s="393"/>
      <c r="HT73" s="393"/>
      <c r="HU73" s="393"/>
      <c r="HV73" s="393"/>
      <c r="HW73" s="393"/>
      <c r="HX73" s="393"/>
      <c r="HY73" s="393"/>
      <c r="HZ73" s="393"/>
    </row>
    <row r="74" spans="1:240" s="359" customFormat="1" ht="16.5" thickBot="1">
      <c r="A74" s="660"/>
      <c r="B74" s="659"/>
      <c r="C74" s="660"/>
      <c r="D74" s="847"/>
      <c r="E74" s="846"/>
      <c r="F74" s="365"/>
      <c r="G74" s="365"/>
      <c r="H74" s="365"/>
      <c r="I74" s="846"/>
      <c r="J74" s="846"/>
      <c r="K74" s="846"/>
      <c r="L74" s="846"/>
      <c r="M74" s="846"/>
      <c r="N74" s="846"/>
      <c r="O74" s="846"/>
      <c r="P74" s="84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46"/>
      <c r="AC74" s="846"/>
      <c r="AD74" s="846"/>
      <c r="AE74" s="846"/>
      <c r="AF74" s="846"/>
      <c r="AG74" s="846"/>
      <c r="AH74" s="846"/>
      <c r="AI74" s="846"/>
      <c r="AJ74" s="846"/>
      <c r="AK74" s="846"/>
      <c r="AL74" s="846"/>
      <c r="AM74" s="846"/>
      <c r="AN74" s="846"/>
      <c r="AO74" s="846"/>
      <c r="AP74" s="846"/>
      <c r="AQ74" s="846"/>
      <c r="AR74" s="846"/>
      <c r="AS74" s="846"/>
      <c r="AT74" s="846"/>
      <c r="AU74" s="846"/>
      <c r="AV74" s="846"/>
      <c r="AW74" s="846"/>
      <c r="AX74" s="846"/>
      <c r="AY74" s="846"/>
      <c r="AZ74" s="846"/>
      <c r="BA74" s="846"/>
      <c r="BB74" s="846"/>
      <c r="BC74" s="846"/>
      <c r="BD74" s="846"/>
      <c r="BE74" s="846"/>
      <c r="BF74" s="846"/>
      <c r="BG74" s="846"/>
      <c r="BH74" s="846"/>
      <c r="BI74" s="846"/>
      <c r="BJ74" s="846"/>
      <c r="BK74" s="846"/>
      <c r="BL74" s="846"/>
      <c r="BM74" s="846"/>
      <c r="BN74" s="846"/>
      <c r="BO74" s="846"/>
      <c r="BP74" s="846"/>
      <c r="BQ74" s="846"/>
      <c r="BR74" s="846"/>
      <c r="BS74" s="846"/>
      <c r="BT74" s="846"/>
      <c r="BU74" s="846"/>
      <c r="BV74" s="846"/>
      <c r="BW74" s="846"/>
      <c r="BX74" s="846"/>
      <c r="BY74" s="846"/>
      <c r="BZ74" s="846"/>
      <c r="CA74" s="846"/>
      <c r="CB74" s="846"/>
      <c r="CC74" s="846"/>
      <c r="CD74" s="846"/>
      <c r="CE74" s="846"/>
      <c r="CF74" s="846"/>
      <c r="CG74" s="846"/>
      <c r="CH74" s="846"/>
      <c r="CI74" s="846"/>
      <c r="CJ74" s="846"/>
      <c r="CK74" s="846"/>
      <c r="CL74" s="846"/>
      <c r="CM74" s="846"/>
      <c r="CN74" s="846"/>
      <c r="CO74" s="846"/>
      <c r="CP74" s="846"/>
      <c r="CQ74" s="846"/>
      <c r="CR74" s="846"/>
      <c r="CS74" s="846"/>
      <c r="CT74" s="846"/>
      <c r="CU74" s="846"/>
      <c r="CV74" s="846"/>
      <c r="CW74" s="846"/>
      <c r="CX74" s="846"/>
      <c r="CY74" s="846"/>
      <c r="CZ74" s="846"/>
      <c r="DA74" s="846"/>
      <c r="DB74" s="846"/>
      <c r="DC74" s="846"/>
      <c r="DD74" s="846"/>
      <c r="DE74" s="846"/>
      <c r="DF74" s="846"/>
      <c r="DG74" s="846"/>
      <c r="DH74" s="846"/>
      <c r="DI74" s="846"/>
      <c r="DJ74" s="846"/>
      <c r="DK74" s="846"/>
      <c r="DL74" s="846"/>
      <c r="DM74" s="846"/>
      <c r="DN74" s="846"/>
      <c r="DO74" s="846"/>
      <c r="DP74" s="846"/>
      <c r="DQ74" s="846"/>
      <c r="DR74" s="846"/>
      <c r="DS74" s="846"/>
      <c r="DT74" s="846"/>
      <c r="DU74" s="846"/>
      <c r="DV74" s="846"/>
      <c r="DW74" s="846"/>
      <c r="DX74" s="846"/>
      <c r="DY74" s="846"/>
      <c r="DZ74" s="846"/>
      <c r="EA74" s="846"/>
      <c r="EB74" s="846"/>
      <c r="EC74" s="846"/>
      <c r="ED74" s="846"/>
      <c r="EE74" s="846"/>
      <c r="EF74" s="846"/>
      <c r="EG74" s="846"/>
      <c r="EH74" s="846"/>
      <c r="EI74" s="846"/>
      <c r="EJ74" s="846"/>
      <c r="EK74" s="846"/>
      <c r="EL74" s="846"/>
      <c r="EM74" s="846"/>
      <c r="EN74" s="846"/>
      <c r="EO74" s="846"/>
      <c r="EP74" s="846"/>
      <c r="EQ74" s="846"/>
      <c r="ER74" s="846"/>
      <c r="ES74" s="846"/>
      <c r="ET74" s="846"/>
      <c r="EU74" s="846"/>
      <c r="EV74" s="846"/>
      <c r="EW74" s="846"/>
      <c r="EX74" s="846"/>
      <c r="EY74" s="846"/>
      <c r="EZ74" s="846"/>
      <c r="FA74" s="846"/>
      <c r="FB74" s="846"/>
      <c r="FC74" s="846"/>
      <c r="FD74" s="846"/>
      <c r="FE74" s="846"/>
      <c r="FF74" s="846"/>
      <c r="FG74" s="846"/>
      <c r="FH74" s="846"/>
      <c r="FI74" s="846"/>
      <c r="FJ74" s="846"/>
      <c r="FK74" s="846"/>
      <c r="FL74" s="846"/>
      <c r="FM74" s="846"/>
      <c r="FN74" s="846"/>
      <c r="FO74" s="846"/>
      <c r="FP74" s="846"/>
      <c r="FQ74" s="846"/>
      <c r="FR74" s="846"/>
      <c r="FS74" s="846"/>
      <c r="FT74" s="846"/>
      <c r="FU74" s="846"/>
      <c r="FV74" s="846"/>
      <c r="FW74" s="846"/>
      <c r="FX74" s="846"/>
      <c r="FY74" s="846"/>
      <c r="FZ74" s="846"/>
      <c r="GA74" s="846"/>
      <c r="GB74" s="846"/>
      <c r="GC74" s="846"/>
      <c r="GD74" s="846"/>
      <c r="GE74" s="846"/>
      <c r="GF74" s="846"/>
      <c r="GG74" s="846"/>
      <c r="GH74" s="846"/>
      <c r="GI74" s="846"/>
      <c r="GJ74" s="846"/>
      <c r="GK74" s="846"/>
      <c r="GL74" s="846"/>
      <c r="GM74" s="846"/>
      <c r="GN74" s="846"/>
      <c r="GO74" s="846"/>
      <c r="GP74" s="846"/>
      <c r="GQ74" s="846"/>
      <c r="GR74" s="846"/>
      <c r="GS74" s="846"/>
      <c r="GT74" s="365"/>
      <c r="GU74" s="365"/>
      <c r="GV74" s="365"/>
      <c r="GW74" s="365"/>
      <c r="GX74" s="365"/>
      <c r="GY74" s="365"/>
      <c r="GZ74" s="365"/>
      <c r="HA74" s="365"/>
      <c r="HB74" s="365"/>
      <c r="HC74" s="365"/>
      <c r="HD74" s="365"/>
      <c r="HE74" s="365"/>
      <c r="HF74" s="365"/>
      <c r="HG74" s="365"/>
      <c r="HH74" s="365"/>
      <c r="HI74" s="365"/>
      <c r="HJ74" s="365"/>
      <c r="HK74" s="365"/>
      <c r="HL74" s="365"/>
      <c r="HM74" s="365"/>
      <c r="HN74" s="365"/>
      <c r="HP74" s="374"/>
      <c r="HQ74" s="339"/>
      <c r="HR74" s="339"/>
      <c r="HS74" s="386"/>
      <c r="HT74" s="393"/>
      <c r="HU74" s="393"/>
      <c r="HV74" s="393"/>
      <c r="HW74" s="393"/>
      <c r="HX74" s="393"/>
      <c r="HY74" s="393"/>
      <c r="HZ74" s="393"/>
      <c r="IA74" s="393"/>
      <c r="IB74" s="393"/>
      <c r="IC74" s="393"/>
      <c r="ID74" s="393"/>
      <c r="IE74" s="393"/>
      <c r="IF74" s="393"/>
    </row>
    <row r="75" spans="1:240" s="359" customFormat="1" ht="16.5" thickBot="1">
      <c r="A75" s="660"/>
      <c r="B75" s="659"/>
      <c r="C75" s="660"/>
      <c r="D75" s="386"/>
      <c r="E75" s="393"/>
      <c r="F75" s="365"/>
      <c r="G75" s="365"/>
      <c r="H75" s="365"/>
      <c r="I75" s="365"/>
      <c r="J75" s="365"/>
      <c r="K75" s="365"/>
      <c r="L75" s="365"/>
      <c r="M75" s="365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65"/>
      <c r="AU75" s="365"/>
      <c r="AV75" s="365"/>
      <c r="AW75" s="365"/>
      <c r="AX75" s="365"/>
      <c r="AY75" s="365"/>
      <c r="AZ75" s="365"/>
      <c r="BA75" s="365"/>
      <c r="BB75" s="365"/>
      <c r="BC75" s="365"/>
      <c r="BD75" s="365"/>
      <c r="BE75" s="365"/>
      <c r="BF75" s="365"/>
      <c r="BG75" s="365"/>
      <c r="BH75" s="365"/>
      <c r="BI75" s="365"/>
      <c r="BJ75" s="365"/>
      <c r="BK75" s="365"/>
      <c r="BL75" s="365"/>
      <c r="BM75" s="365"/>
      <c r="BN75" s="365"/>
      <c r="BO75" s="365"/>
      <c r="BP75" s="365"/>
      <c r="BQ75" s="365"/>
      <c r="BR75" s="365"/>
      <c r="BS75" s="365"/>
      <c r="BT75" s="365"/>
      <c r="BU75" s="365"/>
      <c r="BV75" s="365"/>
      <c r="BW75" s="365"/>
      <c r="BX75" s="365"/>
      <c r="BY75" s="365"/>
      <c r="BZ75" s="365"/>
      <c r="CA75" s="365"/>
      <c r="CB75" s="365"/>
      <c r="CC75" s="365"/>
      <c r="CD75" s="365"/>
      <c r="CE75" s="365"/>
      <c r="CF75" s="365"/>
      <c r="CG75" s="365"/>
      <c r="CH75" s="365"/>
      <c r="CI75" s="365"/>
      <c r="CJ75" s="365"/>
      <c r="CK75" s="365"/>
      <c r="CL75" s="365"/>
      <c r="CM75" s="365"/>
      <c r="CN75" s="365"/>
      <c r="CO75" s="365"/>
      <c r="CP75" s="365"/>
      <c r="CQ75" s="365"/>
      <c r="CR75" s="365"/>
      <c r="CS75" s="365"/>
      <c r="CT75" s="365"/>
      <c r="CU75" s="365"/>
      <c r="CV75" s="365"/>
      <c r="CW75" s="365"/>
      <c r="CX75" s="365"/>
      <c r="CY75" s="365"/>
      <c r="CZ75" s="365"/>
      <c r="DA75" s="365"/>
      <c r="DB75" s="365"/>
      <c r="DC75" s="365"/>
      <c r="DD75" s="365"/>
      <c r="DE75" s="365"/>
      <c r="DF75" s="365"/>
      <c r="DG75" s="365"/>
      <c r="DH75" s="365"/>
      <c r="DI75" s="365"/>
      <c r="DJ75" s="365"/>
      <c r="DK75" s="365"/>
      <c r="DL75" s="365"/>
      <c r="DM75" s="365"/>
      <c r="DN75" s="365"/>
      <c r="DO75" s="365"/>
      <c r="DP75" s="365"/>
      <c r="DQ75" s="365"/>
      <c r="DR75" s="365"/>
      <c r="DS75" s="365"/>
      <c r="DT75" s="365"/>
      <c r="DU75" s="365"/>
      <c r="DV75" s="365"/>
      <c r="DW75" s="365"/>
      <c r="DX75" s="365"/>
      <c r="DY75" s="365"/>
      <c r="DZ75" s="365"/>
      <c r="EA75" s="365"/>
      <c r="EB75" s="365"/>
      <c r="EC75" s="365"/>
      <c r="ED75" s="365"/>
      <c r="EE75" s="365"/>
      <c r="EF75" s="365"/>
      <c r="EG75" s="365"/>
      <c r="EH75" s="365"/>
      <c r="EI75" s="365"/>
      <c r="EJ75" s="365"/>
      <c r="EK75" s="365"/>
      <c r="EL75" s="365"/>
      <c r="EM75" s="365"/>
      <c r="EN75" s="365"/>
      <c r="EO75" s="365"/>
      <c r="EP75" s="365"/>
      <c r="EQ75" s="365"/>
      <c r="ER75" s="365"/>
      <c r="ES75" s="365"/>
      <c r="ET75" s="365"/>
      <c r="EU75" s="365"/>
      <c r="EV75" s="365"/>
      <c r="EW75" s="365"/>
      <c r="EX75" s="365"/>
      <c r="EY75" s="365"/>
      <c r="EZ75" s="365"/>
      <c r="FA75" s="365"/>
      <c r="FB75" s="365"/>
      <c r="FC75" s="365"/>
      <c r="FD75" s="365"/>
      <c r="FE75" s="365"/>
      <c r="FF75" s="365"/>
      <c r="FG75" s="365"/>
      <c r="FH75" s="365"/>
      <c r="FI75" s="365"/>
      <c r="FJ75" s="365"/>
      <c r="FK75" s="365"/>
      <c r="FL75" s="365"/>
      <c r="FM75" s="365"/>
      <c r="FN75" s="365"/>
      <c r="FO75" s="365"/>
      <c r="FP75" s="365"/>
      <c r="FQ75" s="365"/>
      <c r="FR75" s="365"/>
      <c r="FS75" s="365"/>
      <c r="FT75" s="365"/>
      <c r="FU75" s="365"/>
      <c r="FV75" s="365"/>
      <c r="FW75" s="365"/>
      <c r="FX75" s="365"/>
      <c r="FY75" s="365"/>
      <c r="FZ75" s="365"/>
      <c r="GA75" s="365"/>
      <c r="GB75" s="365"/>
      <c r="GC75" s="365"/>
      <c r="GD75" s="365"/>
      <c r="GE75" s="365"/>
      <c r="GF75" s="365"/>
      <c r="GG75" s="365"/>
      <c r="GH75" s="365"/>
      <c r="GI75" s="365"/>
      <c r="GJ75" s="365"/>
      <c r="GK75" s="365"/>
      <c r="GL75" s="365"/>
      <c r="GM75" s="365"/>
      <c r="GN75" s="365"/>
      <c r="GO75" s="365"/>
      <c r="GP75" s="365"/>
      <c r="GQ75" s="365"/>
      <c r="GR75" s="365"/>
      <c r="GS75" s="365"/>
      <c r="GT75" s="365"/>
      <c r="GU75" s="365"/>
      <c r="GV75" s="365"/>
      <c r="GW75" s="365"/>
      <c r="GX75" s="365"/>
      <c r="GY75" s="365"/>
      <c r="GZ75" s="365"/>
      <c r="HA75" s="365"/>
      <c r="HB75" s="365"/>
      <c r="HC75" s="365"/>
      <c r="HD75" s="365"/>
      <c r="HE75" s="365"/>
      <c r="HF75" s="365"/>
      <c r="HG75" s="365"/>
      <c r="HH75" s="365"/>
      <c r="HI75" s="365"/>
      <c r="HJ75" s="365"/>
      <c r="HK75" s="365"/>
      <c r="HL75" s="365"/>
      <c r="HM75" s="365"/>
      <c r="HN75" s="365"/>
      <c r="HP75" s="374"/>
      <c r="HQ75" s="339"/>
      <c r="HR75" s="339"/>
      <c r="HS75" s="386"/>
      <c r="HT75" s="393"/>
      <c r="HU75" s="393"/>
      <c r="HV75" s="393"/>
      <c r="HW75" s="393"/>
      <c r="HX75" s="393"/>
      <c r="HY75" s="393"/>
      <c r="HZ75" s="393"/>
      <c r="IA75" s="393"/>
      <c r="IB75" s="393"/>
      <c r="IC75" s="393"/>
      <c r="ID75" s="393"/>
      <c r="IE75" s="393"/>
      <c r="IF75" s="393"/>
    </row>
    <row r="76" spans="1:240" s="359" customFormat="1" ht="16.5" thickBot="1">
      <c r="A76" s="660"/>
      <c r="B76" s="659"/>
      <c r="C76" s="660"/>
      <c r="D76" s="386"/>
      <c r="E76" s="393"/>
      <c r="F76" s="365"/>
      <c r="G76" s="365"/>
      <c r="H76" s="365"/>
      <c r="I76" s="365"/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65"/>
      <c r="BS76" s="365"/>
      <c r="BT76" s="365"/>
      <c r="BU76" s="365"/>
      <c r="BV76" s="365"/>
      <c r="BW76" s="365"/>
      <c r="BX76" s="365"/>
      <c r="BY76" s="365"/>
      <c r="BZ76" s="365"/>
      <c r="CA76" s="365"/>
      <c r="CB76" s="365"/>
      <c r="CC76" s="365"/>
      <c r="CD76" s="365"/>
      <c r="CE76" s="365"/>
      <c r="CF76" s="365"/>
      <c r="CG76" s="365"/>
      <c r="CH76" s="365"/>
      <c r="CI76" s="365"/>
      <c r="CJ76" s="365"/>
      <c r="CK76" s="365"/>
      <c r="CL76" s="365"/>
      <c r="CM76" s="365"/>
      <c r="CN76" s="365"/>
      <c r="CO76" s="365"/>
      <c r="CP76" s="365"/>
      <c r="CQ76" s="365"/>
      <c r="CR76" s="365"/>
      <c r="CS76" s="365"/>
      <c r="CT76" s="365"/>
      <c r="CU76" s="365"/>
      <c r="CV76" s="365"/>
      <c r="CW76" s="365"/>
      <c r="CX76" s="365"/>
      <c r="CY76" s="365"/>
      <c r="CZ76" s="365"/>
      <c r="DA76" s="365"/>
      <c r="DB76" s="365"/>
      <c r="DC76" s="365"/>
      <c r="DD76" s="365"/>
      <c r="DE76" s="365"/>
      <c r="DF76" s="365"/>
      <c r="DG76" s="365"/>
      <c r="DH76" s="365"/>
      <c r="DI76" s="365"/>
      <c r="DJ76" s="365"/>
      <c r="DK76" s="365"/>
      <c r="DL76" s="365"/>
      <c r="DM76" s="365"/>
      <c r="DN76" s="365"/>
      <c r="DO76" s="365"/>
      <c r="DP76" s="365"/>
      <c r="DQ76" s="365"/>
      <c r="DR76" s="365"/>
      <c r="DS76" s="365"/>
      <c r="DT76" s="365"/>
      <c r="DU76" s="365"/>
      <c r="DV76" s="365"/>
      <c r="DW76" s="365"/>
      <c r="DX76" s="365"/>
      <c r="DY76" s="365"/>
      <c r="DZ76" s="365"/>
      <c r="EA76" s="365"/>
      <c r="EB76" s="365"/>
      <c r="EC76" s="365"/>
      <c r="ED76" s="365"/>
      <c r="EE76" s="365"/>
      <c r="EF76" s="365"/>
      <c r="EG76" s="365"/>
      <c r="EH76" s="365"/>
      <c r="EI76" s="365"/>
      <c r="EJ76" s="365"/>
      <c r="EK76" s="365"/>
      <c r="EL76" s="365"/>
      <c r="EM76" s="365"/>
      <c r="EN76" s="365"/>
      <c r="EO76" s="365"/>
      <c r="EP76" s="365"/>
      <c r="EQ76" s="365"/>
      <c r="ER76" s="365"/>
      <c r="ES76" s="365"/>
      <c r="ET76" s="365"/>
      <c r="EU76" s="365"/>
      <c r="EV76" s="365"/>
      <c r="EW76" s="365"/>
      <c r="EX76" s="365"/>
      <c r="EY76" s="365"/>
      <c r="EZ76" s="365"/>
      <c r="FA76" s="365"/>
      <c r="FB76" s="365"/>
      <c r="FC76" s="365"/>
      <c r="FD76" s="365"/>
      <c r="FE76" s="365"/>
      <c r="FF76" s="365"/>
      <c r="FG76" s="365"/>
      <c r="FH76" s="365"/>
      <c r="FI76" s="365"/>
      <c r="FJ76" s="365"/>
      <c r="FK76" s="365"/>
      <c r="FL76" s="365"/>
      <c r="FM76" s="365"/>
      <c r="FN76" s="365"/>
      <c r="FO76" s="365"/>
      <c r="FP76" s="365"/>
      <c r="FQ76" s="365"/>
      <c r="FR76" s="365"/>
      <c r="FS76" s="365"/>
      <c r="FT76" s="365"/>
      <c r="FU76" s="365"/>
      <c r="FV76" s="365"/>
      <c r="FW76" s="365"/>
      <c r="FX76" s="365"/>
      <c r="FY76" s="365"/>
      <c r="FZ76" s="365"/>
      <c r="GA76" s="365"/>
      <c r="GB76" s="365"/>
      <c r="GC76" s="365"/>
      <c r="GD76" s="365"/>
      <c r="GE76" s="365"/>
      <c r="GF76" s="365"/>
      <c r="GG76" s="365"/>
      <c r="GH76" s="365"/>
      <c r="GI76" s="365"/>
      <c r="GJ76" s="365"/>
      <c r="GK76" s="365"/>
      <c r="GL76" s="365"/>
      <c r="GM76" s="365"/>
      <c r="GN76" s="365"/>
      <c r="GO76" s="365"/>
      <c r="GP76" s="365"/>
      <c r="GQ76" s="365"/>
      <c r="GR76" s="365"/>
      <c r="GS76" s="365"/>
      <c r="GT76" s="365"/>
      <c r="GU76" s="365"/>
      <c r="GV76" s="365"/>
      <c r="GW76" s="365"/>
      <c r="GX76" s="365"/>
      <c r="GY76" s="365"/>
      <c r="GZ76" s="365"/>
      <c r="HA76" s="365"/>
      <c r="HB76" s="365"/>
      <c r="HC76" s="365"/>
      <c r="HD76" s="365"/>
      <c r="HE76" s="365"/>
      <c r="HF76" s="365"/>
      <c r="HG76" s="365"/>
      <c r="HH76" s="365"/>
      <c r="HI76" s="365"/>
      <c r="HJ76" s="365"/>
      <c r="HK76" s="365"/>
      <c r="HL76" s="365"/>
      <c r="HM76" s="365"/>
      <c r="HN76" s="365"/>
      <c r="HP76" s="374"/>
      <c r="HQ76" s="339"/>
      <c r="HR76" s="339"/>
      <c r="HS76" s="386"/>
      <c r="HT76" s="393"/>
      <c r="HU76" s="393"/>
      <c r="HV76" s="393"/>
      <c r="HW76" s="393"/>
      <c r="HX76" s="393"/>
      <c r="HY76" s="393"/>
      <c r="HZ76" s="393"/>
      <c r="IA76" s="393"/>
      <c r="IB76" s="393"/>
      <c r="IC76" s="393"/>
      <c r="ID76" s="393"/>
      <c r="IE76" s="393"/>
      <c r="IF76" s="393"/>
    </row>
    <row r="77" spans="1:240" s="359" customFormat="1" ht="16.5" thickBot="1">
      <c r="A77" s="660"/>
      <c r="B77" s="659"/>
      <c r="C77" s="660"/>
      <c r="D77" s="386"/>
      <c r="E77" s="393"/>
      <c r="F77" s="365"/>
      <c r="G77" s="365"/>
      <c r="H77" s="365"/>
      <c r="I77" s="36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  <c r="AV77" s="365"/>
      <c r="AW77" s="365"/>
      <c r="AX77" s="365"/>
      <c r="AY77" s="365"/>
      <c r="AZ77" s="365"/>
      <c r="BA77" s="365"/>
      <c r="BB77" s="365"/>
      <c r="BC77" s="365"/>
      <c r="BD77" s="365"/>
      <c r="BE77" s="365"/>
      <c r="BF77" s="365"/>
      <c r="BG77" s="365"/>
      <c r="BH77" s="365"/>
      <c r="BI77" s="365"/>
      <c r="BJ77" s="365"/>
      <c r="BK77" s="365"/>
      <c r="BL77" s="365"/>
      <c r="BM77" s="365"/>
      <c r="BN77" s="365"/>
      <c r="BO77" s="365"/>
      <c r="BP77" s="365"/>
      <c r="BQ77" s="365"/>
      <c r="BR77" s="365"/>
      <c r="BS77" s="365"/>
      <c r="BT77" s="365"/>
      <c r="BU77" s="365"/>
      <c r="BV77" s="365"/>
      <c r="BW77" s="365"/>
      <c r="BX77" s="365"/>
      <c r="BY77" s="365"/>
      <c r="BZ77" s="365"/>
      <c r="CA77" s="365"/>
      <c r="CB77" s="365"/>
      <c r="CC77" s="365"/>
      <c r="CD77" s="365"/>
      <c r="CE77" s="365"/>
      <c r="CF77" s="365"/>
      <c r="CG77" s="365"/>
      <c r="CH77" s="365"/>
      <c r="CI77" s="365"/>
      <c r="CJ77" s="365"/>
      <c r="CK77" s="365"/>
      <c r="CL77" s="365"/>
      <c r="CM77" s="365"/>
      <c r="CN77" s="365"/>
      <c r="CO77" s="365"/>
      <c r="CP77" s="365"/>
      <c r="CQ77" s="365"/>
      <c r="CR77" s="365"/>
      <c r="CS77" s="365"/>
      <c r="CT77" s="365"/>
      <c r="CU77" s="365"/>
      <c r="CV77" s="365"/>
      <c r="CW77" s="365"/>
      <c r="CX77" s="365"/>
      <c r="CY77" s="365"/>
      <c r="CZ77" s="365"/>
      <c r="DA77" s="365"/>
      <c r="DB77" s="365"/>
      <c r="DC77" s="365"/>
      <c r="DD77" s="365"/>
      <c r="DE77" s="365"/>
      <c r="DF77" s="365"/>
      <c r="DG77" s="365"/>
      <c r="DH77" s="365"/>
      <c r="DI77" s="365"/>
      <c r="DJ77" s="365"/>
      <c r="DK77" s="365"/>
      <c r="DL77" s="365"/>
      <c r="DM77" s="365"/>
      <c r="DN77" s="365"/>
      <c r="DO77" s="365"/>
      <c r="DP77" s="365"/>
      <c r="DQ77" s="365"/>
      <c r="DR77" s="365"/>
      <c r="DS77" s="365"/>
      <c r="DT77" s="365"/>
      <c r="DU77" s="365"/>
      <c r="DV77" s="365"/>
      <c r="DW77" s="365"/>
      <c r="DX77" s="365"/>
      <c r="DY77" s="365"/>
      <c r="DZ77" s="365"/>
      <c r="EA77" s="365"/>
      <c r="EB77" s="365"/>
      <c r="EC77" s="365"/>
      <c r="ED77" s="365"/>
      <c r="EE77" s="365"/>
      <c r="EF77" s="365"/>
      <c r="EG77" s="365"/>
      <c r="EH77" s="365"/>
      <c r="EI77" s="365"/>
      <c r="EJ77" s="365"/>
      <c r="EK77" s="365"/>
      <c r="EL77" s="365"/>
      <c r="EM77" s="365"/>
      <c r="EN77" s="365"/>
      <c r="EO77" s="365"/>
      <c r="EP77" s="365"/>
      <c r="EQ77" s="365"/>
      <c r="ER77" s="365"/>
      <c r="ES77" s="365"/>
      <c r="ET77" s="365"/>
      <c r="EU77" s="365"/>
      <c r="EV77" s="365"/>
      <c r="EW77" s="365"/>
      <c r="EX77" s="365"/>
      <c r="EY77" s="365"/>
      <c r="EZ77" s="365"/>
      <c r="FA77" s="365"/>
      <c r="FB77" s="365"/>
      <c r="FC77" s="365"/>
      <c r="FD77" s="365"/>
      <c r="FE77" s="365"/>
      <c r="FF77" s="365"/>
      <c r="FG77" s="365"/>
      <c r="FH77" s="365"/>
      <c r="FI77" s="365"/>
      <c r="FJ77" s="365"/>
      <c r="FK77" s="365"/>
      <c r="FL77" s="365"/>
      <c r="FM77" s="365"/>
      <c r="FN77" s="365"/>
      <c r="FO77" s="365"/>
      <c r="FP77" s="365"/>
      <c r="FQ77" s="365"/>
      <c r="FR77" s="365"/>
      <c r="FS77" s="365"/>
      <c r="FT77" s="365"/>
      <c r="FU77" s="365"/>
      <c r="FV77" s="365"/>
      <c r="FW77" s="365"/>
      <c r="FX77" s="365"/>
      <c r="FY77" s="365"/>
      <c r="FZ77" s="365"/>
      <c r="GA77" s="365"/>
      <c r="GB77" s="365"/>
      <c r="GC77" s="365"/>
      <c r="GD77" s="365"/>
      <c r="GE77" s="365"/>
      <c r="GF77" s="365"/>
      <c r="GG77" s="365"/>
      <c r="GH77" s="365"/>
      <c r="GI77" s="365"/>
      <c r="GJ77" s="365"/>
      <c r="GK77" s="365"/>
      <c r="GL77" s="365"/>
      <c r="GM77" s="365"/>
      <c r="GN77" s="365"/>
      <c r="GO77" s="365"/>
      <c r="GP77" s="365"/>
      <c r="GQ77" s="365"/>
      <c r="GR77" s="365"/>
      <c r="GS77" s="365"/>
      <c r="GT77" s="365"/>
      <c r="GU77" s="365"/>
      <c r="GV77" s="365"/>
      <c r="GW77" s="365"/>
      <c r="GX77" s="365"/>
      <c r="GY77" s="365"/>
      <c r="GZ77" s="365"/>
      <c r="HA77" s="365"/>
      <c r="HB77" s="365"/>
      <c r="HC77" s="365"/>
      <c r="HD77" s="365"/>
      <c r="HE77" s="365"/>
      <c r="HF77" s="365"/>
      <c r="HG77" s="365"/>
      <c r="HH77" s="365"/>
      <c r="HI77" s="365"/>
      <c r="HJ77" s="365"/>
      <c r="HK77" s="365"/>
      <c r="HL77" s="365"/>
      <c r="HM77" s="365"/>
      <c r="HN77" s="365"/>
      <c r="HP77" s="374"/>
      <c r="HQ77" s="339"/>
      <c r="HR77" s="339"/>
      <c r="HS77" s="386"/>
      <c r="HT77" s="393"/>
      <c r="HU77" s="393"/>
      <c r="HV77" s="393"/>
      <c r="HW77" s="393"/>
      <c r="HX77" s="393"/>
      <c r="HY77" s="393"/>
      <c r="HZ77" s="393"/>
      <c r="IA77" s="393"/>
      <c r="IB77" s="393"/>
      <c r="IC77" s="393"/>
      <c r="ID77" s="393"/>
      <c r="IE77" s="393"/>
      <c r="IF77" s="393"/>
    </row>
    <row r="78" spans="1:240" s="359" customFormat="1" ht="16.5" thickBot="1">
      <c r="A78" s="660"/>
      <c r="B78" s="659"/>
      <c r="C78" s="660"/>
      <c r="D78" s="386"/>
      <c r="E78" s="393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  <c r="DY78" s="365"/>
      <c r="DZ78" s="365"/>
      <c r="EA78" s="365"/>
      <c r="EB78" s="365"/>
      <c r="EC78" s="365"/>
      <c r="ED78" s="365"/>
      <c r="EE78" s="365"/>
      <c r="EF78" s="365"/>
      <c r="EG78" s="365"/>
      <c r="EH78" s="365"/>
      <c r="EI78" s="365"/>
      <c r="EJ78" s="365"/>
      <c r="EK78" s="365"/>
      <c r="EL78" s="365"/>
      <c r="EM78" s="365"/>
      <c r="EN78" s="365"/>
      <c r="EO78" s="365"/>
      <c r="EP78" s="365"/>
      <c r="EQ78" s="365"/>
      <c r="ER78" s="365"/>
      <c r="ES78" s="365"/>
      <c r="ET78" s="365"/>
      <c r="EU78" s="365"/>
      <c r="EV78" s="365"/>
      <c r="EW78" s="365"/>
      <c r="EX78" s="365"/>
      <c r="EY78" s="365"/>
      <c r="EZ78" s="365"/>
      <c r="FA78" s="365"/>
      <c r="FB78" s="365"/>
      <c r="FC78" s="365"/>
      <c r="FD78" s="365"/>
      <c r="FE78" s="365"/>
      <c r="FF78" s="365"/>
      <c r="FG78" s="365"/>
      <c r="FH78" s="365"/>
      <c r="FI78" s="365"/>
      <c r="FJ78" s="365"/>
      <c r="FK78" s="365"/>
      <c r="FL78" s="365"/>
      <c r="FM78" s="365"/>
      <c r="FN78" s="365"/>
      <c r="FO78" s="365"/>
      <c r="FP78" s="365"/>
      <c r="FQ78" s="365"/>
      <c r="FR78" s="365"/>
      <c r="FS78" s="365"/>
      <c r="FT78" s="365"/>
      <c r="FU78" s="365"/>
      <c r="FV78" s="365"/>
      <c r="FW78" s="365"/>
      <c r="FX78" s="365"/>
      <c r="FY78" s="365"/>
      <c r="FZ78" s="365"/>
      <c r="GA78" s="365"/>
      <c r="GB78" s="365"/>
      <c r="GC78" s="365"/>
      <c r="GD78" s="365"/>
      <c r="GE78" s="365"/>
      <c r="GF78" s="365"/>
      <c r="GG78" s="365"/>
      <c r="GH78" s="365"/>
      <c r="GI78" s="365"/>
      <c r="GJ78" s="365"/>
      <c r="GK78" s="365"/>
      <c r="GL78" s="365"/>
      <c r="GM78" s="365"/>
      <c r="GN78" s="365"/>
      <c r="GO78" s="365"/>
      <c r="GP78" s="365"/>
      <c r="GQ78" s="365"/>
      <c r="GR78" s="365"/>
      <c r="GS78" s="365"/>
      <c r="GT78" s="365"/>
      <c r="GU78" s="365"/>
      <c r="GV78" s="365"/>
      <c r="GW78" s="365"/>
      <c r="GX78" s="365"/>
      <c r="GY78" s="365"/>
      <c r="GZ78" s="365"/>
      <c r="HA78" s="365"/>
      <c r="HB78" s="365"/>
      <c r="HC78" s="365"/>
      <c r="HD78" s="365"/>
      <c r="HE78" s="365"/>
      <c r="HF78" s="365"/>
      <c r="HG78" s="365"/>
      <c r="HH78" s="365"/>
      <c r="HI78" s="365"/>
      <c r="HJ78" s="365"/>
      <c r="HK78" s="365"/>
      <c r="HL78" s="365"/>
      <c r="HM78" s="365"/>
      <c r="HN78" s="365"/>
      <c r="HP78" s="374"/>
      <c r="HQ78" s="339"/>
      <c r="HR78" s="339"/>
      <c r="HS78" s="386"/>
      <c r="HT78" s="393"/>
      <c r="HU78" s="393"/>
      <c r="HV78" s="393"/>
      <c r="HW78" s="393"/>
      <c r="HX78" s="393"/>
      <c r="HY78" s="393"/>
      <c r="HZ78" s="393"/>
      <c r="IA78" s="393"/>
      <c r="IB78" s="393"/>
      <c r="IC78" s="393"/>
      <c r="ID78" s="393"/>
      <c r="IE78" s="393"/>
      <c r="IF78" s="393"/>
    </row>
    <row r="79" spans="1:240" s="359" customFormat="1" ht="32.25" thickBot="1">
      <c r="A79" s="660">
        <v>90</v>
      </c>
      <c r="B79" s="659" t="s">
        <v>693</v>
      </c>
      <c r="C79" s="660" t="s">
        <v>694</v>
      </c>
      <c r="D79" s="386">
        <v>704200463</v>
      </c>
      <c r="E79" s="503">
        <v>3599</v>
      </c>
      <c r="F79" s="365" t="s">
        <v>1473</v>
      </c>
      <c r="G79" s="365">
        <v>978</v>
      </c>
      <c r="H79" s="365">
        <v>0</v>
      </c>
      <c r="I79" s="365">
        <v>21700280</v>
      </c>
      <c r="J79" s="365">
        <v>2649056</v>
      </c>
      <c r="K79" s="365">
        <v>1755231</v>
      </c>
      <c r="L79" s="365">
        <v>0</v>
      </c>
      <c r="M79" s="365">
        <v>0</v>
      </c>
      <c r="N79" s="365">
        <v>-276164</v>
      </c>
      <c r="O79" s="365">
        <v>453369</v>
      </c>
      <c r="P79" s="365">
        <v>709306</v>
      </c>
      <c r="Q79" s="365">
        <v>0</v>
      </c>
      <c r="R79" s="365">
        <v>0</v>
      </c>
      <c r="S79" s="365">
        <v>0</v>
      </c>
      <c r="T79" s="365">
        <v>0</v>
      </c>
      <c r="U79" s="365">
        <v>0</v>
      </c>
      <c r="V79" s="365">
        <v>2113696</v>
      </c>
      <c r="W79" s="365">
        <v>525734</v>
      </c>
      <c r="X79" s="365">
        <v>12158</v>
      </c>
      <c r="Y79" s="365">
        <v>351992</v>
      </c>
      <c r="Z79" s="365">
        <v>29584</v>
      </c>
      <c r="AA79" s="365">
        <v>10076</v>
      </c>
      <c r="AB79" s="365">
        <v>76335</v>
      </c>
      <c r="AC79" s="365">
        <v>44546</v>
      </c>
      <c r="AD79" s="365">
        <v>5496</v>
      </c>
      <c r="AE79" s="365">
        <v>10030</v>
      </c>
      <c r="AF79" s="365">
        <v>22862</v>
      </c>
      <c r="AG79" s="365">
        <v>4909</v>
      </c>
      <c r="AH79" s="365">
        <v>2811906</v>
      </c>
      <c r="AI79" s="365">
        <v>308668</v>
      </c>
      <c r="AJ79" s="365">
        <v>192507</v>
      </c>
      <c r="AK79" s="365">
        <v>569066</v>
      </c>
      <c r="AL79" s="365">
        <v>112680</v>
      </c>
      <c r="AM79" s="365">
        <v>388</v>
      </c>
      <c r="AN79" s="365">
        <v>926149</v>
      </c>
      <c r="AO79" s="365">
        <v>179410</v>
      </c>
      <c r="AP79" s="365">
        <v>0</v>
      </c>
      <c r="AQ79" s="365">
        <v>88486</v>
      </c>
      <c r="AR79" s="365">
        <v>12232</v>
      </c>
      <c r="AS79" s="365">
        <v>79367</v>
      </c>
      <c r="AT79" s="365">
        <v>127692</v>
      </c>
      <c r="AU79" s="365">
        <v>51808</v>
      </c>
      <c r="AV79" s="365">
        <v>3055</v>
      </c>
      <c r="AW79" s="365">
        <v>60946</v>
      </c>
      <c r="AX79" s="365">
        <v>0</v>
      </c>
      <c r="AY79" s="365">
        <v>23015</v>
      </c>
      <c r="AZ79" s="365">
        <v>4220816</v>
      </c>
      <c r="BA79" s="365">
        <v>3522464</v>
      </c>
      <c r="BB79" s="365">
        <v>122320</v>
      </c>
      <c r="BC79" s="365">
        <v>2489804</v>
      </c>
      <c r="BD79" s="365">
        <v>76079</v>
      </c>
      <c r="BE79" s="365">
        <v>415763</v>
      </c>
      <c r="BF79" s="365">
        <v>1827534</v>
      </c>
      <c r="BG79" s="365">
        <v>1036122</v>
      </c>
      <c r="BH79" s="365">
        <v>0</v>
      </c>
      <c r="BI79" s="365">
        <v>403830</v>
      </c>
      <c r="BJ79" s="365">
        <v>0</v>
      </c>
      <c r="BK79" s="365">
        <v>60909</v>
      </c>
      <c r="BL79" s="365">
        <v>285176</v>
      </c>
      <c r="BM79" s="365">
        <v>0</v>
      </c>
      <c r="BN79" s="365">
        <v>0</v>
      </c>
      <c r="BO79" s="365">
        <v>0</v>
      </c>
      <c r="BP79" s="365">
        <v>0</v>
      </c>
      <c r="BQ79" s="365">
        <v>284</v>
      </c>
      <c r="BR79" s="365">
        <v>180176</v>
      </c>
      <c r="BS79" s="365">
        <v>1648</v>
      </c>
      <c r="BT79" s="365">
        <v>0</v>
      </c>
      <c r="BU79" s="365">
        <v>159521</v>
      </c>
      <c r="BV79" s="365">
        <v>63298</v>
      </c>
      <c r="BW79" s="365">
        <v>29334</v>
      </c>
      <c r="BX79" s="365">
        <v>50270</v>
      </c>
      <c r="BY79" s="365">
        <v>400736</v>
      </c>
      <c r="BZ79" s="365">
        <v>414180</v>
      </c>
      <c r="CA79" s="365">
        <v>860062</v>
      </c>
      <c r="CB79" s="365">
        <v>0</v>
      </c>
      <c r="CC79" s="365">
        <v>20142</v>
      </c>
      <c r="CD79" s="365">
        <v>0</v>
      </c>
      <c r="CE79" s="365">
        <v>0</v>
      </c>
      <c r="CF79" s="365">
        <v>0</v>
      </c>
      <c r="CG79" s="365">
        <v>0</v>
      </c>
      <c r="CH79" s="365">
        <v>0</v>
      </c>
      <c r="CI79" s="365">
        <v>0</v>
      </c>
      <c r="CJ79" s="365">
        <v>0</v>
      </c>
      <c r="CK79" s="365">
        <v>0</v>
      </c>
      <c r="CL79" s="365">
        <v>0</v>
      </c>
      <c r="CM79" s="365">
        <v>0</v>
      </c>
      <c r="CN79" s="365">
        <v>0</v>
      </c>
      <c r="CO79" s="365">
        <v>0</v>
      </c>
      <c r="CP79" s="365">
        <v>0</v>
      </c>
      <c r="CQ79" s="365">
        <v>0</v>
      </c>
      <c r="CR79" s="365">
        <v>0</v>
      </c>
      <c r="CS79" s="365">
        <v>0</v>
      </c>
      <c r="CT79" s="365">
        <v>0</v>
      </c>
      <c r="CU79" s="365">
        <v>0</v>
      </c>
      <c r="CV79" s="365">
        <v>0</v>
      </c>
      <c r="CW79" s="365">
        <v>0</v>
      </c>
      <c r="CX79" s="365">
        <v>0</v>
      </c>
      <c r="CY79" s="365">
        <v>0</v>
      </c>
      <c r="CZ79" s="365">
        <v>0</v>
      </c>
      <c r="DA79" s="365">
        <v>0</v>
      </c>
      <c r="DB79" s="365">
        <v>0</v>
      </c>
      <c r="DC79" s="365">
        <v>0</v>
      </c>
      <c r="DD79" s="365">
        <v>0</v>
      </c>
      <c r="DE79" s="365">
        <v>0</v>
      </c>
      <c r="DF79" s="365">
        <v>0</v>
      </c>
      <c r="DG79" s="365">
        <v>0</v>
      </c>
      <c r="DH79" s="365">
        <v>0</v>
      </c>
      <c r="DI79" s="365">
        <v>0</v>
      </c>
      <c r="DJ79" s="365">
        <v>0</v>
      </c>
      <c r="DK79" s="365">
        <v>0</v>
      </c>
      <c r="DL79" s="365">
        <v>0</v>
      </c>
      <c r="DM79" s="365">
        <v>0</v>
      </c>
      <c r="DN79" s="365">
        <v>0</v>
      </c>
      <c r="DO79" s="365">
        <v>0</v>
      </c>
      <c r="DP79" s="365">
        <v>0</v>
      </c>
      <c r="DQ79" s="365">
        <v>0</v>
      </c>
      <c r="DR79" s="365">
        <v>0</v>
      </c>
      <c r="DS79" s="365">
        <v>0</v>
      </c>
      <c r="DT79" s="365">
        <v>0</v>
      </c>
      <c r="DU79" s="365">
        <v>0</v>
      </c>
      <c r="DV79" s="365">
        <v>0</v>
      </c>
      <c r="DW79" s="365">
        <v>0</v>
      </c>
      <c r="DX79" s="365">
        <v>0</v>
      </c>
      <c r="DY79" s="365">
        <v>0</v>
      </c>
      <c r="DZ79" s="365">
        <v>0</v>
      </c>
      <c r="EA79" s="365">
        <v>0</v>
      </c>
      <c r="EB79" s="365">
        <v>0</v>
      </c>
      <c r="EC79" s="365">
        <v>0</v>
      </c>
      <c r="ED79" s="365">
        <v>0</v>
      </c>
      <c r="EE79" s="365">
        <v>0</v>
      </c>
      <c r="EF79" s="365">
        <v>0</v>
      </c>
      <c r="EG79" s="365">
        <v>0</v>
      </c>
      <c r="EH79" s="365">
        <v>0</v>
      </c>
      <c r="EI79" s="365">
        <v>0</v>
      </c>
      <c r="EJ79" s="365">
        <v>0</v>
      </c>
      <c r="EK79" s="365">
        <v>0</v>
      </c>
      <c r="EL79" s="365">
        <v>1267525</v>
      </c>
      <c r="EM79" s="365">
        <v>1074342</v>
      </c>
      <c r="EN79" s="365">
        <v>0</v>
      </c>
      <c r="EO79" s="365">
        <v>0</v>
      </c>
      <c r="EP79" s="365">
        <v>0</v>
      </c>
      <c r="EQ79" s="365">
        <v>51254</v>
      </c>
      <c r="ER79" s="365">
        <v>3984690</v>
      </c>
      <c r="ES79" s="365">
        <v>27245</v>
      </c>
      <c r="ET79" s="365">
        <v>426337</v>
      </c>
      <c r="EU79" s="365">
        <v>303265</v>
      </c>
      <c r="EV79" s="365">
        <v>0</v>
      </c>
      <c r="EW79" s="365">
        <v>12810</v>
      </c>
      <c r="EX79" s="365">
        <v>541543</v>
      </c>
      <c r="EY79" s="365">
        <v>0</v>
      </c>
      <c r="EZ79" s="365">
        <v>0</v>
      </c>
      <c r="FA79" s="365">
        <v>-63</v>
      </c>
      <c r="FB79" s="365">
        <v>0</v>
      </c>
      <c r="FC79" s="365">
        <v>2517</v>
      </c>
      <c r="FD79" s="365">
        <v>0</v>
      </c>
      <c r="FE79" s="365">
        <v>0</v>
      </c>
      <c r="FF79" s="365">
        <v>0</v>
      </c>
      <c r="FG79" s="365">
        <v>0</v>
      </c>
      <c r="FH79" s="365">
        <v>12232</v>
      </c>
      <c r="FI79" s="365">
        <v>0</v>
      </c>
      <c r="FJ79" s="365">
        <v>281074</v>
      </c>
      <c r="FK79" s="365">
        <v>182944</v>
      </c>
      <c r="FL79" s="365">
        <v>0</v>
      </c>
      <c r="FM79" s="365">
        <v>39459</v>
      </c>
      <c r="FN79" s="365">
        <v>386</v>
      </c>
      <c r="FO79" s="365">
        <v>34118</v>
      </c>
      <c r="FP79" s="365">
        <v>27510</v>
      </c>
      <c r="FQ79" s="365">
        <v>1085</v>
      </c>
      <c r="FR79" s="365">
        <v>192507</v>
      </c>
      <c r="FS79" s="365">
        <v>1811</v>
      </c>
      <c r="FT79" s="365">
        <v>2</v>
      </c>
      <c r="FU79" s="365">
        <v>14660</v>
      </c>
      <c r="FV79" s="365">
        <v>1382998</v>
      </c>
      <c r="FW79" s="365">
        <v>45140</v>
      </c>
      <c r="FX79" s="365">
        <v>5496</v>
      </c>
      <c r="FY79" s="365">
        <v>414902</v>
      </c>
      <c r="FZ79" s="365">
        <v>22862</v>
      </c>
      <c r="GA79" s="365">
        <v>4909</v>
      </c>
      <c r="GB79" s="365">
        <v>24703</v>
      </c>
      <c r="GC79" s="365">
        <v>316247</v>
      </c>
      <c r="GD79" s="365">
        <v>0</v>
      </c>
      <c r="GE79" s="365">
        <v>26476</v>
      </c>
      <c r="GF79" s="365">
        <v>0</v>
      </c>
      <c r="GG79" s="365">
        <v>0</v>
      </c>
      <c r="GH79" s="365">
        <v>0</v>
      </c>
      <c r="GI79" s="365">
        <v>0</v>
      </c>
      <c r="GJ79" s="365">
        <v>0</v>
      </c>
      <c r="GK79" s="365">
        <v>0</v>
      </c>
      <c r="GL79" s="365">
        <v>0</v>
      </c>
      <c r="GM79" s="365">
        <v>0</v>
      </c>
      <c r="GN79" s="365">
        <v>0</v>
      </c>
      <c r="GO79" s="365">
        <v>0</v>
      </c>
      <c r="GP79" s="365">
        <v>0</v>
      </c>
      <c r="GQ79" s="365">
        <v>0</v>
      </c>
      <c r="GR79" s="365">
        <v>0</v>
      </c>
      <c r="GS79" s="365">
        <v>0</v>
      </c>
      <c r="GT79" s="365">
        <v>0</v>
      </c>
      <c r="GU79" s="365">
        <v>0</v>
      </c>
      <c r="GV79" s="365">
        <v>0</v>
      </c>
      <c r="GW79" s="365">
        <v>0</v>
      </c>
      <c r="GX79" s="365">
        <v>0</v>
      </c>
      <c r="GY79" s="365">
        <v>0</v>
      </c>
      <c r="GZ79" s="365">
        <v>0</v>
      </c>
      <c r="HA79" s="365">
        <v>0</v>
      </c>
      <c r="HB79" s="365">
        <v>0</v>
      </c>
      <c r="HC79" s="365">
        <v>0</v>
      </c>
      <c r="HD79" s="365">
        <v>0</v>
      </c>
      <c r="HE79" s="365">
        <v>0</v>
      </c>
      <c r="HF79" s="365">
        <v>0</v>
      </c>
      <c r="HG79" s="365">
        <v>0</v>
      </c>
      <c r="HH79" s="365">
        <v>0</v>
      </c>
      <c r="HI79" s="365">
        <v>0</v>
      </c>
      <c r="HJ79" s="365">
        <v>0</v>
      </c>
      <c r="HK79" s="365">
        <v>0</v>
      </c>
      <c r="HL79" s="365">
        <v>186301574</v>
      </c>
      <c r="HM79" s="365">
        <v>23003120</v>
      </c>
      <c r="HN79" s="365">
        <v>418300199</v>
      </c>
      <c r="HP79" s="374" t="s">
        <v>1683</v>
      </c>
      <c r="HQ79" s="339" t="s">
        <v>1684</v>
      </c>
      <c r="HR79" s="339" t="s">
        <v>1475</v>
      </c>
      <c r="HS79" s="386"/>
      <c r="HT79" s="393">
        <v>21701258</v>
      </c>
      <c r="HU79" s="393">
        <v>-9459990</v>
      </c>
      <c r="HV79" s="393">
        <v>1412128</v>
      </c>
      <c r="HW79" s="393">
        <v>-978</v>
      </c>
      <c r="HX79" s="393">
        <v>0</v>
      </c>
      <c r="HY79" s="393">
        <v>-170750</v>
      </c>
      <c r="HZ79" s="393">
        <v>0</v>
      </c>
      <c r="IA79" s="393">
        <v>0</v>
      </c>
      <c r="IB79" s="393">
        <v>0</v>
      </c>
      <c r="IC79" s="393">
        <v>0</v>
      </c>
      <c r="ID79" s="393">
        <v>0</v>
      </c>
      <c r="IE79" s="393">
        <v>0</v>
      </c>
      <c r="IF79" s="393">
        <v>0</v>
      </c>
    </row>
    <row r="80" spans="1:240" s="359" customFormat="1" ht="48" thickBot="1">
      <c r="A80" s="845">
        <v>500</v>
      </c>
      <c r="B80" s="848" t="s">
        <v>699</v>
      </c>
      <c r="C80" s="845" t="s">
        <v>700</v>
      </c>
      <c r="D80" s="386"/>
      <c r="E80" s="503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5"/>
      <c r="BX80" s="365"/>
      <c r="BY80" s="365"/>
      <c r="BZ80" s="365"/>
      <c r="CA80" s="365"/>
      <c r="CB80" s="365"/>
      <c r="CC80" s="365"/>
      <c r="CD80" s="365"/>
      <c r="CE80" s="365"/>
      <c r="CF80" s="365"/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5"/>
      <c r="CR80" s="365"/>
      <c r="CS80" s="365"/>
      <c r="CT80" s="365"/>
      <c r="CU80" s="365"/>
      <c r="CV80" s="365"/>
      <c r="CW80" s="365"/>
      <c r="CX80" s="365"/>
      <c r="CY80" s="365"/>
      <c r="CZ80" s="365"/>
      <c r="DA80" s="365"/>
      <c r="DB80" s="365"/>
      <c r="DC80" s="365"/>
      <c r="DD80" s="365"/>
      <c r="DE80" s="365"/>
      <c r="DF80" s="365"/>
      <c r="DG80" s="365"/>
      <c r="DH80" s="365"/>
      <c r="DI80" s="365"/>
      <c r="DJ80" s="365"/>
      <c r="DK80" s="365"/>
      <c r="DL80" s="365"/>
      <c r="DM80" s="365"/>
      <c r="DN80" s="365"/>
      <c r="DO80" s="365"/>
      <c r="DP80" s="365"/>
      <c r="DQ80" s="365"/>
      <c r="DR80" s="365"/>
      <c r="DS80" s="365"/>
      <c r="DT80" s="365"/>
      <c r="DU80" s="365"/>
      <c r="DV80" s="365"/>
      <c r="DW80" s="365"/>
      <c r="DX80" s="365"/>
      <c r="DY80" s="365"/>
      <c r="DZ80" s="365"/>
      <c r="EA80" s="365"/>
      <c r="EB80" s="365"/>
      <c r="EC80" s="365"/>
      <c r="ED80" s="365"/>
      <c r="EE80" s="365"/>
      <c r="EF80" s="365"/>
      <c r="EG80" s="365"/>
      <c r="EH80" s="365"/>
      <c r="EI80" s="365"/>
      <c r="EJ80" s="365"/>
      <c r="EK80" s="365"/>
      <c r="EL80" s="365"/>
      <c r="EM80" s="365"/>
      <c r="EN80" s="365"/>
      <c r="EO80" s="365"/>
      <c r="EP80" s="365"/>
      <c r="EQ80" s="365"/>
      <c r="ER80" s="365"/>
      <c r="ES80" s="365"/>
      <c r="ET80" s="365"/>
      <c r="EU80" s="365"/>
      <c r="EV80" s="365"/>
      <c r="EW80" s="365"/>
      <c r="EX80" s="365"/>
      <c r="EY80" s="365"/>
      <c r="EZ80" s="365"/>
      <c r="FA80" s="365"/>
      <c r="FB80" s="365"/>
      <c r="FC80" s="365"/>
      <c r="FD80" s="365"/>
      <c r="FE80" s="365"/>
      <c r="FF80" s="365"/>
      <c r="FG80" s="365"/>
      <c r="FH80" s="365"/>
      <c r="FI80" s="365"/>
      <c r="FJ80" s="365"/>
      <c r="FK80" s="365"/>
      <c r="FL80" s="365"/>
      <c r="FM80" s="365"/>
      <c r="FN80" s="365"/>
      <c r="FO80" s="365"/>
      <c r="FP80" s="365"/>
      <c r="FQ80" s="365"/>
      <c r="FR80" s="365"/>
      <c r="FS80" s="365"/>
      <c r="FT80" s="365"/>
      <c r="FU80" s="365"/>
      <c r="FV80" s="365"/>
      <c r="FW80" s="365"/>
      <c r="FX80" s="365"/>
      <c r="FY80" s="365"/>
      <c r="FZ80" s="365"/>
      <c r="GA80" s="365"/>
      <c r="GB80" s="365"/>
      <c r="GC80" s="365"/>
      <c r="GD80" s="365"/>
      <c r="GE80" s="365"/>
      <c r="GF80" s="365"/>
      <c r="GG80" s="365"/>
      <c r="GH80" s="365"/>
      <c r="GI80" s="365"/>
      <c r="GJ80" s="365"/>
      <c r="GK80" s="365"/>
      <c r="GL80" s="365"/>
      <c r="GM80" s="365"/>
      <c r="GN80" s="365"/>
      <c r="GO80" s="365"/>
      <c r="GP80" s="365"/>
      <c r="GQ80" s="365"/>
      <c r="GR80" s="365"/>
      <c r="GS80" s="365"/>
      <c r="GT80" s="365"/>
      <c r="GU80" s="365"/>
      <c r="GV80" s="365"/>
      <c r="GW80" s="365"/>
      <c r="GX80" s="365"/>
      <c r="GY80" s="365"/>
      <c r="GZ80" s="365"/>
      <c r="HA80" s="365"/>
      <c r="HB80" s="365"/>
      <c r="HC80" s="365"/>
      <c r="HD80" s="365"/>
      <c r="HE80" s="365"/>
      <c r="HF80" s="365"/>
      <c r="HG80" s="365"/>
      <c r="HH80" s="365"/>
      <c r="HI80" s="365"/>
      <c r="HJ80" s="365"/>
      <c r="HK80" s="365"/>
      <c r="HL80" s="365"/>
      <c r="HM80" s="365"/>
      <c r="HN80" s="365"/>
      <c r="HP80" s="374"/>
      <c r="HQ80" s="339"/>
      <c r="HR80" s="339"/>
      <c r="HS80" s="386"/>
      <c r="HT80" s="393"/>
      <c r="HU80" s="393"/>
      <c r="HV80" s="393"/>
      <c r="HW80" s="393"/>
      <c r="HX80" s="393"/>
      <c r="HY80" s="393"/>
      <c r="HZ80" s="393"/>
      <c r="IA80" s="393"/>
      <c r="IB80" s="393"/>
      <c r="IC80" s="393"/>
      <c r="ID80" s="393"/>
      <c r="IE80" s="393"/>
      <c r="IF80" s="393"/>
    </row>
    <row r="81" spans="1:249" s="359" customFormat="1" ht="16.5" thickBot="1">
      <c r="A81" s="845"/>
      <c r="B81" s="848"/>
      <c r="C81" s="845"/>
      <c r="D81" s="847"/>
      <c r="E81" s="846"/>
      <c r="F81" s="365"/>
      <c r="G81" s="846"/>
      <c r="H81" s="846"/>
      <c r="I81" s="846"/>
      <c r="J81" s="846"/>
      <c r="K81" s="846"/>
      <c r="L81" s="846"/>
      <c r="M81" s="846"/>
      <c r="N81" s="846"/>
      <c r="O81" s="846"/>
      <c r="P81" s="84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46"/>
      <c r="AC81" s="846"/>
      <c r="AD81" s="846"/>
      <c r="AE81" s="846"/>
      <c r="AF81" s="846"/>
      <c r="AG81" s="846"/>
      <c r="AH81" s="846"/>
      <c r="AI81" s="846"/>
      <c r="AJ81" s="846"/>
      <c r="AK81" s="846"/>
      <c r="AL81" s="846"/>
      <c r="AM81" s="846"/>
      <c r="AN81" s="846"/>
      <c r="AO81" s="846"/>
      <c r="AP81" s="846"/>
      <c r="AQ81" s="846"/>
      <c r="AR81" s="846"/>
      <c r="AS81" s="846"/>
      <c r="AT81" s="846"/>
      <c r="AU81" s="846"/>
      <c r="AV81" s="846"/>
      <c r="AW81" s="846"/>
      <c r="AX81" s="846"/>
      <c r="AY81" s="846"/>
      <c r="AZ81" s="846"/>
      <c r="BA81" s="846"/>
      <c r="BB81" s="846"/>
      <c r="BC81" s="846"/>
      <c r="BD81" s="846"/>
      <c r="BE81" s="846"/>
      <c r="BF81" s="846"/>
      <c r="BG81" s="846"/>
      <c r="BH81" s="846"/>
      <c r="BI81" s="846"/>
      <c r="BJ81" s="846"/>
      <c r="BK81" s="846"/>
      <c r="BL81" s="846"/>
      <c r="BM81" s="846"/>
      <c r="BN81" s="846"/>
      <c r="BO81" s="846"/>
      <c r="BP81" s="846"/>
      <c r="BQ81" s="846"/>
      <c r="BR81" s="846"/>
      <c r="BS81" s="846"/>
      <c r="BT81" s="846"/>
      <c r="BU81" s="846"/>
      <c r="BV81" s="846"/>
      <c r="BW81" s="846"/>
      <c r="BX81" s="846"/>
      <c r="BY81" s="846"/>
      <c r="BZ81" s="846"/>
      <c r="CA81" s="846"/>
      <c r="CB81" s="846"/>
      <c r="CC81" s="846"/>
      <c r="CD81" s="846"/>
      <c r="CE81" s="846"/>
      <c r="CF81" s="846"/>
      <c r="CG81" s="846"/>
      <c r="CH81" s="846"/>
      <c r="CI81" s="846"/>
      <c r="CJ81" s="846"/>
      <c r="CK81" s="846"/>
      <c r="CL81" s="846"/>
      <c r="CM81" s="846"/>
      <c r="CN81" s="846"/>
      <c r="CO81" s="846"/>
      <c r="CP81" s="846"/>
      <c r="CQ81" s="846"/>
      <c r="CR81" s="846"/>
      <c r="CS81" s="846"/>
      <c r="CT81" s="846"/>
      <c r="CU81" s="846"/>
      <c r="CV81" s="846"/>
      <c r="CW81" s="846"/>
      <c r="CX81" s="846"/>
      <c r="CY81" s="846"/>
      <c r="CZ81" s="846"/>
      <c r="DA81" s="846"/>
      <c r="DB81" s="846"/>
      <c r="DC81" s="846"/>
      <c r="DD81" s="846"/>
      <c r="DE81" s="846"/>
      <c r="DF81" s="846"/>
      <c r="DG81" s="846"/>
      <c r="DH81" s="846"/>
      <c r="DI81" s="846"/>
      <c r="DJ81" s="846"/>
      <c r="DK81" s="846"/>
      <c r="DL81" s="846"/>
      <c r="DM81" s="846"/>
      <c r="DN81" s="846"/>
      <c r="DO81" s="846"/>
      <c r="DP81" s="846"/>
      <c r="DQ81" s="846"/>
      <c r="DR81" s="846"/>
      <c r="DS81" s="846"/>
      <c r="DT81" s="846"/>
      <c r="DU81" s="846"/>
      <c r="DV81" s="846"/>
      <c r="DW81" s="846"/>
      <c r="DX81" s="846"/>
      <c r="DY81" s="846"/>
      <c r="DZ81" s="846"/>
      <c r="EA81" s="846"/>
      <c r="EB81" s="846"/>
      <c r="EC81" s="846"/>
      <c r="ED81" s="846"/>
      <c r="EE81" s="846"/>
      <c r="EF81" s="846"/>
      <c r="EG81" s="846"/>
      <c r="EH81" s="846"/>
      <c r="EI81" s="846"/>
      <c r="EJ81" s="846"/>
      <c r="EK81" s="846"/>
      <c r="EL81" s="846"/>
      <c r="EM81" s="846"/>
      <c r="EN81" s="846"/>
      <c r="EO81" s="846"/>
      <c r="EP81" s="846"/>
      <c r="EQ81" s="846"/>
      <c r="ER81" s="846"/>
      <c r="ES81" s="846"/>
      <c r="ET81" s="846"/>
      <c r="EU81" s="846"/>
      <c r="EV81" s="846"/>
      <c r="EW81" s="846"/>
      <c r="EX81" s="846"/>
      <c r="EY81" s="846"/>
      <c r="EZ81" s="846"/>
      <c r="FA81" s="846"/>
      <c r="FB81" s="846"/>
      <c r="FC81" s="846"/>
      <c r="FD81" s="846"/>
      <c r="FE81" s="846"/>
      <c r="FF81" s="846"/>
      <c r="FG81" s="846"/>
      <c r="FH81" s="846"/>
      <c r="FI81" s="846"/>
      <c r="FJ81" s="846"/>
      <c r="FK81" s="846"/>
      <c r="FL81" s="846"/>
      <c r="FM81" s="846"/>
      <c r="FN81" s="846"/>
      <c r="FO81" s="846"/>
      <c r="FP81" s="846"/>
      <c r="FQ81" s="846"/>
      <c r="FR81" s="846"/>
      <c r="FS81" s="846"/>
      <c r="FT81" s="846"/>
      <c r="FU81" s="846"/>
      <c r="FV81" s="846"/>
      <c r="FW81" s="846"/>
      <c r="FX81" s="846"/>
      <c r="FY81" s="846"/>
      <c r="FZ81" s="846"/>
      <c r="GA81" s="846"/>
      <c r="GB81" s="846"/>
      <c r="GC81" s="846"/>
      <c r="GD81" s="846"/>
      <c r="GE81" s="846"/>
      <c r="GF81" s="846"/>
      <c r="GG81" s="846"/>
      <c r="GH81" s="846"/>
      <c r="GI81" s="846"/>
      <c r="GJ81" s="846"/>
      <c r="GK81" s="846"/>
      <c r="GL81" s="846"/>
      <c r="GM81" s="846"/>
      <c r="GN81" s="846"/>
      <c r="GO81" s="846"/>
      <c r="GP81" s="846"/>
      <c r="GQ81" s="846"/>
      <c r="GR81" s="846"/>
      <c r="GS81" s="846"/>
      <c r="GT81" s="365"/>
      <c r="GU81" s="365"/>
      <c r="GV81" s="365"/>
      <c r="GW81" s="365"/>
      <c r="GX81" s="365"/>
      <c r="GY81" s="365"/>
      <c r="GZ81" s="365"/>
      <c r="HA81" s="365"/>
      <c r="HB81" s="365"/>
      <c r="HC81" s="365"/>
      <c r="HD81" s="365"/>
      <c r="HE81" s="365"/>
      <c r="HF81" s="365"/>
      <c r="HG81" s="365"/>
      <c r="HH81" s="365"/>
      <c r="HI81" s="365"/>
      <c r="HJ81" s="365"/>
      <c r="HK81" s="365"/>
      <c r="HL81" s="365"/>
      <c r="HM81" s="365"/>
      <c r="HN81" s="365"/>
      <c r="HP81" s="374"/>
      <c r="HQ81" s="339"/>
      <c r="HR81" s="339"/>
      <c r="HS81" s="386"/>
      <c r="HT81" s="393"/>
      <c r="HU81" s="393"/>
      <c r="HV81" s="393"/>
      <c r="HW81" s="393"/>
      <c r="HX81" s="393"/>
      <c r="HY81" s="393"/>
      <c r="HZ81" s="393"/>
      <c r="IA81" s="393"/>
      <c r="IB81" s="393"/>
      <c r="IC81" s="393"/>
      <c r="ID81" s="393"/>
      <c r="IE81" s="393"/>
      <c r="IF81" s="393"/>
    </row>
    <row r="82" spans="1:249" s="359" customFormat="1" ht="16.5" thickBot="1">
      <c r="A82" s="845"/>
      <c r="B82" s="848"/>
      <c r="C82" s="845"/>
      <c r="D82" s="386"/>
      <c r="E82" s="503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65"/>
      <c r="BW82" s="365"/>
      <c r="BX82" s="365"/>
      <c r="BY82" s="365"/>
      <c r="BZ82" s="365"/>
      <c r="CA82" s="365"/>
      <c r="CB82" s="365"/>
      <c r="CC82" s="365"/>
      <c r="CD82" s="365"/>
      <c r="CE82" s="365"/>
      <c r="CF82" s="365"/>
      <c r="CG82" s="365"/>
      <c r="CH82" s="365"/>
      <c r="CI82" s="365"/>
      <c r="CJ82" s="365"/>
      <c r="CK82" s="365"/>
      <c r="CL82" s="365"/>
      <c r="CM82" s="365"/>
      <c r="CN82" s="365"/>
      <c r="CO82" s="365"/>
      <c r="CP82" s="365"/>
      <c r="CQ82" s="365"/>
      <c r="CR82" s="365"/>
      <c r="CS82" s="365"/>
      <c r="CT82" s="365"/>
      <c r="CU82" s="365"/>
      <c r="CV82" s="365"/>
      <c r="CW82" s="365"/>
      <c r="CX82" s="365"/>
      <c r="CY82" s="365"/>
      <c r="CZ82" s="365"/>
      <c r="DA82" s="365"/>
      <c r="DB82" s="365"/>
      <c r="DC82" s="365"/>
      <c r="DD82" s="365"/>
      <c r="DE82" s="365"/>
      <c r="DF82" s="365"/>
      <c r="DG82" s="365"/>
      <c r="DH82" s="365"/>
      <c r="DI82" s="365"/>
      <c r="DJ82" s="365"/>
      <c r="DK82" s="365"/>
      <c r="DL82" s="365"/>
      <c r="DM82" s="365"/>
      <c r="DN82" s="365"/>
      <c r="DO82" s="365"/>
      <c r="DP82" s="365"/>
      <c r="DQ82" s="365"/>
      <c r="DR82" s="365"/>
      <c r="DS82" s="365"/>
      <c r="DT82" s="365"/>
      <c r="DU82" s="365"/>
      <c r="DV82" s="365"/>
      <c r="DW82" s="365"/>
      <c r="DX82" s="365"/>
      <c r="DY82" s="365"/>
      <c r="DZ82" s="365"/>
      <c r="EA82" s="365"/>
      <c r="EB82" s="365"/>
      <c r="EC82" s="365"/>
      <c r="ED82" s="365"/>
      <c r="EE82" s="365"/>
      <c r="EF82" s="365"/>
      <c r="EG82" s="365"/>
      <c r="EH82" s="365"/>
      <c r="EI82" s="365"/>
      <c r="EJ82" s="365"/>
      <c r="EK82" s="365"/>
      <c r="EL82" s="365"/>
      <c r="EM82" s="365"/>
      <c r="EN82" s="365"/>
      <c r="EO82" s="365"/>
      <c r="EP82" s="365"/>
      <c r="EQ82" s="365"/>
      <c r="ER82" s="365"/>
      <c r="ES82" s="365"/>
      <c r="ET82" s="365"/>
      <c r="EU82" s="365"/>
      <c r="EV82" s="365"/>
      <c r="EW82" s="365"/>
      <c r="EX82" s="365"/>
      <c r="EY82" s="365"/>
      <c r="EZ82" s="365"/>
      <c r="FA82" s="365"/>
      <c r="FB82" s="365"/>
      <c r="FC82" s="365"/>
      <c r="FD82" s="365"/>
      <c r="FE82" s="365"/>
      <c r="FF82" s="365"/>
      <c r="FG82" s="365"/>
      <c r="FH82" s="365"/>
      <c r="FI82" s="365"/>
      <c r="FJ82" s="365"/>
      <c r="FK82" s="365"/>
      <c r="FL82" s="365"/>
      <c r="FM82" s="365"/>
      <c r="FN82" s="365"/>
      <c r="FO82" s="365"/>
      <c r="FP82" s="365"/>
      <c r="FQ82" s="365"/>
      <c r="FR82" s="365"/>
      <c r="FS82" s="365"/>
      <c r="FT82" s="365"/>
      <c r="FU82" s="365"/>
      <c r="FV82" s="365"/>
      <c r="FW82" s="365"/>
      <c r="FX82" s="365"/>
      <c r="FY82" s="365"/>
      <c r="FZ82" s="365"/>
      <c r="GA82" s="365"/>
      <c r="GB82" s="365"/>
      <c r="GC82" s="365"/>
      <c r="GD82" s="365"/>
      <c r="GE82" s="365"/>
      <c r="GF82" s="365"/>
      <c r="GG82" s="365"/>
      <c r="GH82" s="365"/>
      <c r="GI82" s="365"/>
      <c r="GJ82" s="365"/>
      <c r="GK82" s="365"/>
      <c r="GL82" s="365"/>
      <c r="GM82" s="365"/>
      <c r="GN82" s="365"/>
      <c r="GO82" s="365"/>
      <c r="GP82" s="365"/>
      <c r="GQ82" s="365"/>
      <c r="GR82" s="365"/>
      <c r="GS82" s="365"/>
      <c r="GT82" s="365"/>
      <c r="GU82" s="365"/>
      <c r="GV82" s="365"/>
      <c r="GW82" s="365"/>
      <c r="GX82" s="365"/>
      <c r="GY82" s="365"/>
      <c r="GZ82" s="365"/>
      <c r="HA82" s="365"/>
      <c r="HB82" s="365"/>
      <c r="HC82" s="365"/>
      <c r="HD82" s="365"/>
      <c r="HE82" s="365"/>
      <c r="HF82" s="365"/>
      <c r="HG82" s="365"/>
      <c r="HH82" s="365"/>
      <c r="HI82" s="365"/>
      <c r="HJ82" s="365"/>
      <c r="HK82" s="365"/>
      <c r="HL82" s="365"/>
      <c r="HM82" s="365"/>
      <c r="HN82" s="365"/>
      <c r="HP82" s="374"/>
      <c r="HQ82" s="339"/>
      <c r="HR82" s="339"/>
      <c r="HS82" s="386"/>
      <c r="HT82" s="393"/>
      <c r="HU82" s="393"/>
      <c r="HV82" s="393"/>
      <c r="HW82" s="393"/>
      <c r="HX82" s="393"/>
      <c r="HY82" s="393"/>
      <c r="HZ82" s="393"/>
      <c r="IA82" s="393"/>
      <c r="IB82" s="393"/>
      <c r="IC82" s="393"/>
      <c r="ID82" s="393"/>
      <c r="IE82" s="393"/>
      <c r="IF82" s="393"/>
    </row>
    <row r="83" spans="1:249" s="352" customFormat="1" ht="15">
      <c r="A83" s="355" t="s">
        <v>406</v>
      </c>
      <c r="B83" s="355" t="s">
        <v>375</v>
      </c>
      <c r="C83" s="356" t="s">
        <v>573</v>
      </c>
      <c r="D83" s="446">
        <v>50208989</v>
      </c>
      <c r="E83" s="365">
        <v>11721</v>
      </c>
      <c r="F83" s="365" t="s">
        <v>1473</v>
      </c>
      <c r="G83" s="365">
        <v>0</v>
      </c>
      <c r="H83" s="365">
        <v>0</v>
      </c>
      <c r="I83" s="365">
        <v>971031</v>
      </c>
      <c r="J83" s="365">
        <v>0</v>
      </c>
      <c r="K83" s="365">
        <v>0</v>
      </c>
      <c r="L83" s="365">
        <v>0</v>
      </c>
      <c r="M83" s="365">
        <v>0</v>
      </c>
      <c r="N83" s="365">
        <v>0</v>
      </c>
      <c r="O83" s="365">
        <v>0</v>
      </c>
      <c r="P83" s="365">
        <v>0</v>
      </c>
      <c r="Q83" s="365">
        <v>0</v>
      </c>
      <c r="R83" s="365">
        <v>0</v>
      </c>
      <c r="S83" s="365">
        <v>0</v>
      </c>
      <c r="T83" s="365">
        <v>0</v>
      </c>
      <c r="U83" s="365">
        <v>0</v>
      </c>
      <c r="V83" s="365">
        <v>0</v>
      </c>
      <c r="W83" s="365">
        <v>0</v>
      </c>
      <c r="X83" s="365">
        <v>0</v>
      </c>
      <c r="Y83" s="365">
        <v>0</v>
      </c>
      <c r="Z83" s="365">
        <v>0</v>
      </c>
      <c r="AA83" s="365">
        <v>0</v>
      </c>
      <c r="AB83" s="365">
        <v>0</v>
      </c>
      <c r="AC83" s="365">
        <v>0</v>
      </c>
      <c r="AD83" s="365">
        <v>0</v>
      </c>
      <c r="AE83" s="365">
        <v>0</v>
      </c>
      <c r="AF83" s="365">
        <v>0</v>
      </c>
      <c r="AG83" s="365">
        <v>0</v>
      </c>
      <c r="AH83" s="365">
        <v>0</v>
      </c>
      <c r="AI83" s="365">
        <v>0</v>
      </c>
      <c r="AJ83" s="365">
        <v>0</v>
      </c>
      <c r="AK83" s="365">
        <v>0</v>
      </c>
      <c r="AL83" s="365">
        <v>0</v>
      </c>
      <c r="AM83" s="365">
        <v>0</v>
      </c>
      <c r="AN83" s="365">
        <v>0</v>
      </c>
      <c r="AO83" s="365">
        <v>0</v>
      </c>
      <c r="AP83" s="365">
        <v>0</v>
      </c>
      <c r="AQ83" s="365">
        <v>0</v>
      </c>
      <c r="AR83" s="365">
        <v>0</v>
      </c>
      <c r="AS83" s="365">
        <v>0</v>
      </c>
      <c r="AT83" s="365">
        <v>0</v>
      </c>
      <c r="AU83" s="365">
        <v>0</v>
      </c>
      <c r="AV83" s="365">
        <v>0</v>
      </c>
      <c r="AW83" s="365">
        <v>0</v>
      </c>
      <c r="AX83" s="365">
        <v>0</v>
      </c>
      <c r="AY83" s="365">
        <v>0</v>
      </c>
      <c r="AZ83" s="365">
        <v>0</v>
      </c>
      <c r="BA83" s="365">
        <v>0</v>
      </c>
      <c r="BB83" s="365">
        <v>0</v>
      </c>
      <c r="BC83" s="365">
        <v>0</v>
      </c>
      <c r="BD83" s="365">
        <v>0</v>
      </c>
      <c r="BE83" s="365">
        <v>0</v>
      </c>
      <c r="BF83" s="365">
        <v>0</v>
      </c>
      <c r="BG83" s="365">
        <v>0</v>
      </c>
      <c r="BH83" s="365">
        <v>0</v>
      </c>
      <c r="BI83" s="365">
        <v>0</v>
      </c>
      <c r="BJ83" s="365">
        <v>0</v>
      </c>
      <c r="BK83" s="365">
        <v>0</v>
      </c>
      <c r="BL83" s="365">
        <v>0</v>
      </c>
      <c r="BM83" s="365">
        <v>0</v>
      </c>
      <c r="BN83" s="365">
        <v>0</v>
      </c>
      <c r="BO83" s="365">
        <v>0</v>
      </c>
      <c r="BP83" s="365">
        <v>0</v>
      </c>
      <c r="BQ83" s="365">
        <v>0</v>
      </c>
      <c r="BR83" s="365">
        <v>0</v>
      </c>
      <c r="BS83" s="365">
        <v>0</v>
      </c>
      <c r="BT83" s="365">
        <v>0</v>
      </c>
      <c r="BU83" s="365">
        <v>0</v>
      </c>
      <c r="BV83" s="365">
        <v>0</v>
      </c>
      <c r="BW83" s="365">
        <v>0</v>
      </c>
      <c r="BX83" s="365">
        <v>0</v>
      </c>
      <c r="BY83" s="365">
        <v>0</v>
      </c>
      <c r="BZ83" s="365">
        <v>0</v>
      </c>
      <c r="CA83" s="365">
        <v>0</v>
      </c>
      <c r="CB83" s="365">
        <v>0</v>
      </c>
      <c r="CC83" s="365">
        <v>0</v>
      </c>
      <c r="CD83" s="365">
        <v>0</v>
      </c>
      <c r="CE83" s="365">
        <v>0</v>
      </c>
      <c r="CF83" s="365">
        <v>0</v>
      </c>
      <c r="CG83" s="365">
        <v>0</v>
      </c>
      <c r="CH83" s="365">
        <v>0</v>
      </c>
      <c r="CI83" s="365">
        <v>0</v>
      </c>
      <c r="CJ83" s="365">
        <v>0</v>
      </c>
      <c r="CK83" s="365">
        <v>0</v>
      </c>
      <c r="CL83" s="365">
        <v>0</v>
      </c>
      <c r="CM83" s="365">
        <v>0</v>
      </c>
      <c r="CN83" s="365">
        <v>0</v>
      </c>
      <c r="CO83" s="365">
        <v>0</v>
      </c>
      <c r="CP83" s="365">
        <v>0</v>
      </c>
      <c r="CQ83" s="365">
        <v>0</v>
      </c>
      <c r="CR83" s="365">
        <v>0</v>
      </c>
      <c r="CS83" s="365">
        <v>0</v>
      </c>
      <c r="CT83" s="365">
        <v>0</v>
      </c>
      <c r="CU83" s="365">
        <v>0</v>
      </c>
      <c r="CV83" s="365">
        <v>0</v>
      </c>
      <c r="CW83" s="365">
        <v>0</v>
      </c>
      <c r="CX83" s="365">
        <v>0</v>
      </c>
      <c r="CY83" s="365">
        <v>0</v>
      </c>
      <c r="CZ83" s="365">
        <v>0</v>
      </c>
      <c r="DA83" s="365">
        <v>0</v>
      </c>
      <c r="DB83" s="365">
        <v>0</v>
      </c>
      <c r="DC83" s="365">
        <v>0</v>
      </c>
      <c r="DD83" s="365">
        <v>0</v>
      </c>
      <c r="DE83" s="365">
        <v>0</v>
      </c>
      <c r="DF83" s="365">
        <v>0</v>
      </c>
      <c r="DG83" s="365">
        <v>0</v>
      </c>
      <c r="DH83" s="365">
        <v>0</v>
      </c>
      <c r="DI83" s="365">
        <v>0</v>
      </c>
      <c r="DJ83" s="365">
        <v>0</v>
      </c>
      <c r="DK83" s="365">
        <v>0</v>
      </c>
      <c r="DL83" s="365">
        <v>0</v>
      </c>
      <c r="DM83" s="365">
        <v>0</v>
      </c>
      <c r="DN83" s="365">
        <v>0</v>
      </c>
      <c r="DO83" s="365">
        <v>0</v>
      </c>
      <c r="DP83" s="365">
        <v>0</v>
      </c>
      <c r="DQ83" s="365">
        <v>0</v>
      </c>
      <c r="DR83" s="365">
        <v>0</v>
      </c>
      <c r="DS83" s="365">
        <v>0</v>
      </c>
      <c r="DT83" s="365">
        <v>0</v>
      </c>
      <c r="DU83" s="365">
        <v>0</v>
      </c>
      <c r="DV83" s="365">
        <v>0</v>
      </c>
      <c r="DW83" s="365">
        <v>0</v>
      </c>
      <c r="DX83" s="365">
        <v>0</v>
      </c>
      <c r="DY83" s="365">
        <v>0</v>
      </c>
      <c r="DZ83" s="365">
        <v>0</v>
      </c>
      <c r="EA83" s="365">
        <v>0</v>
      </c>
      <c r="EB83" s="365">
        <v>0</v>
      </c>
      <c r="EC83" s="365">
        <v>0</v>
      </c>
      <c r="ED83" s="365">
        <v>0</v>
      </c>
      <c r="EE83" s="365">
        <v>0</v>
      </c>
      <c r="EF83" s="365">
        <v>0</v>
      </c>
      <c r="EG83" s="365">
        <v>948621</v>
      </c>
      <c r="EH83" s="365">
        <v>0</v>
      </c>
      <c r="EI83" s="365">
        <v>22410</v>
      </c>
      <c r="EJ83" s="365">
        <v>0</v>
      </c>
      <c r="EK83" s="365">
        <v>0</v>
      </c>
      <c r="EL83" s="365">
        <v>0</v>
      </c>
      <c r="EM83" s="365">
        <v>0</v>
      </c>
      <c r="EN83" s="365">
        <v>0</v>
      </c>
      <c r="EO83" s="365">
        <v>0</v>
      </c>
      <c r="EP83" s="365">
        <v>0</v>
      </c>
      <c r="EQ83" s="365">
        <v>0</v>
      </c>
      <c r="ER83" s="365">
        <v>0</v>
      </c>
      <c r="ES83" s="365">
        <v>0</v>
      </c>
      <c r="ET83" s="365">
        <v>0</v>
      </c>
      <c r="EU83" s="365">
        <v>0</v>
      </c>
      <c r="EV83" s="365">
        <v>0</v>
      </c>
      <c r="EW83" s="365">
        <v>0</v>
      </c>
      <c r="EX83" s="365">
        <v>0</v>
      </c>
      <c r="EY83" s="365">
        <v>0</v>
      </c>
      <c r="EZ83" s="365">
        <v>0</v>
      </c>
      <c r="FA83" s="365">
        <v>0</v>
      </c>
      <c r="FB83" s="365">
        <v>0</v>
      </c>
      <c r="FC83" s="365">
        <v>0</v>
      </c>
      <c r="FD83" s="365">
        <v>0</v>
      </c>
      <c r="FE83" s="365">
        <v>0</v>
      </c>
      <c r="FF83" s="365">
        <v>0</v>
      </c>
      <c r="FG83" s="365">
        <v>0</v>
      </c>
      <c r="FH83" s="365">
        <v>0</v>
      </c>
      <c r="FI83" s="365">
        <v>0</v>
      </c>
      <c r="FJ83" s="365">
        <v>0</v>
      </c>
      <c r="FK83" s="365">
        <v>0</v>
      </c>
      <c r="FL83" s="365">
        <v>0</v>
      </c>
      <c r="FM83" s="365">
        <v>0</v>
      </c>
      <c r="FN83" s="365">
        <v>0</v>
      </c>
      <c r="FO83" s="365">
        <v>0</v>
      </c>
      <c r="FP83" s="365">
        <v>0</v>
      </c>
      <c r="FQ83" s="365">
        <v>0</v>
      </c>
      <c r="FR83" s="365">
        <v>0</v>
      </c>
      <c r="FS83" s="365">
        <v>0</v>
      </c>
      <c r="FT83" s="365">
        <v>0</v>
      </c>
      <c r="FU83" s="365">
        <v>0</v>
      </c>
      <c r="FV83" s="365">
        <v>0</v>
      </c>
      <c r="FW83" s="365">
        <v>0</v>
      </c>
      <c r="FX83" s="365">
        <v>0</v>
      </c>
      <c r="FY83" s="365">
        <v>0</v>
      </c>
      <c r="FZ83" s="365">
        <v>0</v>
      </c>
      <c r="GA83" s="365">
        <v>0</v>
      </c>
      <c r="GB83" s="365">
        <v>0</v>
      </c>
      <c r="GC83" s="365">
        <v>0</v>
      </c>
      <c r="GD83" s="365">
        <v>0</v>
      </c>
      <c r="GE83" s="365">
        <v>0</v>
      </c>
      <c r="GF83" s="365">
        <v>0</v>
      </c>
      <c r="GG83" s="365">
        <v>0</v>
      </c>
      <c r="GH83" s="365">
        <v>0</v>
      </c>
      <c r="GI83" s="365">
        <v>0</v>
      </c>
      <c r="GJ83" s="365">
        <v>0</v>
      </c>
      <c r="GK83" s="365">
        <v>0</v>
      </c>
      <c r="GL83" s="365">
        <v>0</v>
      </c>
      <c r="GM83" s="365">
        <v>0</v>
      </c>
      <c r="GN83" s="365">
        <v>0</v>
      </c>
      <c r="GO83" s="365">
        <v>0</v>
      </c>
      <c r="GP83" s="365">
        <v>0</v>
      </c>
      <c r="GQ83" s="365">
        <v>0</v>
      </c>
      <c r="GR83" s="365">
        <v>0</v>
      </c>
      <c r="GS83" s="365">
        <v>0</v>
      </c>
      <c r="GT83" s="365">
        <v>0</v>
      </c>
      <c r="GU83" s="365">
        <v>0</v>
      </c>
      <c r="GV83" s="365">
        <v>0</v>
      </c>
      <c r="GW83" s="365">
        <v>0</v>
      </c>
      <c r="GX83" s="365">
        <v>0</v>
      </c>
      <c r="GY83" s="365">
        <v>0</v>
      </c>
      <c r="GZ83" s="365">
        <v>0</v>
      </c>
      <c r="HA83" s="365">
        <v>0</v>
      </c>
      <c r="HB83" s="365">
        <v>0</v>
      </c>
      <c r="HC83" s="365">
        <v>0</v>
      </c>
      <c r="HD83" s="365">
        <v>0</v>
      </c>
      <c r="HE83" s="365">
        <v>0</v>
      </c>
      <c r="HF83" s="365">
        <v>0</v>
      </c>
      <c r="HG83" s="365">
        <v>0</v>
      </c>
      <c r="HH83" s="365">
        <v>0</v>
      </c>
      <c r="HI83" s="365">
        <v>0</v>
      </c>
      <c r="HJ83" s="365">
        <v>0</v>
      </c>
      <c r="HK83" s="365">
        <v>0</v>
      </c>
      <c r="HL83" s="365">
        <v>32584729</v>
      </c>
      <c r="HM83" s="365">
        <v>971031</v>
      </c>
      <c r="HN83" s="365">
        <v>14699446</v>
      </c>
      <c r="HP83" s="342" t="s">
        <v>1631</v>
      </c>
      <c r="HQ83" s="342" t="s">
        <v>1632</v>
      </c>
      <c r="HR83" s="342" t="s">
        <v>1633</v>
      </c>
      <c r="HT83" s="386" t="s">
        <v>1479</v>
      </c>
      <c r="HU83" s="393" t="s">
        <v>1479</v>
      </c>
      <c r="HV83" s="393">
        <v>0</v>
      </c>
      <c r="HW83" s="441">
        <v>0</v>
      </c>
      <c r="HX83" s="352">
        <v>0</v>
      </c>
      <c r="HY83" s="352">
        <v>0</v>
      </c>
      <c r="HZ83" s="352">
        <v>0</v>
      </c>
      <c r="IA83" s="352">
        <v>0</v>
      </c>
      <c r="IB83" s="352">
        <v>0</v>
      </c>
      <c r="IC83" s="352">
        <v>0</v>
      </c>
      <c r="ID83" s="352">
        <v>0</v>
      </c>
      <c r="IE83" s="352">
        <v>0</v>
      </c>
      <c r="IF83" s="352">
        <v>0</v>
      </c>
    </row>
    <row r="84" spans="1:249" s="352" customFormat="1" ht="15">
      <c r="A84" s="355" t="s">
        <v>407</v>
      </c>
      <c r="B84" s="355" t="s">
        <v>378</v>
      </c>
      <c r="C84" s="356" t="s">
        <v>379</v>
      </c>
      <c r="D84" s="446">
        <v>10739183</v>
      </c>
      <c r="E84" s="365">
        <v>110</v>
      </c>
      <c r="F84" s="365" t="s">
        <v>1473</v>
      </c>
      <c r="G84" s="365">
        <v>0</v>
      </c>
      <c r="H84" s="365">
        <v>0</v>
      </c>
      <c r="I84" s="365">
        <v>0</v>
      </c>
      <c r="J84" s="365">
        <v>0</v>
      </c>
      <c r="K84" s="365">
        <v>0</v>
      </c>
      <c r="L84" s="365">
        <v>0</v>
      </c>
      <c r="M84" s="365">
        <v>0</v>
      </c>
      <c r="N84" s="365">
        <v>0</v>
      </c>
      <c r="O84" s="365">
        <v>0</v>
      </c>
      <c r="P84" s="365">
        <v>0</v>
      </c>
      <c r="Q84" s="365">
        <v>0</v>
      </c>
      <c r="R84" s="365">
        <v>0</v>
      </c>
      <c r="S84" s="365">
        <v>0</v>
      </c>
      <c r="T84" s="365">
        <v>0</v>
      </c>
      <c r="U84" s="365">
        <v>0</v>
      </c>
      <c r="V84" s="365">
        <v>0</v>
      </c>
      <c r="W84" s="365">
        <v>0</v>
      </c>
      <c r="X84" s="365">
        <v>0</v>
      </c>
      <c r="Y84" s="365">
        <v>0</v>
      </c>
      <c r="Z84" s="365">
        <v>0</v>
      </c>
      <c r="AA84" s="365">
        <v>0</v>
      </c>
      <c r="AB84" s="365">
        <v>0</v>
      </c>
      <c r="AC84" s="365">
        <v>0</v>
      </c>
      <c r="AD84" s="365">
        <v>0</v>
      </c>
      <c r="AE84" s="365">
        <v>0</v>
      </c>
      <c r="AF84" s="365">
        <v>0</v>
      </c>
      <c r="AG84" s="365">
        <v>0</v>
      </c>
      <c r="AH84" s="365">
        <v>0</v>
      </c>
      <c r="AI84" s="365">
        <v>0</v>
      </c>
      <c r="AJ84" s="365">
        <v>0</v>
      </c>
      <c r="AK84" s="365">
        <v>0</v>
      </c>
      <c r="AL84" s="365">
        <v>0</v>
      </c>
      <c r="AM84" s="365">
        <v>0</v>
      </c>
      <c r="AN84" s="365">
        <v>0</v>
      </c>
      <c r="AO84" s="365">
        <v>0</v>
      </c>
      <c r="AP84" s="365">
        <v>0</v>
      </c>
      <c r="AQ84" s="365">
        <v>0</v>
      </c>
      <c r="AR84" s="365">
        <v>0</v>
      </c>
      <c r="AS84" s="365">
        <v>0</v>
      </c>
      <c r="AT84" s="365">
        <v>0</v>
      </c>
      <c r="AU84" s="365">
        <v>0</v>
      </c>
      <c r="AV84" s="365">
        <v>0</v>
      </c>
      <c r="AW84" s="365">
        <v>0</v>
      </c>
      <c r="AX84" s="365">
        <v>0</v>
      </c>
      <c r="AY84" s="365">
        <v>0</v>
      </c>
      <c r="AZ84" s="365">
        <v>0</v>
      </c>
      <c r="BA84" s="365">
        <v>0</v>
      </c>
      <c r="BB84" s="365">
        <v>0</v>
      </c>
      <c r="BC84" s="365">
        <v>0</v>
      </c>
      <c r="BD84" s="365">
        <v>0</v>
      </c>
      <c r="BE84" s="365">
        <v>0</v>
      </c>
      <c r="BF84" s="365">
        <v>0</v>
      </c>
      <c r="BG84" s="365">
        <v>0</v>
      </c>
      <c r="BH84" s="365">
        <v>0</v>
      </c>
      <c r="BI84" s="365">
        <v>0</v>
      </c>
      <c r="BJ84" s="365">
        <v>0</v>
      </c>
      <c r="BK84" s="365">
        <v>0</v>
      </c>
      <c r="BL84" s="365">
        <v>0</v>
      </c>
      <c r="BM84" s="365">
        <v>0</v>
      </c>
      <c r="BN84" s="365">
        <v>0</v>
      </c>
      <c r="BO84" s="365">
        <v>0</v>
      </c>
      <c r="BP84" s="365">
        <v>0</v>
      </c>
      <c r="BQ84" s="365">
        <v>0</v>
      </c>
      <c r="BR84" s="365">
        <v>0</v>
      </c>
      <c r="BS84" s="365">
        <v>0</v>
      </c>
      <c r="BT84" s="365">
        <v>0</v>
      </c>
      <c r="BU84" s="365">
        <v>0</v>
      </c>
      <c r="BV84" s="365">
        <v>0</v>
      </c>
      <c r="BW84" s="365">
        <v>0</v>
      </c>
      <c r="BX84" s="365">
        <v>0</v>
      </c>
      <c r="BY84" s="365">
        <v>0</v>
      </c>
      <c r="BZ84" s="365">
        <v>0</v>
      </c>
      <c r="CA84" s="365">
        <v>0</v>
      </c>
      <c r="CB84" s="365">
        <v>0</v>
      </c>
      <c r="CC84" s="365">
        <v>0</v>
      </c>
      <c r="CD84" s="365">
        <v>0</v>
      </c>
      <c r="CE84" s="365">
        <v>0</v>
      </c>
      <c r="CF84" s="365">
        <v>0</v>
      </c>
      <c r="CG84" s="365">
        <v>0</v>
      </c>
      <c r="CH84" s="365">
        <v>0</v>
      </c>
      <c r="CI84" s="365">
        <v>0</v>
      </c>
      <c r="CJ84" s="365">
        <v>0</v>
      </c>
      <c r="CK84" s="365">
        <v>0</v>
      </c>
      <c r="CL84" s="365">
        <v>0</v>
      </c>
      <c r="CM84" s="365">
        <v>0</v>
      </c>
      <c r="CN84" s="365">
        <v>0</v>
      </c>
      <c r="CO84" s="365">
        <v>0</v>
      </c>
      <c r="CP84" s="365">
        <v>0</v>
      </c>
      <c r="CQ84" s="365">
        <v>0</v>
      </c>
      <c r="CR84" s="365">
        <v>0</v>
      </c>
      <c r="CS84" s="365">
        <v>0</v>
      </c>
      <c r="CT84" s="365">
        <v>0</v>
      </c>
      <c r="CU84" s="365">
        <v>0</v>
      </c>
      <c r="CV84" s="365">
        <v>0</v>
      </c>
      <c r="CW84" s="365">
        <v>0</v>
      </c>
      <c r="CX84" s="365">
        <v>0</v>
      </c>
      <c r="CY84" s="365">
        <v>0</v>
      </c>
      <c r="CZ84" s="365">
        <v>0</v>
      </c>
      <c r="DA84" s="365">
        <v>0</v>
      </c>
      <c r="DB84" s="365">
        <v>0</v>
      </c>
      <c r="DC84" s="365">
        <v>0</v>
      </c>
      <c r="DD84" s="365">
        <v>0</v>
      </c>
      <c r="DE84" s="365">
        <v>0</v>
      </c>
      <c r="DF84" s="365">
        <v>0</v>
      </c>
      <c r="DG84" s="365">
        <v>0</v>
      </c>
      <c r="DH84" s="365">
        <v>0</v>
      </c>
      <c r="DI84" s="365">
        <v>0</v>
      </c>
      <c r="DJ84" s="365">
        <v>0</v>
      </c>
      <c r="DK84" s="365">
        <v>0</v>
      </c>
      <c r="DL84" s="365">
        <v>0</v>
      </c>
      <c r="DM84" s="365">
        <v>0</v>
      </c>
      <c r="DN84" s="365">
        <v>0</v>
      </c>
      <c r="DO84" s="365">
        <v>0</v>
      </c>
      <c r="DP84" s="365">
        <v>0</v>
      </c>
      <c r="DQ84" s="365">
        <v>0</v>
      </c>
      <c r="DR84" s="365">
        <v>0</v>
      </c>
      <c r="DS84" s="365">
        <v>0</v>
      </c>
      <c r="DT84" s="365">
        <v>0</v>
      </c>
      <c r="DU84" s="365">
        <v>0</v>
      </c>
      <c r="DV84" s="365">
        <v>0</v>
      </c>
      <c r="DW84" s="365">
        <v>0</v>
      </c>
      <c r="DX84" s="365">
        <v>0</v>
      </c>
      <c r="DY84" s="365">
        <v>0</v>
      </c>
      <c r="DZ84" s="365">
        <v>0</v>
      </c>
      <c r="EA84" s="365">
        <v>0</v>
      </c>
      <c r="EB84" s="365">
        <v>0</v>
      </c>
      <c r="EC84" s="365">
        <v>0</v>
      </c>
      <c r="ED84" s="365">
        <v>0</v>
      </c>
      <c r="EE84" s="365">
        <v>0</v>
      </c>
      <c r="EF84" s="365">
        <v>0</v>
      </c>
      <c r="EG84" s="365">
        <v>0</v>
      </c>
      <c r="EH84" s="365">
        <v>0</v>
      </c>
      <c r="EI84" s="365">
        <v>0</v>
      </c>
      <c r="EJ84" s="365">
        <v>0</v>
      </c>
      <c r="EK84" s="365">
        <v>0</v>
      </c>
      <c r="EL84" s="365">
        <v>0</v>
      </c>
      <c r="EM84" s="365">
        <v>0</v>
      </c>
      <c r="EN84" s="365">
        <v>0</v>
      </c>
      <c r="EO84" s="365">
        <v>0</v>
      </c>
      <c r="EP84" s="365">
        <v>0</v>
      </c>
      <c r="EQ84" s="365">
        <v>0</v>
      </c>
      <c r="ER84" s="365">
        <v>0</v>
      </c>
      <c r="ES84" s="365">
        <v>0</v>
      </c>
      <c r="ET84" s="365">
        <v>0</v>
      </c>
      <c r="EU84" s="365">
        <v>0</v>
      </c>
      <c r="EV84" s="365">
        <v>0</v>
      </c>
      <c r="EW84" s="365">
        <v>0</v>
      </c>
      <c r="EX84" s="365">
        <v>0</v>
      </c>
      <c r="EY84" s="365">
        <v>0</v>
      </c>
      <c r="EZ84" s="365">
        <v>0</v>
      </c>
      <c r="FA84" s="365">
        <v>0</v>
      </c>
      <c r="FB84" s="365">
        <v>0</v>
      </c>
      <c r="FC84" s="365">
        <v>0</v>
      </c>
      <c r="FD84" s="365">
        <v>0</v>
      </c>
      <c r="FE84" s="365">
        <v>0</v>
      </c>
      <c r="FF84" s="365">
        <v>0</v>
      </c>
      <c r="FG84" s="365">
        <v>0</v>
      </c>
      <c r="FH84" s="365">
        <v>0</v>
      </c>
      <c r="FI84" s="365">
        <v>0</v>
      </c>
      <c r="FJ84" s="365">
        <v>0</v>
      </c>
      <c r="FK84" s="365">
        <v>0</v>
      </c>
      <c r="FL84" s="365">
        <v>0</v>
      </c>
      <c r="FM84" s="365">
        <v>0</v>
      </c>
      <c r="FN84" s="365">
        <v>0</v>
      </c>
      <c r="FO84" s="365">
        <v>0</v>
      </c>
      <c r="FP84" s="365">
        <v>0</v>
      </c>
      <c r="FQ84" s="365">
        <v>0</v>
      </c>
      <c r="FR84" s="365">
        <v>0</v>
      </c>
      <c r="FS84" s="365">
        <v>0</v>
      </c>
      <c r="FT84" s="365">
        <v>0</v>
      </c>
      <c r="FU84" s="365">
        <v>0</v>
      </c>
      <c r="FV84" s="365">
        <v>0</v>
      </c>
      <c r="FW84" s="365">
        <v>0</v>
      </c>
      <c r="FX84" s="365">
        <v>0</v>
      </c>
      <c r="FY84" s="365">
        <v>0</v>
      </c>
      <c r="FZ84" s="365">
        <v>0</v>
      </c>
      <c r="GA84" s="365">
        <v>0</v>
      </c>
      <c r="GB84" s="365">
        <v>0</v>
      </c>
      <c r="GC84" s="365">
        <v>0</v>
      </c>
      <c r="GD84" s="365">
        <v>0</v>
      </c>
      <c r="GE84" s="365">
        <v>0</v>
      </c>
      <c r="GF84" s="365">
        <v>0</v>
      </c>
      <c r="GG84" s="365">
        <v>0</v>
      </c>
      <c r="GH84" s="365">
        <v>0</v>
      </c>
      <c r="GI84" s="365">
        <v>0</v>
      </c>
      <c r="GJ84" s="365">
        <v>0</v>
      </c>
      <c r="GK84" s="365">
        <v>0</v>
      </c>
      <c r="GL84" s="365">
        <v>0</v>
      </c>
      <c r="GM84" s="365">
        <v>0</v>
      </c>
      <c r="GN84" s="365">
        <v>0</v>
      </c>
      <c r="GO84" s="365">
        <v>0</v>
      </c>
      <c r="GP84" s="365">
        <v>0</v>
      </c>
      <c r="GQ84" s="365">
        <v>0</v>
      </c>
      <c r="GR84" s="365">
        <v>0</v>
      </c>
      <c r="GS84" s="365">
        <v>0</v>
      </c>
      <c r="GT84" s="365">
        <v>0</v>
      </c>
      <c r="GU84" s="365">
        <v>0</v>
      </c>
      <c r="GV84" s="365">
        <v>0</v>
      </c>
      <c r="GW84" s="365">
        <v>0</v>
      </c>
      <c r="GX84" s="365">
        <v>0</v>
      </c>
      <c r="GY84" s="365">
        <v>0</v>
      </c>
      <c r="GZ84" s="365">
        <v>0</v>
      </c>
      <c r="HA84" s="365">
        <v>0</v>
      </c>
      <c r="HB84" s="365">
        <v>0</v>
      </c>
      <c r="HC84" s="365">
        <v>0</v>
      </c>
      <c r="HD84" s="365">
        <v>0</v>
      </c>
      <c r="HE84" s="365">
        <v>0</v>
      </c>
      <c r="HF84" s="365">
        <v>0</v>
      </c>
      <c r="HG84" s="365">
        <v>0</v>
      </c>
      <c r="HH84" s="365">
        <v>0</v>
      </c>
      <c r="HI84" s="365">
        <v>0</v>
      </c>
      <c r="HJ84" s="365">
        <v>0</v>
      </c>
      <c r="HK84" s="365">
        <v>0</v>
      </c>
      <c r="HL84" s="365">
        <v>1670323</v>
      </c>
      <c r="HM84" s="365">
        <v>0</v>
      </c>
      <c r="HN84" s="365">
        <v>9068750</v>
      </c>
      <c r="HP84" s="342" t="s">
        <v>1621</v>
      </c>
      <c r="HQ84" s="342" t="s">
        <v>1622</v>
      </c>
      <c r="HR84" s="342" t="s">
        <v>1482</v>
      </c>
      <c r="HT84" s="386" t="s">
        <v>1479</v>
      </c>
      <c r="HU84" s="393" t="s">
        <v>1479</v>
      </c>
      <c r="HV84" s="393">
        <v>0</v>
      </c>
      <c r="HW84" s="441">
        <v>0</v>
      </c>
      <c r="HX84" s="352">
        <v>0</v>
      </c>
      <c r="HY84" s="352">
        <v>0</v>
      </c>
      <c r="HZ84" s="352">
        <v>0</v>
      </c>
      <c r="IA84" s="352">
        <v>0</v>
      </c>
      <c r="IB84" s="352">
        <v>0</v>
      </c>
      <c r="IC84" s="352">
        <v>0</v>
      </c>
      <c r="ID84" s="352">
        <v>0</v>
      </c>
      <c r="IE84" s="352">
        <v>0</v>
      </c>
      <c r="IF84" s="352">
        <v>0</v>
      </c>
    </row>
    <row r="85" spans="1:249" s="352" customFormat="1" ht="15">
      <c r="A85" s="355" t="s">
        <v>408</v>
      </c>
      <c r="B85" s="355" t="s">
        <v>380</v>
      </c>
      <c r="C85" s="356" t="s">
        <v>381</v>
      </c>
      <c r="D85" s="446">
        <v>26441669</v>
      </c>
      <c r="E85" s="365">
        <v>439154</v>
      </c>
      <c r="F85" s="365" t="s">
        <v>1473</v>
      </c>
      <c r="G85" s="365">
        <v>0</v>
      </c>
      <c r="H85" s="365">
        <v>0</v>
      </c>
      <c r="I85" s="365">
        <v>0</v>
      </c>
      <c r="J85" s="365">
        <v>0</v>
      </c>
      <c r="K85" s="365">
        <v>0</v>
      </c>
      <c r="L85" s="365">
        <v>0</v>
      </c>
      <c r="M85" s="365">
        <v>0</v>
      </c>
      <c r="N85" s="365">
        <v>0</v>
      </c>
      <c r="O85" s="365">
        <v>0</v>
      </c>
      <c r="P85" s="365">
        <v>0</v>
      </c>
      <c r="Q85" s="365">
        <v>0</v>
      </c>
      <c r="R85" s="365">
        <v>0</v>
      </c>
      <c r="S85" s="365">
        <v>0</v>
      </c>
      <c r="T85" s="365">
        <v>0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65">
        <v>0</v>
      </c>
      <c r="AB85" s="365">
        <v>0</v>
      </c>
      <c r="AC85" s="365">
        <v>0</v>
      </c>
      <c r="AD85" s="365">
        <v>0</v>
      </c>
      <c r="AE85" s="365">
        <v>0</v>
      </c>
      <c r="AF85" s="365">
        <v>0</v>
      </c>
      <c r="AG85" s="365">
        <v>0</v>
      </c>
      <c r="AH85" s="365">
        <v>0</v>
      </c>
      <c r="AI85" s="365">
        <v>0</v>
      </c>
      <c r="AJ85" s="365">
        <v>0</v>
      </c>
      <c r="AK85" s="365">
        <v>0</v>
      </c>
      <c r="AL85" s="365">
        <v>0</v>
      </c>
      <c r="AM85" s="365">
        <v>0</v>
      </c>
      <c r="AN85" s="365">
        <v>0</v>
      </c>
      <c r="AO85" s="365">
        <v>0</v>
      </c>
      <c r="AP85" s="365">
        <v>0</v>
      </c>
      <c r="AQ85" s="365">
        <v>0</v>
      </c>
      <c r="AR85" s="365">
        <v>0</v>
      </c>
      <c r="AS85" s="365">
        <v>0</v>
      </c>
      <c r="AT85" s="365">
        <v>0</v>
      </c>
      <c r="AU85" s="365">
        <v>0</v>
      </c>
      <c r="AV85" s="365">
        <v>0</v>
      </c>
      <c r="AW85" s="365">
        <v>0</v>
      </c>
      <c r="AX85" s="365">
        <v>0</v>
      </c>
      <c r="AY85" s="365">
        <v>0</v>
      </c>
      <c r="AZ85" s="365">
        <v>0</v>
      </c>
      <c r="BA85" s="365">
        <v>0</v>
      </c>
      <c r="BB85" s="365">
        <v>0</v>
      </c>
      <c r="BC85" s="365">
        <v>0</v>
      </c>
      <c r="BD85" s="365">
        <v>0</v>
      </c>
      <c r="BE85" s="365">
        <v>0</v>
      </c>
      <c r="BF85" s="365">
        <v>0</v>
      </c>
      <c r="BG85" s="365">
        <v>0</v>
      </c>
      <c r="BH85" s="365">
        <v>0</v>
      </c>
      <c r="BI85" s="365">
        <v>0</v>
      </c>
      <c r="BJ85" s="365">
        <v>0</v>
      </c>
      <c r="BK85" s="365">
        <v>0</v>
      </c>
      <c r="BL85" s="365">
        <v>0</v>
      </c>
      <c r="BM85" s="365">
        <v>0</v>
      </c>
      <c r="BN85" s="365">
        <v>0</v>
      </c>
      <c r="BO85" s="365">
        <v>0</v>
      </c>
      <c r="BP85" s="365">
        <v>0</v>
      </c>
      <c r="BQ85" s="365">
        <v>0</v>
      </c>
      <c r="BR85" s="365">
        <v>0</v>
      </c>
      <c r="BS85" s="365">
        <v>0</v>
      </c>
      <c r="BT85" s="365">
        <v>0</v>
      </c>
      <c r="BU85" s="365">
        <v>0</v>
      </c>
      <c r="BV85" s="365">
        <v>0</v>
      </c>
      <c r="BW85" s="365">
        <v>0</v>
      </c>
      <c r="BX85" s="365">
        <v>0</v>
      </c>
      <c r="BY85" s="365">
        <v>0</v>
      </c>
      <c r="BZ85" s="365">
        <v>0</v>
      </c>
      <c r="CA85" s="365">
        <v>0</v>
      </c>
      <c r="CB85" s="365">
        <v>0</v>
      </c>
      <c r="CC85" s="365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365">
        <v>0</v>
      </c>
      <c r="CM85" s="365">
        <v>0</v>
      </c>
      <c r="CN85" s="365">
        <v>0</v>
      </c>
      <c r="CO85" s="365">
        <v>0</v>
      </c>
      <c r="CP85" s="365">
        <v>0</v>
      </c>
      <c r="CQ85" s="365">
        <v>0</v>
      </c>
      <c r="CR85" s="365">
        <v>0</v>
      </c>
      <c r="CS85" s="365">
        <v>0</v>
      </c>
      <c r="CT85" s="365">
        <v>0</v>
      </c>
      <c r="CU85" s="365">
        <v>0</v>
      </c>
      <c r="CV85" s="365">
        <v>0</v>
      </c>
      <c r="CW85" s="365">
        <v>0</v>
      </c>
      <c r="CX85" s="365">
        <v>0</v>
      </c>
      <c r="CY85" s="365">
        <v>0</v>
      </c>
      <c r="CZ85" s="365">
        <v>0</v>
      </c>
      <c r="DA85" s="365">
        <v>0</v>
      </c>
      <c r="DB85" s="365">
        <v>0</v>
      </c>
      <c r="DC85" s="365">
        <v>0</v>
      </c>
      <c r="DD85" s="365">
        <v>0</v>
      </c>
      <c r="DE85" s="365">
        <v>0</v>
      </c>
      <c r="DF85" s="365">
        <v>0</v>
      </c>
      <c r="DG85" s="365">
        <v>0</v>
      </c>
      <c r="DH85" s="365">
        <v>0</v>
      </c>
      <c r="DI85" s="365">
        <v>0</v>
      </c>
      <c r="DJ85" s="365">
        <v>0</v>
      </c>
      <c r="DK85" s="365">
        <v>0</v>
      </c>
      <c r="DL85" s="365">
        <v>0</v>
      </c>
      <c r="DM85" s="365">
        <v>0</v>
      </c>
      <c r="DN85" s="365">
        <v>0</v>
      </c>
      <c r="DO85" s="365">
        <v>0</v>
      </c>
      <c r="DP85" s="365">
        <v>0</v>
      </c>
      <c r="DQ85" s="365">
        <v>0</v>
      </c>
      <c r="DR85" s="365">
        <v>0</v>
      </c>
      <c r="DS85" s="365">
        <v>0</v>
      </c>
      <c r="DT85" s="365">
        <v>0</v>
      </c>
      <c r="DU85" s="365">
        <v>0</v>
      </c>
      <c r="DV85" s="365">
        <v>0</v>
      </c>
      <c r="DW85" s="365">
        <v>0</v>
      </c>
      <c r="DX85" s="365">
        <v>0</v>
      </c>
      <c r="DY85" s="365">
        <v>0</v>
      </c>
      <c r="DZ85" s="365">
        <v>0</v>
      </c>
      <c r="EA85" s="365">
        <v>0</v>
      </c>
      <c r="EB85" s="365">
        <v>0</v>
      </c>
      <c r="EC85" s="365">
        <v>0</v>
      </c>
      <c r="ED85" s="365">
        <v>0</v>
      </c>
      <c r="EE85" s="365">
        <v>0</v>
      </c>
      <c r="EF85" s="365">
        <v>0</v>
      </c>
      <c r="EG85" s="365">
        <v>0</v>
      </c>
      <c r="EH85" s="365">
        <v>0</v>
      </c>
      <c r="EI85" s="365">
        <v>0</v>
      </c>
      <c r="EJ85" s="365">
        <v>0</v>
      </c>
      <c r="EK85" s="365">
        <v>0</v>
      </c>
      <c r="EL85" s="365">
        <v>0</v>
      </c>
      <c r="EM85" s="365">
        <v>0</v>
      </c>
      <c r="EN85" s="365">
        <v>0</v>
      </c>
      <c r="EO85" s="365">
        <v>0</v>
      </c>
      <c r="EP85" s="365">
        <v>0</v>
      </c>
      <c r="EQ85" s="365">
        <v>0</v>
      </c>
      <c r="ER85" s="365">
        <v>0</v>
      </c>
      <c r="ES85" s="365">
        <v>0</v>
      </c>
      <c r="ET85" s="365">
        <v>0</v>
      </c>
      <c r="EU85" s="365">
        <v>0</v>
      </c>
      <c r="EV85" s="365">
        <v>0</v>
      </c>
      <c r="EW85" s="365">
        <v>0</v>
      </c>
      <c r="EX85" s="365">
        <v>0</v>
      </c>
      <c r="EY85" s="365">
        <v>0</v>
      </c>
      <c r="EZ85" s="365">
        <v>0</v>
      </c>
      <c r="FA85" s="365">
        <v>0</v>
      </c>
      <c r="FB85" s="365">
        <v>0</v>
      </c>
      <c r="FC85" s="365">
        <v>0</v>
      </c>
      <c r="FD85" s="365">
        <v>0</v>
      </c>
      <c r="FE85" s="365">
        <v>0</v>
      </c>
      <c r="FF85" s="365">
        <v>0</v>
      </c>
      <c r="FG85" s="365">
        <v>0</v>
      </c>
      <c r="FH85" s="365">
        <v>0</v>
      </c>
      <c r="FI85" s="365">
        <v>0</v>
      </c>
      <c r="FJ85" s="365">
        <v>0</v>
      </c>
      <c r="FK85" s="365">
        <v>0</v>
      </c>
      <c r="FL85" s="365">
        <v>0</v>
      </c>
      <c r="FM85" s="365">
        <v>0</v>
      </c>
      <c r="FN85" s="365">
        <v>0</v>
      </c>
      <c r="FO85" s="365">
        <v>0</v>
      </c>
      <c r="FP85" s="365">
        <v>0</v>
      </c>
      <c r="FQ85" s="365">
        <v>0</v>
      </c>
      <c r="FR85" s="365">
        <v>0</v>
      </c>
      <c r="FS85" s="365">
        <v>0</v>
      </c>
      <c r="FT85" s="365">
        <v>0</v>
      </c>
      <c r="FU85" s="365">
        <v>0</v>
      </c>
      <c r="FV85" s="365">
        <v>0</v>
      </c>
      <c r="FW85" s="365">
        <v>0</v>
      </c>
      <c r="FX85" s="365">
        <v>0</v>
      </c>
      <c r="FY85" s="365">
        <v>0</v>
      </c>
      <c r="FZ85" s="365">
        <v>0</v>
      </c>
      <c r="GA85" s="365">
        <v>0</v>
      </c>
      <c r="GB85" s="365">
        <v>0</v>
      </c>
      <c r="GC85" s="365">
        <v>0</v>
      </c>
      <c r="GD85" s="365">
        <v>0</v>
      </c>
      <c r="GE85" s="365">
        <v>0</v>
      </c>
      <c r="GF85" s="365">
        <v>0</v>
      </c>
      <c r="GG85" s="365">
        <v>0</v>
      </c>
      <c r="GH85" s="365">
        <v>0</v>
      </c>
      <c r="GI85" s="365">
        <v>0</v>
      </c>
      <c r="GJ85" s="365">
        <v>0</v>
      </c>
      <c r="GK85" s="365">
        <v>0</v>
      </c>
      <c r="GL85" s="365">
        <v>0</v>
      </c>
      <c r="GM85" s="365">
        <v>0</v>
      </c>
      <c r="GN85" s="365">
        <v>0</v>
      </c>
      <c r="GO85" s="365">
        <v>0</v>
      </c>
      <c r="GP85" s="365">
        <v>0</v>
      </c>
      <c r="GQ85" s="365">
        <v>0</v>
      </c>
      <c r="GR85" s="365">
        <v>0</v>
      </c>
      <c r="GS85" s="365">
        <v>0</v>
      </c>
      <c r="GT85" s="365">
        <v>0</v>
      </c>
      <c r="GU85" s="365">
        <v>0</v>
      </c>
      <c r="GV85" s="365">
        <v>0</v>
      </c>
      <c r="GW85" s="365">
        <v>0</v>
      </c>
      <c r="GX85" s="365">
        <v>0</v>
      </c>
      <c r="GY85" s="365">
        <v>0</v>
      </c>
      <c r="GZ85" s="365">
        <v>0</v>
      </c>
      <c r="HA85" s="365">
        <v>0</v>
      </c>
      <c r="HB85" s="365">
        <v>0</v>
      </c>
      <c r="HC85" s="365">
        <v>0</v>
      </c>
      <c r="HD85" s="365">
        <v>0</v>
      </c>
      <c r="HE85" s="365">
        <v>0</v>
      </c>
      <c r="HF85" s="365">
        <v>0</v>
      </c>
      <c r="HG85" s="365">
        <v>0</v>
      </c>
      <c r="HH85" s="365">
        <v>0</v>
      </c>
      <c r="HI85" s="365">
        <v>0</v>
      </c>
      <c r="HJ85" s="365">
        <v>0</v>
      </c>
      <c r="HK85" s="365">
        <v>0</v>
      </c>
      <c r="HL85" s="365">
        <v>2768643</v>
      </c>
      <c r="HM85" s="365">
        <v>0</v>
      </c>
      <c r="HN85" s="365">
        <v>23233872</v>
      </c>
      <c r="HP85" s="342" t="s">
        <v>1598</v>
      </c>
      <c r="HQ85" s="342" t="s">
        <v>1599</v>
      </c>
      <c r="HR85" s="342" t="s">
        <v>1600</v>
      </c>
      <c r="HT85" s="386" t="s">
        <v>1479</v>
      </c>
      <c r="HU85" s="393" t="s">
        <v>1479</v>
      </c>
      <c r="HV85" s="393">
        <v>0</v>
      </c>
      <c r="HW85" s="441">
        <v>0</v>
      </c>
      <c r="HX85" s="352">
        <v>0</v>
      </c>
      <c r="HY85" s="352">
        <v>0</v>
      </c>
      <c r="HZ85" s="352">
        <v>0</v>
      </c>
      <c r="IA85" s="352">
        <v>0</v>
      </c>
      <c r="IB85" s="352">
        <v>0</v>
      </c>
      <c r="IC85" s="352">
        <v>0</v>
      </c>
      <c r="ID85" s="352">
        <v>0</v>
      </c>
      <c r="IE85" s="352">
        <v>0</v>
      </c>
      <c r="IF85" s="352">
        <v>0</v>
      </c>
    </row>
    <row r="86" spans="1:249" s="358" customFormat="1" ht="15">
      <c r="A86" s="355" t="s">
        <v>409</v>
      </c>
      <c r="B86" s="355" t="s">
        <v>382</v>
      </c>
      <c r="C86" s="356" t="s">
        <v>383</v>
      </c>
      <c r="D86" s="447">
        <v>63925667</v>
      </c>
      <c r="E86" s="357">
        <v>103594</v>
      </c>
      <c r="F86" s="357" t="s">
        <v>1473</v>
      </c>
      <c r="G86" s="357">
        <v>-204462</v>
      </c>
      <c r="H86" s="357">
        <v>0</v>
      </c>
      <c r="I86" s="357">
        <v>0</v>
      </c>
      <c r="J86" s="357">
        <v>0</v>
      </c>
      <c r="K86" s="357">
        <v>0</v>
      </c>
      <c r="L86" s="357">
        <v>0</v>
      </c>
      <c r="M86" s="365">
        <v>0</v>
      </c>
      <c r="N86" s="365">
        <v>0</v>
      </c>
      <c r="O86" s="365">
        <v>0</v>
      </c>
      <c r="P86" s="365">
        <v>0</v>
      </c>
      <c r="Q86" s="365">
        <v>0</v>
      </c>
      <c r="R86" s="365">
        <v>0</v>
      </c>
      <c r="S86" s="365">
        <v>0</v>
      </c>
      <c r="T86" s="365">
        <v>0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65">
        <v>0</v>
      </c>
      <c r="AB86" s="365">
        <v>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  <c r="AJ86" s="365">
        <v>0</v>
      </c>
      <c r="AK86" s="365">
        <v>0</v>
      </c>
      <c r="AL86" s="365">
        <v>0</v>
      </c>
      <c r="AM86" s="365">
        <v>0</v>
      </c>
      <c r="AN86" s="365">
        <v>0</v>
      </c>
      <c r="AO86" s="365">
        <v>0</v>
      </c>
      <c r="AP86" s="365">
        <v>0</v>
      </c>
      <c r="AQ86" s="365">
        <v>0</v>
      </c>
      <c r="AR86" s="365">
        <v>0</v>
      </c>
      <c r="AS86" s="365">
        <v>0</v>
      </c>
      <c r="AT86" s="365">
        <v>0</v>
      </c>
      <c r="AU86" s="365">
        <v>0</v>
      </c>
      <c r="AV86" s="365">
        <v>0</v>
      </c>
      <c r="AW86" s="365">
        <v>0</v>
      </c>
      <c r="AX86" s="365">
        <v>0</v>
      </c>
      <c r="AY86" s="365">
        <v>0</v>
      </c>
      <c r="AZ86" s="365">
        <v>0</v>
      </c>
      <c r="BA86" s="365">
        <v>0</v>
      </c>
      <c r="BB86" s="365">
        <v>0</v>
      </c>
      <c r="BC86" s="365">
        <v>0</v>
      </c>
      <c r="BD86" s="365">
        <v>0</v>
      </c>
      <c r="BE86" s="365">
        <v>0</v>
      </c>
      <c r="BF86" s="365">
        <v>0</v>
      </c>
      <c r="BG86" s="365">
        <v>0</v>
      </c>
      <c r="BH86" s="365">
        <v>0</v>
      </c>
      <c r="BI86" s="365">
        <v>0</v>
      </c>
      <c r="BJ86" s="365">
        <v>0</v>
      </c>
      <c r="BK86" s="365">
        <v>0</v>
      </c>
      <c r="BL86" s="365">
        <v>0</v>
      </c>
      <c r="BM86" s="365">
        <v>0</v>
      </c>
      <c r="BN86" s="365">
        <v>0</v>
      </c>
      <c r="BO86" s="365">
        <v>0</v>
      </c>
      <c r="BP86" s="365">
        <v>0</v>
      </c>
      <c r="BQ86" s="365">
        <v>0</v>
      </c>
      <c r="BR86" s="365">
        <v>0</v>
      </c>
      <c r="BS86" s="365">
        <v>0</v>
      </c>
      <c r="BT86" s="365">
        <v>0</v>
      </c>
      <c r="BU86" s="365">
        <v>0</v>
      </c>
      <c r="BV86" s="365">
        <v>0</v>
      </c>
      <c r="BW86" s="365">
        <v>0</v>
      </c>
      <c r="BX86" s="365">
        <v>0</v>
      </c>
      <c r="BY86" s="365">
        <v>0</v>
      </c>
      <c r="BZ86" s="365">
        <v>0</v>
      </c>
      <c r="CA86" s="365">
        <v>0</v>
      </c>
      <c r="CB86" s="365">
        <v>0</v>
      </c>
      <c r="CC86" s="365">
        <v>0</v>
      </c>
      <c r="CD86" s="365">
        <v>0</v>
      </c>
      <c r="CE86" s="365">
        <v>0</v>
      </c>
      <c r="CF86" s="365">
        <v>0</v>
      </c>
      <c r="CG86" s="365">
        <v>0</v>
      </c>
      <c r="CH86" s="365">
        <v>0</v>
      </c>
      <c r="CI86" s="365">
        <v>0</v>
      </c>
      <c r="CJ86" s="365">
        <v>0</v>
      </c>
      <c r="CK86" s="365">
        <v>0</v>
      </c>
      <c r="CL86" s="365">
        <v>0</v>
      </c>
      <c r="CM86" s="365">
        <v>0</v>
      </c>
      <c r="CN86" s="365">
        <v>0</v>
      </c>
      <c r="CO86" s="365">
        <v>0</v>
      </c>
      <c r="CP86" s="365">
        <v>0</v>
      </c>
      <c r="CQ86" s="365">
        <v>0</v>
      </c>
      <c r="CR86" s="365">
        <v>0</v>
      </c>
      <c r="CS86" s="365">
        <v>0</v>
      </c>
      <c r="CT86" s="365">
        <v>0</v>
      </c>
      <c r="CU86" s="365">
        <v>0</v>
      </c>
      <c r="CV86" s="365">
        <v>0</v>
      </c>
      <c r="CW86" s="365">
        <v>0</v>
      </c>
      <c r="CX86" s="365">
        <v>0</v>
      </c>
      <c r="CY86" s="365">
        <v>0</v>
      </c>
      <c r="CZ86" s="365">
        <v>0</v>
      </c>
      <c r="DA86" s="365">
        <v>0</v>
      </c>
      <c r="DB86" s="365">
        <v>0</v>
      </c>
      <c r="DC86" s="365">
        <v>0</v>
      </c>
      <c r="DD86" s="365">
        <v>0</v>
      </c>
      <c r="DE86" s="365">
        <v>0</v>
      </c>
      <c r="DF86" s="365">
        <v>0</v>
      </c>
      <c r="DG86" s="365">
        <v>0</v>
      </c>
      <c r="DH86" s="365">
        <v>0</v>
      </c>
      <c r="DI86" s="365">
        <v>0</v>
      </c>
      <c r="DJ86" s="365">
        <v>0</v>
      </c>
      <c r="DK86" s="365">
        <v>0</v>
      </c>
      <c r="DL86" s="365">
        <v>0</v>
      </c>
      <c r="DM86" s="365">
        <v>0</v>
      </c>
      <c r="DN86" s="365">
        <v>0</v>
      </c>
      <c r="DO86" s="365">
        <v>0</v>
      </c>
      <c r="DP86" s="365">
        <v>0</v>
      </c>
      <c r="DQ86" s="365">
        <v>0</v>
      </c>
      <c r="DR86" s="365">
        <v>0</v>
      </c>
      <c r="DS86" s="365">
        <v>0</v>
      </c>
      <c r="DT86" s="365">
        <v>0</v>
      </c>
      <c r="DU86" s="365">
        <v>0</v>
      </c>
      <c r="DV86" s="365">
        <v>0</v>
      </c>
      <c r="DW86" s="365">
        <v>0</v>
      </c>
      <c r="DX86" s="365">
        <v>0</v>
      </c>
      <c r="DY86" s="365">
        <v>0</v>
      </c>
      <c r="DZ86" s="365">
        <v>0</v>
      </c>
      <c r="EA86" s="365">
        <v>0</v>
      </c>
      <c r="EB86" s="365">
        <v>0</v>
      </c>
      <c r="EC86" s="365">
        <v>0</v>
      </c>
      <c r="ED86" s="365">
        <v>0</v>
      </c>
      <c r="EE86" s="365">
        <v>0</v>
      </c>
      <c r="EF86" s="365">
        <v>0</v>
      </c>
      <c r="EG86" s="365">
        <v>0</v>
      </c>
      <c r="EH86" s="365">
        <v>0</v>
      </c>
      <c r="EI86" s="365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365">
        <v>0</v>
      </c>
      <c r="EW86" s="365">
        <v>0</v>
      </c>
      <c r="EX86" s="365">
        <v>0</v>
      </c>
      <c r="EY86" s="365">
        <v>0</v>
      </c>
      <c r="EZ86" s="365">
        <v>0</v>
      </c>
      <c r="FA86" s="365">
        <v>0</v>
      </c>
      <c r="FB86" s="365">
        <v>0</v>
      </c>
      <c r="FC86" s="365">
        <v>0</v>
      </c>
      <c r="FD86" s="365">
        <v>0</v>
      </c>
      <c r="FE86" s="365">
        <v>0</v>
      </c>
      <c r="FF86" s="365">
        <v>0</v>
      </c>
      <c r="FG86" s="365">
        <v>0</v>
      </c>
      <c r="FH86" s="365">
        <v>0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5">
        <v>0</v>
      </c>
      <c r="FP86" s="365">
        <v>0</v>
      </c>
      <c r="FQ86" s="365">
        <v>0</v>
      </c>
      <c r="FR86" s="365">
        <v>0</v>
      </c>
      <c r="FS86" s="365">
        <v>0</v>
      </c>
      <c r="FT86" s="365">
        <v>0</v>
      </c>
      <c r="FU86" s="365">
        <v>0</v>
      </c>
      <c r="FV86" s="365">
        <v>0</v>
      </c>
      <c r="FW86" s="365">
        <v>0</v>
      </c>
      <c r="FX86" s="365">
        <v>0</v>
      </c>
      <c r="FY86" s="365">
        <v>0</v>
      </c>
      <c r="FZ86" s="365">
        <v>0</v>
      </c>
      <c r="GA86" s="365">
        <v>0</v>
      </c>
      <c r="GB86" s="365">
        <v>0</v>
      </c>
      <c r="GC86" s="365">
        <v>0</v>
      </c>
      <c r="GD86" s="365">
        <v>0</v>
      </c>
      <c r="GE86" s="365">
        <v>0</v>
      </c>
      <c r="GF86" s="365">
        <v>0</v>
      </c>
      <c r="GG86" s="365">
        <v>0</v>
      </c>
      <c r="GH86" s="365">
        <v>0</v>
      </c>
      <c r="GI86" s="365">
        <v>0</v>
      </c>
      <c r="GJ86" s="365">
        <v>0</v>
      </c>
      <c r="GK86" s="365">
        <v>0</v>
      </c>
      <c r="GL86" s="365">
        <v>0</v>
      </c>
      <c r="GM86" s="365">
        <v>0</v>
      </c>
      <c r="GN86" s="365">
        <v>0</v>
      </c>
      <c r="GO86" s="365">
        <v>0</v>
      </c>
      <c r="GP86" s="365">
        <v>0</v>
      </c>
      <c r="GQ86" s="365">
        <v>0</v>
      </c>
      <c r="GR86" s="365">
        <v>0</v>
      </c>
      <c r="GS86" s="365">
        <v>0</v>
      </c>
      <c r="GT86" s="365">
        <v>0</v>
      </c>
      <c r="GU86" s="365">
        <v>0</v>
      </c>
      <c r="GV86" s="365">
        <v>0</v>
      </c>
      <c r="GW86" s="365">
        <v>0</v>
      </c>
      <c r="GX86" s="365">
        <v>0</v>
      </c>
      <c r="GY86" s="365">
        <v>0</v>
      </c>
      <c r="GZ86" s="365">
        <v>0</v>
      </c>
      <c r="HA86" s="365">
        <v>0</v>
      </c>
      <c r="HB86" s="365">
        <v>0</v>
      </c>
      <c r="HC86" s="365">
        <v>0</v>
      </c>
      <c r="HD86" s="365">
        <v>0</v>
      </c>
      <c r="HE86" s="365">
        <v>0</v>
      </c>
      <c r="HF86" s="365">
        <v>0</v>
      </c>
      <c r="HG86" s="365">
        <v>0</v>
      </c>
      <c r="HH86" s="365">
        <v>0</v>
      </c>
      <c r="HI86" s="365">
        <v>0</v>
      </c>
      <c r="HJ86" s="365">
        <v>0</v>
      </c>
      <c r="HK86" s="365">
        <v>0</v>
      </c>
      <c r="HL86" s="365">
        <v>9001791</v>
      </c>
      <c r="HM86" s="365">
        <v>-204462</v>
      </c>
      <c r="HN86" s="365">
        <v>55229206</v>
      </c>
      <c r="HP86" s="342" t="s">
        <v>1647</v>
      </c>
      <c r="HQ86" s="342" t="s">
        <v>1648</v>
      </c>
      <c r="HR86" s="342" t="s">
        <v>1649</v>
      </c>
      <c r="HT86" s="386" t="s">
        <v>1479</v>
      </c>
      <c r="HU86" s="393" t="s">
        <v>1479</v>
      </c>
      <c r="HV86" s="393">
        <v>0</v>
      </c>
      <c r="HW86" s="441">
        <v>0</v>
      </c>
      <c r="HX86" s="358">
        <v>0</v>
      </c>
      <c r="HY86" s="358">
        <v>0</v>
      </c>
      <c r="HZ86" s="358">
        <v>0</v>
      </c>
      <c r="IA86" s="358">
        <v>0</v>
      </c>
      <c r="IB86" s="358">
        <v>0</v>
      </c>
      <c r="IC86" s="358">
        <v>0</v>
      </c>
      <c r="ID86" s="358">
        <v>0</v>
      </c>
      <c r="IE86" s="358">
        <v>0</v>
      </c>
      <c r="IF86" s="358">
        <v>0</v>
      </c>
    </row>
    <row r="88" spans="1:249" s="359" customFormat="1" ht="16.5" thickBot="1">
      <c r="A88" s="845"/>
      <c r="B88" s="848"/>
      <c r="C88" s="845"/>
      <c r="D88" s="386"/>
      <c r="E88" s="503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W88" s="365"/>
      <c r="BX88" s="365"/>
      <c r="BY88" s="365"/>
      <c r="BZ88" s="365"/>
      <c r="CA88" s="365"/>
      <c r="CB88" s="365"/>
      <c r="CC88" s="365"/>
      <c r="CD88" s="365"/>
      <c r="CE88" s="365"/>
      <c r="CF88" s="365"/>
      <c r="CG88" s="365"/>
      <c r="CH88" s="365"/>
      <c r="CI88" s="365"/>
      <c r="CJ88" s="365"/>
      <c r="CK88" s="365"/>
      <c r="CL88" s="365"/>
      <c r="CM88" s="365"/>
      <c r="CN88" s="365"/>
      <c r="CO88" s="365"/>
      <c r="CP88" s="365"/>
      <c r="CQ88" s="365"/>
      <c r="CR88" s="365"/>
      <c r="CS88" s="365"/>
      <c r="CT88" s="365"/>
      <c r="CU88" s="365"/>
      <c r="CV88" s="365"/>
      <c r="CW88" s="365"/>
      <c r="CX88" s="365"/>
      <c r="CY88" s="365"/>
      <c r="CZ88" s="365"/>
      <c r="DA88" s="365"/>
      <c r="DB88" s="365"/>
      <c r="DC88" s="365"/>
      <c r="DD88" s="365"/>
      <c r="DE88" s="365"/>
      <c r="DF88" s="365"/>
      <c r="DG88" s="365"/>
      <c r="DH88" s="365"/>
      <c r="DI88" s="365"/>
      <c r="DJ88" s="365"/>
      <c r="DK88" s="365"/>
      <c r="DL88" s="365"/>
      <c r="DM88" s="365"/>
      <c r="DN88" s="365"/>
      <c r="DO88" s="365"/>
      <c r="DP88" s="365"/>
      <c r="DQ88" s="365"/>
      <c r="DR88" s="365"/>
      <c r="DS88" s="365"/>
      <c r="DT88" s="365"/>
      <c r="DU88" s="365"/>
      <c r="DV88" s="365"/>
      <c r="DW88" s="365"/>
      <c r="DX88" s="365"/>
      <c r="DY88" s="365"/>
      <c r="DZ88" s="365"/>
      <c r="EA88" s="365"/>
      <c r="EB88" s="365"/>
      <c r="EC88" s="365"/>
      <c r="ED88" s="365"/>
      <c r="EE88" s="365"/>
      <c r="EF88" s="365"/>
      <c r="EG88" s="365"/>
      <c r="EH88" s="365"/>
      <c r="EI88" s="365"/>
      <c r="EJ88" s="365"/>
      <c r="EK88" s="365"/>
      <c r="EL88" s="365"/>
      <c r="EM88" s="365"/>
      <c r="EN88" s="365"/>
      <c r="EO88" s="365"/>
      <c r="EP88" s="365"/>
      <c r="EQ88" s="365"/>
      <c r="ER88" s="365"/>
      <c r="ES88" s="365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  <c r="FE88" s="365"/>
      <c r="FF88" s="365"/>
      <c r="FG88" s="365"/>
      <c r="FH88" s="365"/>
      <c r="FI88" s="365"/>
      <c r="FJ88" s="365"/>
      <c r="FK88" s="365"/>
      <c r="FL88" s="365"/>
      <c r="FM88" s="365"/>
      <c r="FN88" s="365"/>
      <c r="FO88" s="365"/>
      <c r="FP88" s="365"/>
      <c r="FQ88" s="365"/>
      <c r="FR88" s="365"/>
      <c r="FS88" s="365"/>
      <c r="FT88" s="365"/>
      <c r="FU88" s="365"/>
      <c r="FV88" s="365"/>
      <c r="FW88" s="365"/>
      <c r="FX88" s="365"/>
      <c r="FY88" s="365"/>
      <c r="FZ88" s="365"/>
      <c r="GA88" s="365"/>
      <c r="GB88" s="365"/>
      <c r="GC88" s="365"/>
      <c r="GD88" s="365"/>
      <c r="GE88" s="365"/>
      <c r="GF88" s="365"/>
      <c r="GG88" s="365"/>
      <c r="GH88" s="365"/>
      <c r="GI88" s="365"/>
      <c r="GJ88" s="365"/>
      <c r="GK88" s="365"/>
      <c r="GL88" s="365"/>
      <c r="GM88" s="365"/>
      <c r="GN88" s="365"/>
      <c r="GO88" s="365"/>
      <c r="GP88" s="365"/>
      <c r="GQ88" s="365"/>
      <c r="GR88" s="365"/>
      <c r="GS88" s="365"/>
      <c r="GT88" s="365"/>
      <c r="GU88" s="365"/>
      <c r="GV88" s="365"/>
      <c r="GW88" s="365"/>
      <c r="GX88" s="365"/>
      <c r="GY88" s="365"/>
      <c r="GZ88" s="365"/>
      <c r="HA88" s="365"/>
      <c r="HB88" s="365"/>
      <c r="HC88" s="365"/>
      <c r="HD88" s="365"/>
      <c r="HE88" s="365"/>
      <c r="HF88" s="365"/>
      <c r="HG88" s="365"/>
      <c r="HH88" s="365"/>
      <c r="HI88" s="365"/>
      <c r="HJ88" s="365"/>
      <c r="HK88" s="365"/>
      <c r="HL88" s="365"/>
      <c r="HM88" s="365"/>
      <c r="HN88" s="365"/>
      <c r="HP88" s="374"/>
      <c r="HQ88" s="339"/>
      <c r="HR88" s="339"/>
      <c r="HS88" s="386"/>
      <c r="HT88" s="393"/>
      <c r="HU88" s="393"/>
      <c r="HV88" s="393"/>
      <c r="HW88" s="393"/>
      <c r="HX88" s="393"/>
      <c r="HY88" s="393"/>
      <c r="HZ88" s="393"/>
      <c r="IA88" s="393"/>
      <c r="IB88" s="393"/>
      <c r="IC88" s="393"/>
      <c r="ID88" s="393"/>
      <c r="IE88" s="393"/>
      <c r="IF88" s="393"/>
    </row>
    <row r="89" spans="1:249" s="359" customFormat="1" ht="16.5" thickBot="1">
      <c r="A89" s="845"/>
      <c r="B89" s="848"/>
      <c r="C89" s="845"/>
      <c r="D89" s="386"/>
      <c r="E89" s="503"/>
      <c r="F89" s="365"/>
      <c r="G89" s="365"/>
      <c r="H89" s="365"/>
      <c r="I89" s="365"/>
      <c r="J89" s="365"/>
      <c r="K89" s="365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W89" s="365"/>
      <c r="BX89" s="365"/>
      <c r="BY89" s="365"/>
      <c r="BZ89" s="365"/>
      <c r="CA89" s="365"/>
      <c r="CB89" s="365"/>
      <c r="CC89" s="365"/>
      <c r="CD89" s="365"/>
      <c r="CE89" s="365"/>
      <c r="CF89" s="365"/>
      <c r="CG89" s="365"/>
      <c r="CH89" s="365"/>
      <c r="CI89" s="365"/>
      <c r="CJ89" s="365"/>
      <c r="CK89" s="365"/>
      <c r="CL89" s="365"/>
      <c r="CM89" s="365"/>
      <c r="CN89" s="365"/>
      <c r="CO89" s="365"/>
      <c r="CP89" s="365"/>
      <c r="CQ89" s="365"/>
      <c r="CR89" s="365"/>
      <c r="CS89" s="365"/>
      <c r="CT89" s="365"/>
      <c r="CU89" s="365"/>
      <c r="CV89" s="365"/>
      <c r="CW89" s="365"/>
      <c r="CX89" s="365"/>
      <c r="CY89" s="365"/>
      <c r="CZ89" s="365"/>
      <c r="DA89" s="365"/>
      <c r="DB89" s="365"/>
      <c r="DC89" s="365"/>
      <c r="DD89" s="365"/>
      <c r="DE89" s="365"/>
      <c r="DF89" s="365"/>
      <c r="DG89" s="365"/>
      <c r="DH89" s="365"/>
      <c r="DI89" s="365"/>
      <c r="DJ89" s="365"/>
      <c r="DK89" s="365"/>
      <c r="DL89" s="365"/>
      <c r="DM89" s="365"/>
      <c r="DN89" s="365"/>
      <c r="DO89" s="365"/>
      <c r="DP89" s="365"/>
      <c r="DQ89" s="365"/>
      <c r="DR89" s="365"/>
      <c r="DS89" s="365"/>
      <c r="DT89" s="365"/>
      <c r="DU89" s="365"/>
      <c r="DV89" s="365"/>
      <c r="DW89" s="365"/>
      <c r="DX89" s="365"/>
      <c r="DY89" s="365"/>
      <c r="DZ89" s="365"/>
      <c r="EA89" s="365"/>
      <c r="EB89" s="365"/>
      <c r="EC89" s="365"/>
      <c r="ED89" s="365"/>
      <c r="EE89" s="365"/>
      <c r="EF89" s="365"/>
      <c r="EG89" s="365"/>
      <c r="EH89" s="365"/>
      <c r="EI89" s="365"/>
      <c r="EJ89" s="365"/>
      <c r="EK89" s="365"/>
      <c r="EL89" s="365"/>
      <c r="EM89" s="365"/>
      <c r="EN89" s="365"/>
      <c r="EO89" s="365"/>
      <c r="EP89" s="365"/>
      <c r="EQ89" s="365"/>
      <c r="ER89" s="365"/>
      <c r="ES89" s="365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  <c r="FE89" s="365"/>
      <c r="FF89" s="365"/>
      <c r="FG89" s="365"/>
      <c r="FH89" s="365"/>
      <c r="FI89" s="365"/>
      <c r="FJ89" s="365"/>
      <c r="FK89" s="365"/>
      <c r="FL89" s="365"/>
      <c r="FM89" s="365"/>
      <c r="FN89" s="365"/>
      <c r="FO89" s="365"/>
      <c r="FP89" s="365"/>
      <c r="FQ89" s="365"/>
      <c r="FR89" s="365"/>
      <c r="FS89" s="365"/>
      <c r="FT89" s="365"/>
      <c r="FU89" s="365"/>
      <c r="FV89" s="365"/>
      <c r="FW89" s="365"/>
      <c r="FX89" s="365"/>
      <c r="FY89" s="365"/>
      <c r="FZ89" s="365"/>
      <c r="GA89" s="365"/>
      <c r="GB89" s="365"/>
      <c r="GC89" s="365"/>
      <c r="GD89" s="365"/>
      <c r="GE89" s="365"/>
      <c r="GF89" s="365"/>
      <c r="GG89" s="365"/>
      <c r="GH89" s="365"/>
      <c r="GI89" s="365"/>
      <c r="GJ89" s="365"/>
      <c r="GK89" s="365"/>
      <c r="GL89" s="365"/>
      <c r="GM89" s="365"/>
      <c r="GN89" s="365"/>
      <c r="GO89" s="365"/>
      <c r="GP89" s="365"/>
      <c r="GQ89" s="365"/>
      <c r="GR89" s="365"/>
      <c r="GS89" s="365"/>
      <c r="GT89" s="365"/>
      <c r="GU89" s="365"/>
      <c r="GV89" s="365"/>
      <c r="GW89" s="365"/>
      <c r="GX89" s="365"/>
      <c r="GY89" s="365"/>
      <c r="GZ89" s="365"/>
      <c r="HA89" s="365"/>
      <c r="HB89" s="365"/>
      <c r="HC89" s="365"/>
      <c r="HD89" s="365"/>
      <c r="HE89" s="365"/>
      <c r="HF89" s="365"/>
      <c r="HG89" s="365"/>
      <c r="HH89" s="365"/>
      <c r="HI89" s="365"/>
      <c r="HJ89" s="365"/>
      <c r="HK89" s="365"/>
      <c r="HL89" s="365"/>
      <c r="HM89" s="365"/>
      <c r="HN89" s="365"/>
      <c r="HP89" s="374"/>
      <c r="HQ89" s="339"/>
      <c r="HR89" s="339"/>
      <c r="HS89" s="386"/>
      <c r="HT89" s="393"/>
      <c r="HU89" s="393"/>
      <c r="HV89" s="393"/>
      <c r="HW89" s="393"/>
      <c r="HX89" s="393"/>
      <c r="HY89" s="393"/>
      <c r="HZ89" s="393"/>
      <c r="IA89" s="393"/>
      <c r="IB89" s="393"/>
      <c r="IC89" s="393"/>
      <c r="ID89" s="393"/>
      <c r="IE89" s="393"/>
      <c r="IF89" s="393"/>
    </row>
    <row r="90" spans="1:249" s="359" customFormat="1" ht="16.5" thickBot="1">
      <c r="A90" s="344"/>
      <c r="B90" s="667"/>
      <c r="C90" s="345"/>
      <c r="D90" s="386"/>
      <c r="E90" s="393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W90" s="365"/>
      <c r="BX90" s="365"/>
      <c r="BY90" s="365"/>
      <c r="BZ90" s="365"/>
      <c r="CA90" s="365"/>
      <c r="CB90" s="365"/>
      <c r="CC90" s="365"/>
      <c r="CD90" s="365"/>
      <c r="CE90" s="365"/>
      <c r="CF90" s="365"/>
      <c r="CG90" s="365"/>
      <c r="CH90" s="365"/>
      <c r="CI90" s="365"/>
      <c r="CJ90" s="365"/>
      <c r="CK90" s="365"/>
      <c r="CL90" s="365"/>
      <c r="CM90" s="365"/>
      <c r="CN90" s="365"/>
      <c r="CO90" s="365"/>
      <c r="CP90" s="365"/>
      <c r="CQ90" s="365"/>
      <c r="CR90" s="365"/>
      <c r="CS90" s="365"/>
      <c r="CT90" s="365"/>
      <c r="CU90" s="365"/>
      <c r="CV90" s="365"/>
      <c r="CW90" s="365"/>
      <c r="CX90" s="365"/>
      <c r="CY90" s="365"/>
      <c r="CZ90" s="365"/>
      <c r="DA90" s="365"/>
      <c r="DB90" s="365"/>
      <c r="DC90" s="365"/>
      <c r="DD90" s="365"/>
      <c r="DE90" s="365"/>
      <c r="DF90" s="365"/>
      <c r="DG90" s="365"/>
      <c r="DH90" s="365"/>
      <c r="DI90" s="365"/>
      <c r="DJ90" s="365"/>
      <c r="DK90" s="365"/>
      <c r="DL90" s="365"/>
      <c r="DM90" s="365"/>
      <c r="DN90" s="365"/>
      <c r="DO90" s="365"/>
      <c r="DP90" s="365"/>
      <c r="DQ90" s="365"/>
      <c r="DR90" s="365"/>
      <c r="DS90" s="365"/>
      <c r="DT90" s="365"/>
      <c r="DU90" s="365"/>
      <c r="DV90" s="365"/>
      <c r="DW90" s="365"/>
      <c r="DX90" s="365"/>
      <c r="DY90" s="365"/>
      <c r="DZ90" s="365"/>
      <c r="EA90" s="365"/>
      <c r="EB90" s="365"/>
      <c r="EC90" s="365"/>
      <c r="ED90" s="365"/>
      <c r="EE90" s="365"/>
      <c r="EF90" s="365"/>
      <c r="EG90" s="365"/>
      <c r="EH90" s="365"/>
      <c r="EI90" s="365"/>
      <c r="EJ90" s="365"/>
      <c r="EK90" s="365"/>
      <c r="EL90" s="365"/>
      <c r="EM90" s="365"/>
      <c r="EN90" s="365"/>
      <c r="EO90" s="365"/>
      <c r="EP90" s="365"/>
      <c r="EQ90" s="365"/>
      <c r="ER90" s="365"/>
      <c r="ES90" s="365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  <c r="FE90" s="365"/>
      <c r="FF90" s="365"/>
      <c r="FG90" s="365"/>
      <c r="FH90" s="365"/>
      <c r="FI90" s="365"/>
      <c r="FJ90" s="365"/>
      <c r="FK90" s="365"/>
      <c r="FL90" s="365"/>
      <c r="FM90" s="365"/>
      <c r="FN90" s="365"/>
      <c r="FO90" s="365"/>
      <c r="FP90" s="365"/>
      <c r="FQ90" s="365"/>
      <c r="FR90" s="365"/>
      <c r="FS90" s="365"/>
      <c r="FT90" s="365"/>
      <c r="FU90" s="365"/>
      <c r="FV90" s="365"/>
      <c r="FW90" s="365"/>
      <c r="FX90" s="365"/>
      <c r="FY90" s="365"/>
      <c r="FZ90" s="365"/>
      <c r="GA90" s="365"/>
      <c r="GB90" s="365"/>
      <c r="GC90" s="365"/>
      <c r="GD90" s="365"/>
      <c r="GE90" s="365"/>
      <c r="GF90" s="365"/>
      <c r="GG90" s="365"/>
      <c r="GH90" s="365"/>
      <c r="GI90" s="365"/>
      <c r="GJ90" s="365"/>
      <c r="GK90" s="365"/>
      <c r="GL90" s="365"/>
      <c r="GM90" s="365"/>
      <c r="GN90" s="365"/>
      <c r="GO90" s="365"/>
      <c r="GP90" s="365"/>
      <c r="GQ90" s="365"/>
      <c r="GR90" s="365"/>
      <c r="GS90" s="365"/>
      <c r="GT90" s="365"/>
      <c r="GU90" s="365"/>
      <c r="GV90" s="365"/>
      <c r="GW90" s="365"/>
      <c r="GX90" s="365"/>
      <c r="GY90" s="365"/>
      <c r="GZ90" s="365"/>
      <c r="HA90" s="365"/>
      <c r="HB90" s="365"/>
      <c r="HC90" s="365"/>
      <c r="HD90" s="365"/>
      <c r="HE90" s="365"/>
      <c r="HF90" s="365"/>
      <c r="HG90" s="365"/>
      <c r="HH90" s="365"/>
      <c r="HI90" s="365"/>
      <c r="HJ90" s="365"/>
      <c r="HK90" s="365"/>
      <c r="HL90" s="365"/>
      <c r="HM90" s="365"/>
      <c r="HN90" s="365"/>
      <c r="HP90" s="374"/>
      <c r="HQ90" s="339"/>
      <c r="HR90" s="339"/>
      <c r="HS90" s="386"/>
      <c r="HT90" s="393"/>
      <c r="HU90" s="393"/>
      <c r="HV90" s="393"/>
      <c r="HW90" s="393"/>
      <c r="HX90" s="393"/>
      <c r="HY90" s="393"/>
      <c r="HZ90" s="393"/>
      <c r="IA90" s="393"/>
      <c r="IB90" s="393"/>
      <c r="IC90" s="393"/>
      <c r="ID90" s="393"/>
      <c r="IE90" s="393"/>
      <c r="IF90" s="393"/>
    </row>
    <row r="91" spans="1:249" s="359" customFormat="1" ht="16.5" thickBot="1">
      <c r="A91" s="344"/>
      <c r="B91" s="667"/>
      <c r="C91" s="345"/>
      <c r="D91" s="386"/>
      <c r="E91" s="393"/>
      <c r="F91" s="365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W91" s="365"/>
      <c r="BX91" s="365"/>
      <c r="BY91" s="365"/>
      <c r="BZ91" s="365"/>
      <c r="CA91" s="365"/>
      <c r="CB91" s="365"/>
      <c r="CC91" s="365"/>
      <c r="CD91" s="365"/>
      <c r="CE91" s="365"/>
      <c r="CF91" s="365"/>
      <c r="CG91" s="365"/>
      <c r="CH91" s="365"/>
      <c r="CI91" s="365"/>
      <c r="CJ91" s="365"/>
      <c r="CK91" s="365"/>
      <c r="CL91" s="365"/>
      <c r="CM91" s="365"/>
      <c r="CN91" s="365"/>
      <c r="CO91" s="365"/>
      <c r="CP91" s="365"/>
      <c r="CQ91" s="365"/>
      <c r="CR91" s="365"/>
      <c r="CS91" s="365"/>
      <c r="CT91" s="365"/>
      <c r="CU91" s="365"/>
      <c r="CV91" s="365"/>
      <c r="CW91" s="365"/>
      <c r="CX91" s="365"/>
      <c r="CY91" s="365"/>
      <c r="CZ91" s="365"/>
      <c r="DA91" s="365"/>
      <c r="DB91" s="365"/>
      <c r="DC91" s="365"/>
      <c r="DD91" s="365"/>
      <c r="DE91" s="365"/>
      <c r="DF91" s="365"/>
      <c r="DG91" s="365"/>
      <c r="DH91" s="365"/>
      <c r="DI91" s="365"/>
      <c r="DJ91" s="365"/>
      <c r="DK91" s="365"/>
      <c r="DL91" s="365"/>
      <c r="DM91" s="365"/>
      <c r="DN91" s="365"/>
      <c r="DO91" s="365"/>
      <c r="DP91" s="365"/>
      <c r="DQ91" s="365"/>
      <c r="DR91" s="365"/>
      <c r="DS91" s="365"/>
      <c r="DT91" s="365"/>
      <c r="DU91" s="365"/>
      <c r="DV91" s="365"/>
      <c r="DW91" s="365"/>
      <c r="DX91" s="365"/>
      <c r="DY91" s="365"/>
      <c r="DZ91" s="365"/>
      <c r="EA91" s="365"/>
      <c r="EB91" s="365"/>
      <c r="EC91" s="365"/>
      <c r="ED91" s="365"/>
      <c r="EE91" s="365"/>
      <c r="EF91" s="365"/>
      <c r="EG91" s="365"/>
      <c r="EH91" s="365"/>
      <c r="EI91" s="365"/>
      <c r="EJ91" s="365"/>
      <c r="EK91" s="365"/>
      <c r="EL91" s="365"/>
      <c r="EM91" s="365"/>
      <c r="EN91" s="365"/>
      <c r="EO91" s="365"/>
      <c r="EP91" s="365"/>
      <c r="EQ91" s="365"/>
      <c r="ER91" s="365"/>
      <c r="ES91" s="365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  <c r="FE91" s="365"/>
      <c r="FF91" s="365"/>
      <c r="FG91" s="365"/>
      <c r="FH91" s="365"/>
      <c r="FI91" s="365"/>
      <c r="FJ91" s="365"/>
      <c r="FK91" s="365"/>
      <c r="FL91" s="365"/>
      <c r="FM91" s="365"/>
      <c r="FN91" s="365"/>
      <c r="FO91" s="365"/>
      <c r="FP91" s="365"/>
      <c r="FQ91" s="365"/>
      <c r="FR91" s="365"/>
      <c r="FS91" s="365"/>
      <c r="FT91" s="365"/>
      <c r="FU91" s="365"/>
      <c r="FV91" s="365"/>
      <c r="FW91" s="365"/>
      <c r="FX91" s="365"/>
      <c r="FY91" s="365"/>
      <c r="FZ91" s="365"/>
      <c r="GA91" s="365"/>
      <c r="GB91" s="365"/>
      <c r="GC91" s="365"/>
      <c r="GD91" s="365"/>
      <c r="GE91" s="365"/>
      <c r="GF91" s="365"/>
      <c r="GG91" s="365"/>
      <c r="GH91" s="365"/>
      <c r="GI91" s="365"/>
      <c r="GJ91" s="365"/>
      <c r="GK91" s="365"/>
      <c r="GL91" s="365"/>
      <c r="GM91" s="365"/>
      <c r="GN91" s="365"/>
      <c r="GO91" s="365"/>
      <c r="GP91" s="365"/>
      <c r="GQ91" s="365"/>
      <c r="GR91" s="365"/>
      <c r="GS91" s="365"/>
      <c r="GT91" s="365"/>
      <c r="GU91" s="365"/>
      <c r="GV91" s="365"/>
      <c r="GW91" s="365"/>
      <c r="GX91" s="365"/>
      <c r="GY91" s="365"/>
      <c r="GZ91" s="365"/>
      <c r="HA91" s="365"/>
      <c r="HB91" s="365"/>
      <c r="HC91" s="365"/>
      <c r="HD91" s="365"/>
      <c r="HE91" s="365"/>
      <c r="HF91" s="365"/>
      <c r="HG91" s="365"/>
      <c r="HH91" s="365"/>
      <c r="HI91" s="365"/>
      <c r="HJ91" s="365"/>
      <c r="HK91" s="365"/>
      <c r="HL91" s="365"/>
      <c r="HM91" s="365"/>
      <c r="HN91" s="365"/>
      <c r="HP91" s="374"/>
      <c r="HQ91" s="339"/>
      <c r="HR91" s="339"/>
      <c r="HS91" s="386"/>
      <c r="HT91" s="393"/>
      <c r="HU91" s="393"/>
      <c r="HV91" s="393"/>
      <c r="HW91" s="393"/>
      <c r="HX91" s="393"/>
      <c r="HY91" s="393"/>
      <c r="HZ91" s="393"/>
      <c r="IA91" s="393"/>
      <c r="IB91" s="393"/>
      <c r="IC91" s="393"/>
      <c r="ID91" s="393"/>
      <c r="IE91" s="393"/>
      <c r="IF91" s="393"/>
    </row>
    <row r="92" spans="1:249" s="352" customFormat="1" ht="15.75" thickBot="1">
      <c r="A92" s="352">
        <v>635</v>
      </c>
      <c r="B92" s="353" t="s">
        <v>372</v>
      </c>
      <c r="C92" s="351" t="s">
        <v>373</v>
      </c>
      <c r="D92" s="386"/>
      <c r="E92" s="393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5"/>
      <c r="DD92" s="365"/>
      <c r="DE92" s="365"/>
      <c r="DF92" s="365"/>
      <c r="DG92" s="365"/>
      <c r="DH92" s="365"/>
      <c r="DI92" s="365"/>
      <c r="DJ92" s="365"/>
      <c r="DK92" s="365"/>
      <c r="DL92" s="365"/>
      <c r="DM92" s="365"/>
      <c r="DN92" s="365"/>
      <c r="DO92" s="365"/>
      <c r="DP92" s="365"/>
      <c r="DQ92" s="365"/>
      <c r="DR92" s="365"/>
      <c r="DS92" s="365"/>
      <c r="DT92" s="365"/>
      <c r="DU92" s="365"/>
      <c r="DV92" s="365"/>
      <c r="DW92" s="365"/>
      <c r="DX92" s="365"/>
      <c r="DY92" s="365"/>
      <c r="DZ92" s="365"/>
      <c r="EA92" s="365"/>
      <c r="EB92" s="365"/>
      <c r="EC92" s="365"/>
      <c r="ED92" s="365"/>
      <c r="EE92" s="365"/>
      <c r="EF92" s="365"/>
      <c r="EG92" s="365"/>
      <c r="EH92" s="365"/>
      <c r="EI92" s="365"/>
      <c r="EJ92" s="365"/>
      <c r="EK92" s="365"/>
      <c r="EL92" s="365"/>
      <c r="EM92" s="365"/>
      <c r="EN92" s="365"/>
      <c r="EO92" s="365"/>
      <c r="EP92" s="365"/>
      <c r="EQ92" s="365"/>
      <c r="ER92" s="365"/>
      <c r="ES92" s="365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  <c r="FE92" s="365"/>
      <c r="FF92" s="365"/>
      <c r="FG92" s="365"/>
      <c r="FH92" s="365"/>
      <c r="FI92" s="365"/>
      <c r="FJ92" s="365"/>
      <c r="FK92" s="365"/>
      <c r="FL92" s="365"/>
      <c r="FM92" s="365"/>
      <c r="FN92" s="365"/>
      <c r="FO92" s="365"/>
      <c r="FP92" s="365"/>
      <c r="FQ92" s="365"/>
      <c r="FR92" s="365"/>
      <c r="FS92" s="365"/>
      <c r="FT92" s="365"/>
      <c r="FU92" s="365"/>
      <c r="FV92" s="365"/>
      <c r="FW92" s="365"/>
      <c r="FX92" s="365"/>
      <c r="FY92" s="365"/>
      <c r="FZ92" s="365"/>
      <c r="GA92" s="365"/>
      <c r="GB92" s="365"/>
      <c r="GC92" s="365"/>
      <c r="GD92" s="365"/>
      <c r="GE92" s="365"/>
      <c r="GF92" s="365"/>
      <c r="GG92" s="365"/>
      <c r="GH92" s="365"/>
      <c r="GI92" s="365"/>
      <c r="GJ92" s="365"/>
      <c r="GK92" s="365"/>
      <c r="GL92" s="365"/>
      <c r="GM92" s="365"/>
      <c r="GN92" s="365"/>
      <c r="GO92" s="365"/>
      <c r="GP92" s="365"/>
      <c r="GQ92" s="365"/>
      <c r="GR92" s="365"/>
      <c r="GS92" s="365"/>
      <c r="GT92" s="365"/>
      <c r="GU92" s="365"/>
      <c r="GV92" s="365"/>
      <c r="GW92" s="365"/>
      <c r="GX92" s="365"/>
      <c r="GY92" s="365"/>
      <c r="GZ92" s="365"/>
      <c r="HA92" s="365"/>
      <c r="HB92" s="365"/>
      <c r="HC92" s="365"/>
      <c r="HD92" s="365"/>
      <c r="HE92" s="365"/>
      <c r="HF92" s="365"/>
      <c r="HG92" s="365"/>
      <c r="HH92" s="365"/>
      <c r="HI92" s="365"/>
      <c r="HJ92" s="365"/>
      <c r="HK92" s="365"/>
      <c r="HL92" s="365"/>
      <c r="HM92" s="365"/>
      <c r="HN92" s="365"/>
      <c r="HO92" s="359"/>
      <c r="HP92" s="374"/>
      <c r="HQ92" s="339"/>
      <c r="HR92" s="339"/>
      <c r="HS92" s="386"/>
      <c r="HT92" s="393"/>
      <c r="HU92" s="393"/>
      <c r="HV92" s="393"/>
      <c r="HW92" s="393"/>
      <c r="HX92" s="393"/>
      <c r="HY92" s="393"/>
      <c r="HZ92" s="393"/>
      <c r="IA92" s="393"/>
      <c r="IB92" s="393"/>
      <c r="IC92" s="393"/>
      <c r="ID92" s="393"/>
      <c r="IE92" s="393"/>
      <c r="IF92" s="393"/>
      <c r="IG92" s="359"/>
      <c r="IH92" s="359"/>
      <c r="II92" s="359"/>
      <c r="IJ92" s="359"/>
      <c r="IK92" s="359"/>
      <c r="IL92" s="359"/>
      <c r="IM92" s="359"/>
      <c r="IN92" s="359"/>
      <c r="IO92" s="359"/>
    </row>
    <row r="93" spans="1:249" s="352" customFormat="1" ht="30.75" thickBot="1">
      <c r="A93" s="352">
        <v>637</v>
      </c>
      <c r="B93" s="353" t="s">
        <v>666</v>
      </c>
      <c r="C93" s="351" t="s">
        <v>667</v>
      </c>
      <c r="D93" s="386"/>
      <c r="E93" s="393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5"/>
      <c r="CA93" s="365"/>
      <c r="CB93" s="365"/>
      <c r="CC93" s="365"/>
      <c r="CD93" s="365"/>
      <c r="CE93" s="365"/>
      <c r="CF93" s="365"/>
      <c r="CG93" s="365"/>
      <c r="CH93" s="365"/>
      <c r="CI93" s="365"/>
      <c r="CJ93" s="365"/>
      <c r="CK93" s="365"/>
      <c r="CL93" s="365"/>
      <c r="CM93" s="365"/>
      <c r="CN93" s="365"/>
      <c r="CO93" s="365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5"/>
      <c r="DD93" s="365"/>
      <c r="DE93" s="365"/>
      <c r="DF93" s="365"/>
      <c r="DG93" s="365"/>
      <c r="DH93" s="365"/>
      <c r="DI93" s="365"/>
      <c r="DJ93" s="365"/>
      <c r="DK93" s="365"/>
      <c r="DL93" s="365"/>
      <c r="DM93" s="365"/>
      <c r="DN93" s="365"/>
      <c r="DO93" s="365"/>
      <c r="DP93" s="365"/>
      <c r="DQ93" s="365"/>
      <c r="DR93" s="365"/>
      <c r="DS93" s="365"/>
      <c r="DT93" s="365"/>
      <c r="DU93" s="365"/>
      <c r="DV93" s="365"/>
      <c r="DW93" s="365"/>
      <c r="DX93" s="365"/>
      <c r="DY93" s="365"/>
      <c r="DZ93" s="365"/>
      <c r="EA93" s="365"/>
      <c r="EB93" s="365"/>
      <c r="EC93" s="365"/>
      <c r="ED93" s="365"/>
      <c r="EE93" s="365"/>
      <c r="EF93" s="365"/>
      <c r="EG93" s="365"/>
      <c r="EH93" s="365"/>
      <c r="EI93" s="365"/>
      <c r="EJ93" s="365"/>
      <c r="EK93" s="365"/>
      <c r="EL93" s="365"/>
      <c r="EM93" s="365"/>
      <c r="EN93" s="365"/>
      <c r="EO93" s="365"/>
      <c r="EP93" s="365"/>
      <c r="EQ93" s="365"/>
      <c r="ER93" s="365"/>
      <c r="ES93" s="365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  <c r="FE93" s="365"/>
      <c r="FF93" s="365"/>
      <c r="FG93" s="365"/>
      <c r="FH93" s="365"/>
      <c r="FI93" s="365"/>
      <c r="FJ93" s="365"/>
      <c r="FK93" s="365"/>
      <c r="FL93" s="365"/>
      <c r="FM93" s="365"/>
      <c r="FN93" s="365"/>
      <c r="FO93" s="365"/>
      <c r="FP93" s="365"/>
      <c r="FQ93" s="365"/>
      <c r="FR93" s="365"/>
      <c r="FS93" s="365"/>
      <c r="FT93" s="365"/>
      <c r="FU93" s="365"/>
      <c r="FV93" s="365"/>
      <c r="FW93" s="365"/>
      <c r="FX93" s="365"/>
      <c r="FY93" s="365"/>
      <c r="FZ93" s="365"/>
      <c r="GA93" s="365"/>
      <c r="GB93" s="365"/>
      <c r="GC93" s="365"/>
      <c r="GD93" s="365"/>
      <c r="GE93" s="365"/>
      <c r="GF93" s="365"/>
      <c r="GG93" s="365"/>
      <c r="GH93" s="365"/>
      <c r="GI93" s="365"/>
      <c r="GJ93" s="365"/>
      <c r="GK93" s="365"/>
      <c r="GL93" s="365"/>
      <c r="GM93" s="365"/>
      <c r="GN93" s="365"/>
      <c r="GO93" s="365"/>
      <c r="GP93" s="365"/>
      <c r="GQ93" s="365"/>
      <c r="GR93" s="365"/>
      <c r="GS93" s="365"/>
      <c r="GT93" s="365"/>
      <c r="GU93" s="365"/>
      <c r="GV93" s="365"/>
      <c r="GW93" s="365"/>
      <c r="GX93" s="365"/>
      <c r="GY93" s="365"/>
      <c r="GZ93" s="365"/>
      <c r="HA93" s="365"/>
      <c r="HB93" s="365"/>
      <c r="HC93" s="365"/>
      <c r="HD93" s="365"/>
      <c r="HE93" s="365"/>
      <c r="HF93" s="365"/>
      <c r="HG93" s="365"/>
      <c r="HH93" s="365"/>
      <c r="HI93" s="365"/>
      <c r="HJ93" s="365"/>
      <c r="HK93" s="365"/>
      <c r="HL93" s="365"/>
      <c r="HM93" s="365"/>
      <c r="HN93" s="365"/>
      <c r="HO93" s="359"/>
      <c r="HP93" s="374"/>
      <c r="HQ93" s="339"/>
      <c r="HR93" s="339"/>
      <c r="HS93" s="386"/>
      <c r="HT93" s="393"/>
      <c r="HU93" s="393"/>
      <c r="HV93" s="393"/>
      <c r="HW93" s="393"/>
      <c r="HX93" s="393"/>
      <c r="HY93" s="393"/>
      <c r="HZ93" s="393"/>
      <c r="IA93" s="393"/>
      <c r="IB93" s="393"/>
      <c r="IC93" s="393"/>
      <c r="ID93" s="393"/>
      <c r="IE93" s="393"/>
      <c r="IF93" s="393"/>
      <c r="IG93" s="359"/>
      <c r="IH93" s="359"/>
      <c r="II93" s="359"/>
      <c r="IJ93" s="359"/>
      <c r="IK93" s="359"/>
      <c r="IL93" s="359"/>
      <c r="IM93" s="359"/>
      <c r="IN93" s="359"/>
      <c r="IO93" s="359"/>
    </row>
    <row r="94" spans="1:249" s="352" customFormat="1" ht="30.75" thickBot="1">
      <c r="A94" s="352">
        <v>639</v>
      </c>
      <c r="B94" s="353" t="s">
        <v>669</v>
      </c>
      <c r="C94" s="351" t="s">
        <v>592</v>
      </c>
      <c r="D94" s="386"/>
      <c r="E94" s="393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W94" s="365"/>
      <c r="BX94" s="365"/>
      <c r="BY94" s="365"/>
      <c r="BZ94" s="365"/>
      <c r="CA94" s="365"/>
      <c r="CB94" s="365"/>
      <c r="CC94" s="365"/>
      <c r="CD94" s="365"/>
      <c r="CE94" s="365"/>
      <c r="CF94" s="365"/>
      <c r="CG94" s="365"/>
      <c r="CH94" s="365"/>
      <c r="CI94" s="365"/>
      <c r="CJ94" s="365"/>
      <c r="CK94" s="365"/>
      <c r="CL94" s="365"/>
      <c r="CM94" s="365"/>
      <c r="CN94" s="365"/>
      <c r="CO94" s="365"/>
      <c r="CP94" s="365"/>
      <c r="CQ94" s="365"/>
      <c r="CR94" s="365"/>
      <c r="CS94" s="365"/>
      <c r="CT94" s="365"/>
      <c r="CU94" s="365"/>
      <c r="CV94" s="365"/>
      <c r="CW94" s="365"/>
      <c r="CX94" s="365"/>
      <c r="CY94" s="365"/>
      <c r="CZ94" s="365"/>
      <c r="DA94" s="365"/>
      <c r="DB94" s="365"/>
      <c r="DC94" s="365"/>
      <c r="DD94" s="365"/>
      <c r="DE94" s="365"/>
      <c r="DF94" s="365"/>
      <c r="DG94" s="365"/>
      <c r="DH94" s="365"/>
      <c r="DI94" s="365"/>
      <c r="DJ94" s="365"/>
      <c r="DK94" s="365"/>
      <c r="DL94" s="365"/>
      <c r="DM94" s="365"/>
      <c r="DN94" s="365"/>
      <c r="DO94" s="365"/>
      <c r="DP94" s="365"/>
      <c r="DQ94" s="365"/>
      <c r="DR94" s="365"/>
      <c r="DS94" s="365"/>
      <c r="DT94" s="365"/>
      <c r="DU94" s="365"/>
      <c r="DV94" s="365"/>
      <c r="DW94" s="365"/>
      <c r="DX94" s="365"/>
      <c r="DY94" s="365"/>
      <c r="DZ94" s="365"/>
      <c r="EA94" s="365"/>
      <c r="EB94" s="365"/>
      <c r="EC94" s="365"/>
      <c r="ED94" s="365"/>
      <c r="EE94" s="365"/>
      <c r="EF94" s="365"/>
      <c r="EG94" s="365"/>
      <c r="EH94" s="365"/>
      <c r="EI94" s="365"/>
      <c r="EJ94" s="365"/>
      <c r="EK94" s="365"/>
      <c r="EL94" s="365"/>
      <c r="EM94" s="365"/>
      <c r="EN94" s="365"/>
      <c r="EO94" s="365"/>
      <c r="EP94" s="365"/>
      <c r="EQ94" s="365"/>
      <c r="ER94" s="365"/>
      <c r="ES94" s="365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  <c r="FE94" s="365"/>
      <c r="FF94" s="365"/>
      <c r="FG94" s="365"/>
      <c r="FH94" s="365"/>
      <c r="FI94" s="365"/>
      <c r="FJ94" s="365"/>
      <c r="FK94" s="365"/>
      <c r="FL94" s="365"/>
      <c r="FM94" s="365"/>
      <c r="FN94" s="365"/>
      <c r="FO94" s="365"/>
      <c r="FP94" s="365"/>
      <c r="FQ94" s="365"/>
      <c r="FR94" s="365"/>
      <c r="FS94" s="365"/>
      <c r="FT94" s="365"/>
      <c r="FU94" s="365"/>
      <c r="FV94" s="365"/>
      <c r="FW94" s="365"/>
      <c r="FX94" s="365"/>
      <c r="FY94" s="365"/>
      <c r="FZ94" s="365"/>
      <c r="GA94" s="365"/>
      <c r="GB94" s="365"/>
      <c r="GC94" s="365"/>
      <c r="GD94" s="365"/>
      <c r="GE94" s="365"/>
      <c r="GF94" s="365"/>
      <c r="GG94" s="365"/>
      <c r="GH94" s="365"/>
      <c r="GI94" s="365"/>
      <c r="GJ94" s="365"/>
      <c r="GK94" s="365"/>
      <c r="GL94" s="365"/>
      <c r="GM94" s="365"/>
      <c r="GN94" s="365"/>
      <c r="GO94" s="365"/>
      <c r="GP94" s="365"/>
      <c r="GQ94" s="365"/>
      <c r="GR94" s="365"/>
      <c r="GS94" s="365"/>
      <c r="GT94" s="365"/>
      <c r="GU94" s="365"/>
      <c r="GV94" s="365"/>
      <c r="GW94" s="365"/>
      <c r="GX94" s="365"/>
      <c r="GY94" s="365"/>
      <c r="GZ94" s="365"/>
      <c r="HA94" s="365"/>
      <c r="HB94" s="365"/>
      <c r="HC94" s="365"/>
      <c r="HD94" s="365"/>
      <c r="HE94" s="365"/>
      <c r="HF94" s="365"/>
      <c r="HG94" s="365"/>
      <c r="HH94" s="365"/>
      <c r="HI94" s="365"/>
      <c r="HJ94" s="365"/>
      <c r="HK94" s="365"/>
      <c r="HL94" s="365"/>
      <c r="HM94" s="365"/>
      <c r="HN94" s="365"/>
      <c r="HO94" s="359"/>
      <c r="HP94" s="374"/>
      <c r="HQ94" s="339"/>
      <c r="HR94" s="339"/>
      <c r="HS94" s="386"/>
      <c r="HT94" s="393"/>
      <c r="HU94" s="393"/>
      <c r="HV94" s="393"/>
      <c r="HW94" s="393"/>
      <c r="HX94" s="393"/>
      <c r="HY94" s="393"/>
      <c r="HZ94" s="393"/>
      <c r="IA94" s="393"/>
      <c r="IB94" s="393"/>
      <c r="IC94" s="393"/>
      <c r="ID94" s="393"/>
      <c r="IE94" s="393"/>
      <c r="IF94" s="393"/>
      <c r="IG94" s="359"/>
      <c r="IH94" s="359"/>
      <c r="II94" s="359"/>
      <c r="IJ94" s="359"/>
      <c r="IK94" s="359"/>
      <c r="IL94" s="359"/>
      <c r="IM94" s="359"/>
      <c r="IN94" s="359"/>
      <c r="IO94" s="359"/>
    </row>
    <row r="95" spans="1:249" s="352" customFormat="1" ht="30.75" thickBot="1">
      <c r="A95" s="352">
        <v>640</v>
      </c>
      <c r="B95" s="353" t="s">
        <v>589</v>
      </c>
      <c r="C95" s="461" t="s">
        <v>590</v>
      </c>
      <c r="D95" s="386"/>
      <c r="E95" s="393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5"/>
      <c r="CA95" s="365"/>
      <c r="CB95" s="365"/>
      <c r="CC95" s="365"/>
      <c r="CD95" s="365"/>
      <c r="CE95" s="365"/>
      <c r="CF95" s="365"/>
      <c r="CG95" s="365"/>
      <c r="CH95" s="365"/>
      <c r="CI95" s="365"/>
      <c r="CJ95" s="365"/>
      <c r="CK95" s="365"/>
      <c r="CL95" s="365"/>
      <c r="CM95" s="365"/>
      <c r="CN95" s="365"/>
      <c r="CO95" s="365"/>
      <c r="CP95" s="365"/>
      <c r="CQ95" s="365"/>
      <c r="CR95" s="365"/>
      <c r="CS95" s="365"/>
      <c r="CT95" s="365"/>
      <c r="CU95" s="365"/>
      <c r="CV95" s="365"/>
      <c r="CW95" s="365"/>
      <c r="CX95" s="365"/>
      <c r="CY95" s="365"/>
      <c r="CZ95" s="365"/>
      <c r="DA95" s="365"/>
      <c r="DB95" s="365"/>
      <c r="DC95" s="365"/>
      <c r="DD95" s="365"/>
      <c r="DE95" s="365"/>
      <c r="DF95" s="365"/>
      <c r="DG95" s="365"/>
      <c r="DH95" s="365"/>
      <c r="DI95" s="365"/>
      <c r="DJ95" s="365"/>
      <c r="DK95" s="365"/>
      <c r="DL95" s="365"/>
      <c r="DM95" s="365"/>
      <c r="DN95" s="365"/>
      <c r="DO95" s="365"/>
      <c r="DP95" s="365"/>
      <c r="DQ95" s="365"/>
      <c r="DR95" s="365"/>
      <c r="DS95" s="365"/>
      <c r="DT95" s="365"/>
      <c r="DU95" s="365"/>
      <c r="DV95" s="365"/>
      <c r="DW95" s="365"/>
      <c r="DX95" s="365"/>
      <c r="DY95" s="365"/>
      <c r="DZ95" s="365"/>
      <c r="EA95" s="365"/>
      <c r="EB95" s="365"/>
      <c r="EC95" s="365"/>
      <c r="ED95" s="365"/>
      <c r="EE95" s="365"/>
      <c r="EF95" s="365"/>
      <c r="EG95" s="365"/>
      <c r="EH95" s="365"/>
      <c r="EI95" s="365"/>
      <c r="EJ95" s="365"/>
      <c r="EK95" s="365"/>
      <c r="EL95" s="365"/>
      <c r="EM95" s="365"/>
      <c r="EN95" s="365"/>
      <c r="EO95" s="365"/>
      <c r="EP95" s="365"/>
      <c r="EQ95" s="365"/>
      <c r="ER95" s="365"/>
      <c r="ES95" s="365"/>
      <c r="ET95" s="365"/>
      <c r="EU95" s="365"/>
      <c r="EV95" s="365"/>
      <c r="EW95" s="365"/>
      <c r="EX95" s="365"/>
      <c r="EY95" s="365"/>
      <c r="EZ95" s="365"/>
      <c r="FA95" s="365"/>
      <c r="FB95" s="365"/>
      <c r="FC95" s="365"/>
      <c r="FD95" s="365"/>
      <c r="FE95" s="365"/>
      <c r="FF95" s="365"/>
      <c r="FG95" s="365"/>
      <c r="FH95" s="365"/>
      <c r="FI95" s="365"/>
      <c r="FJ95" s="365"/>
      <c r="FK95" s="365"/>
      <c r="FL95" s="365"/>
      <c r="FM95" s="365"/>
      <c r="FN95" s="365"/>
      <c r="FO95" s="365"/>
      <c r="FP95" s="365"/>
      <c r="FQ95" s="365"/>
      <c r="FR95" s="365"/>
      <c r="FS95" s="365"/>
      <c r="FT95" s="365"/>
      <c r="FU95" s="365"/>
      <c r="FV95" s="365"/>
      <c r="FW95" s="365"/>
      <c r="FX95" s="365"/>
      <c r="FY95" s="365"/>
      <c r="FZ95" s="365"/>
      <c r="GA95" s="365"/>
      <c r="GB95" s="365"/>
      <c r="GC95" s="365"/>
      <c r="GD95" s="365"/>
      <c r="GE95" s="365"/>
      <c r="GF95" s="365"/>
      <c r="GG95" s="365"/>
      <c r="GH95" s="365"/>
      <c r="GI95" s="365"/>
      <c r="GJ95" s="365"/>
      <c r="GK95" s="365"/>
      <c r="GL95" s="365"/>
      <c r="GM95" s="365"/>
      <c r="GN95" s="365"/>
      <c r="GO95" s="365"/>
      <c r="GP95" s="365"/>
      <c r="GQ95" s="365"/>
      <c r="GR95" s="365"/>
      <c r="GS95" s="365"/>
      <c r="GT95" s="365"/>
      <c r="GU95" s="365"/>
      <c r="GV95" s="365"/>
      <c r="GW95" s="365"/>
      <c r="GX95" s="365"/>
      <c r="GY95" s="365"/>
      <c r="GZ95" s="365"/>
      <c r="HA95" s="365"/>
      <c r="HB95" s="365"/>
      <c r="HC95" s="365"/>
      <c r="HD95" s="365"/>
      <c r="HE95" s="365"/>
      <c r="HF95" s="365"/>
      <c r="HG95" s="365"/>
      <c r="HH95" s="365"/>
      <c r="HI95" s="365"/>
      <c r="HJ95" s="365"/>
      <c r="HK95" s="365"/>
      <c r="HL95" s="365"/>
      <c r="HM95" s="365"/>
      <c r="HN95" s="365"/>
      <c r="HO95" s="359"/>
      <c r="HP95" s="374"/>
      <c r="HQ95" s="339"/>
      <c r="HR95" s="339"/>
      <c r="HS95" s="359"/>
      <c r="HT95" s="386"/>
      <c r="HU95" s="393"/>
      <c r="HV95" s="393"/>
      <c r="HW95" s="441"/>
      <c r="HX95" s="359"/>
      <c r="HY95" s="359"/>
      <c r="HZ95" s="359"/>
      <c r="IA95" s="359"/>
      <c r="IB95" s="359"/>
      <c r="IC95" s="359"/>
      <c r="ID95" s="359"/>
      <c r="IE95" s="359"/>
      <c r="IF95" s="359"/>
      <c r="IG95" s="359"/>
      <c r="IH95" s="359"/>
      <c r="II95" s="359"/>
      <c r="IJ95" s="359"/>
      <c r="IK95" s="359"/>
      <c r="IL95" s="359"/>
      <c r="IM95" s="359"/>
      <c r="IN95" s="359"/>
      <c r="IO95" s="359"/>
    </row>
    <row r="96" spans="1:249" s="352" customFormat="1" ht="30.75" thickBot="1">
      <c r="A96" s="352">
        <v>645</v>
      </c>
      <c r="B96" s="353" t="s">
        <v>591</v>
      </c>
      <c r="C96" s="461" t="s">
        <v>592</v>
      </c>
      <c r="D96" s="386"/>
      <c r="E96" s="393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5"/>
      <c r="CA96" s="365"/>
      <c r="CB96" s="365"/>
      <c r="CC96" s="365"/>
      <c r="CD96" s="365"/>
      <c r="CE96" s="365"/>
      <c r="CF96" s="365"/>
      <c r="CG96" s="365"/>
      <c r="CH96" s="365"/>
      <c r="CI96" s="365"/>
      <c r="CJ96" s="365"/>
      <c r="CK96" s="365"/>
      <c r="CL96" s="365"/>
      <c r="CM96" s="365"/>
      <c r="CN96" s="365"/>
      <c r="CO96" s="365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5"/>
      <c r="DD96" s="365"/>
      <c r="DE96" s="365"/>
      <c r="DF96" s="365"/>
      <c r="DG96" s="365"/>
      <c r="DH96" s="365"/>
      <c r="DI96" s="365"/>
      <c r="DJ96" s="365"/>
      <c r="DK96" s="365"/>
      <c r="DL96" s="365"/>
      <c r="DM96" s="365"/>
      <c r="DN96" s="365"/>
      <c r="DO96" s="365"/>
      <c r="DP96" s="365"/>
      <c r="DQ96" s="365"/>
      <c r="DR96" s="365"/>
      <c r="DS96" s="365"/>
      <c r="DT96" s="365"/>
      <c r="DU96" s="365"/>
      <c r="DV96" s="365"/>
      <c r="DW96" s="365"/>
      <c r="DX96" s="365"/>
      <c r="DY96" s="365"/>
      <c r="DZ96" s="365"/>
      <c r="EA96" s="365"/>
      <c r="EB96" s="365"/>
      <c r="EC96" s="365"/>
      <c r="ED96" s="365"/>
      <c r="EE96" s="365"/>
      <c r="EF96" s="365"/>
      <c r="EG96" s="365"/>
      <c r="EH96" s="365"/>
      <c r="EI96" s="365"/>
      <c r="EJ96" s="365"/>
      <c r="EK96" s="365"/>
      <c r="EL96" s="365"/>
      <c r="EM96" s="365"/>
      <c r="EN96" s="365"/>
      <c r="EO96" s="365"/>
      <c r="EP96" s="365"/>
      <c r="EQ96" s="365"/>
      <c r="ER96" s="365"/>
      <c r="ES96" s="365"/>
      <c r="ET96" s="365"/>
      <c r="EU96" s="365"/>
      <c r="EV96" s="365"/>
      <c r="EW96" s="365"/>
      <c r="EX96" s="365"/>
      <c r="EY96" s="365"/>
      <c r="EZ96" s="365"/>
      <c r="FA96" s="365"/>
      <c r="FB96" s="365"/>
      <c r="FC96" s="365"/>
      <c r="FD96" s="365"/>
      <c r="FE96" s="365"/>
      <c r="FF96" s="365"/>
      <c r="FG96" s="365"/>
      <c r="FH96" s="365"/>
      <c r="FI96" s="365"/>
      <c r="FJ96" s="365"/>
      <c r="FK96" s="365"/>
      <c r="FL96" s="365"/>
      <c r="FM96" s="365"/>
      <c r="FN96" s="365"/>
      <c r="FO96" s="365"/>
      <c r="FP96" s="365"/>
      <c r="FQ96" s="365"/>
      <c r="FR96" s="365"/>
      <c r="FS96" s="365"/>
      <c r="FT96" s="365"/>
      <c r="FU96" s="365"/>
      <c r="FV96" s="365"/>
      <c r="FW96" s="365"/>
      <c r="FX96" s="365"/>
      <c r="FY96" s="365"/>
      <c r="FZ96" s="365"/>
      <c r="GA96" s="365"/>
      <c r="GB96" s="365"/>
      <c r="GC96" s="365"/>
      <c r="GD96" s="365"/>
      <c r="GE96" s="365"/>
      <c r="GF96" s="365"/>
      <c r="GG96" s="365"/>
      <c r="GH96" s="365"/>
      <c r="GI96" s="365"/>
      <c r="GJ96" s="365"/>
      <c r="GK96" s="365"/>
      <c r="GL96" s="365"/>
      <c r="GM96" s="365"/>
      <c r="GN96" s="365"/>
      <c r="GO96" s="365"/>
      <c r="GP96" s="365"/>
      <c r="GQ96" s="365"/>
      <c r="GR96" s="365"/>
      <c r="GS96" s="365"/>
      <c r="GT96" s="365"/>
      <c r="GU96" s="365"/>
      <c r="GV96" s="365"/>
      <c r="GW96" s="365"/>
      <c r="GX96" s="365"/>
      <c r="GY96" s="365"/>
      <c r="GZ96" s="365"/>
      <c r="HA96" s="365"/>
      <c r="HB96" s="365"/>
      <c r="HC96" s="365"/>
      <c r="HD96" s="365"/>
      <c r="HE96" s="365"/>
      <c r="HF96" s="365"/>
      <c r="HG96" s="365"/>
      <c r="HH96" s="365"/>
      <c r="HI96" s="365"/>
      <c r="HJ96" s="365"/>
      <c r="HK96" s="365"/>
      <c r="HL96" s="365"/>
      <c r="HM96" s="365"/>
      <c r="HN96" s="365"/>
      <c r="HO96" s="359"/>
      <c r="HP96" s="374"/>
      <c r="HQ96" s="339"/>
      <c r="HR96" s="339"/>
      <c r="HS96" s="359"/>
      <c r="HT96" s="386"/>
      <c r="HU96" s="393"/>
      <c r="HV96" s="393"/>
      <c r="HW96" s="441"/>
      <c r="HX96" s="359"/>
      <c r="HY96" s="359"/>
      <c r="HZ96" s="359"/>
      <c r="IA96" s="359"/>
      <c r="IB96" s="359"/>
      <c r="IC96" s="359"/>
      <c r="ID96" s="359"/>
      <c r="IE96" s="359"/>
      <c r="IF96" s="359"/>
      <c r="IG96" s="359"/>
      <c r="IH96" s="359"/>
      <c r="II96" s="359"/>
      <c r="IJ96" s="359"/>
      <c r="IK96" s="359"/>
      <c r="IL96" s="359"/>
      <c r="IM96" s="359"/>
      <c r="IN96" s="359"/>
      <c r="IO96" s="359"/>
    </row>
    <row r="97" spans="1:559">
      <c r="D97" s="387"/>
      <c r="M97" s="365"/>
      <c r="N97" s="365"/>
      <c r="O97" s="365"/>
      <c r="P97" s="365"/>
      <c r="Q97" s="365"/>
      <c r="R97" s="365"/>
    </row>
    <row r="98" spans="1:559">
      <c r="A98" s="123" t="s">
        <v>404</v>
      </c>
      <c r="B98" s="135" t="s">
        <v>346</v>
      </c>
      <c r="C98" s="123" t="s">
        <v>347</v>
      </c>
      <c r="D98" s="387">
        <v>221117338</v>
      </c>
      <c r="E98" s="393">
        <v>3655</v>
      </c>
      <c r="F98" s="122" t="s">
        <v>1473</v>
      </c>
      <c r="G98" s="123">
        <v>0</v>
      </c>
      <c r="H98" s="123">
        <v>0</v>
      </c>
      <c r="I98" s="123">
        <v>0</v>
      </c>
      <c r="J98" s="123">
        <v>0</v>
      </c>
      <c r="K98" s="123">
        <v>0</v>
      </c>
      <c r="L98" s="123">
        <v>0</v>
      </c>
      <c r="M98" s="365">
        <v>0</v>
      </c>
      <c r="N98" s="365">
        <v>0</v>
      </c>
      <c r="O98" s="365">
        <v>0</v>
      </c>
      <c r="P98" s="365">
        <v>0</v>
      </c>
      <c r="Q98" s="365">
        <v>0</v>
      </c>
      <c r="R98" s="365">
        <v>0</v>
      </c>
      <c r="S98" s="123">
        <v>0</v>
      </c>
      <c r="T98" s="123">
        <v>0</v>
      </c>
      <c r="U98" s="123">
        <v>0</v>
      </c>
      <c r="V98" s="123">
        <v>0</v>
      </c>
      <c r="W98" s="123">
        <v>0</v>
      </c>
      <c r="X98" s="123">
        <v>0</v>
      </c>
      <c r="Y98" s="123">
        <v>0</v>
      </c>
      <c r="Z98" s="123">
        <v>0</v>
      </c>
      <c r="AA98" s="123">
        <v>0</v>
      </c>
      <c r="AB98" s="123">
        <v>0</v>
      </c>
      <c r="AC98" s="123">
        <v>0</v>
      </c>
      <c r="AD98" s="123">
        <v>0</v>
      </c>
      <c r="AE98" s="123">
        <v>0</v>
      </c>
      <c r="AF98" s="123">
        <v>0</v>
      </c>
      <c r="AG98" s="123">
        <v>0</v>
      </c>
      <c r="AH98" s="123">
        <v>0</v>
      </c>
      <c r="AI98" s="123">
        <v>0</v>
      </c>
      <c r="AJ98" s="123">
        <v>0</v>
      </c>
      <c r="AK98" s="123">
        <v>0</v>
      </c>
      <c r="AL98" s="123">
        <v>0</v>
      </c>
      <c r="AM98" s="123">
        <v>0</v>
      </c>
      <c r="AN98" s="123">
        <v>0</v>
      </c>
      <c r="AO98" s="123">
        <v>0</v>
      </c>
      <c r="AP98" s="123">
        <v>0</v>
      </c>
      <c r="AQ98" s="123">
        <v>0</v>
      </c>
      <c r="AR98" s="123">
        <v>0</v>
      </c>
      <c r="AS98" s="123">
        <v>0</v>
      </c>
      <c r="AT98" s="123">
        <v>0</v>
      </c>
      <c r="AU98" s="123">
        <v>0</v>
      </c>
      <c r="AV98" s="123">
        <v>0</v>
      </c>
      <c r="AW98" s="123">
        <v>0</v>
      </c>
      <c r="AX98" s="123">
        <v>0</v>
      </c>
      <c r="AY98" s="123">
        <v>0</v>
      </c>
      <c r="AZ98" s="123">
        <v>0</v>
      </c>
      <c r="BA98" s="123">
        <v>0</v>
      </c>
      <c r="BB98" s="123">
        <v>0</v>
      </c>
      <c r="BC98" s="123">
        <v>0</v>
      </c>
      <c r="BD98" s="123">
        <v>0</v>
      </c>
      <c r="BE98" s="123">
        <v>0</v>
      </c>
      <c r="BF98" s="123">
        <v>0</v>
      </c>
      <c r="BG98" s="123">
        <v>0</v>
      </c>
      <c r="BH98" s="123">
        <v>0</v>
      </c>
      <c r="BI98" s="123">
        <v>0</v>
      </c>
      <c r="BJ98" s="123">
        <v>0</v>
      </c>
      <c r="BK98" s="123">
        <v>0</v>
      </c>
      <c r="BL98" s="123">
        <v>0</v>
      </c>
      <c r="BM98" s="123">
        <v>0</v>
      </c>
      <c r="BN98" s="123">
        <v>0</v>
      </c>
      <c r="BO98" s="123">
        <v>0</v>
      </c>
      <c r="BP98" s="123">
        <v>0</v>
      </c>
      <c r="BQ98" s="123">
        <v>0</v>
      </c>
      <c r="BR98" s="123">
        <v>0</v>
      </c>
      <c r="BS98" s="123">
        <v>0</v>
      </c>
      <c r="BT98" s="123">
        <v>0</v>
      </c>
      <c r="BU98" s="123">
        <v>0</v>
      </c>
      <c r="BV98" s="123">
        <v>0</v>
      </c>
      <c r="BW98" s="123">
        <v>0</v>
      </c>
      <c r="BX98" s="123">
        <v>0</v>
      </c>
      <c r="BY98" s="123">
        <v>0</v>
      </c>
      <c r="BZ98" s="123">
        <v>0</v>
      </c>
      <c r="CA98" s="123">
        <v>0</v>
      </c>
      <c r="CB98" s="123">
        <v>0</v>
      </c>
      <c r="CC98" s="123">
        <v>0</v>
      </c>
      <c r="CD98" s="123">
        <v>0</v>
      </c>
      <c r="CE98" s="123">
        <v>0</v>
      </c>
      <c r="CF98" s="123">
        <v>0</v>
      </c>
      <c r="CG98" s="123">
        <v>0</v>
      </c>
      <c r="CH98" s="123">
        <v>0</v>
      </c>
      <c r="CI98" s="123">
        <v>0</v>
      </c>
      <c r="CJ98" s="123">
        <v>0</v>
      </c>
      <c r="CK98" s="123">
        <v>0</v>
      </c>
      <c r="CL98" s="123">
        <v>0</v>
      </c>
      <c r="CM98" s="123">
        <v>0</v>
      </c>
      <c r="CN98" s="123">
        <v>0</v>
      </c>
      <c r="CO98" s="123">
        <v>0</v>
      </c>
      <c r="CP98" s="123">
        <v>0</v>
      </c>
      <c r="CQ98" s="123">
        <v>0</v>
      </c>
      <c r="CR98" s="123">
        <v>0</v>
      </c>
      <c r="CS98" s="123">
        <v>0</v>
      </c>
      <c r="CT98" s="123">
        <v>0</v>
      </c>
      <c r="CU98" s="123">
        <v>0</v>
      </c>
      <c r="CV98" s="123">
        <v>0</v>
      </c>
      <c r="CW98" s="123">
        <v>0</v>
      </c>
      <c r="CX98" s="123">
        <v>0</v>
      </c>
      <c r="CY98" s="123">
        <v>0</v>
      </c>
      <c r="CZ98" s="123">
        <v>0</v>
      </c>
      <c r="DA98" s="123">
        <v>0</v>
      </c>
      <c r="DB98" s="123">
        <v>0</v>
      </c>
      <c r="DC98" s="123">
        <v>0</v>
      </c>
      <c r="DD98" s="123">
        <v>0</v>
      </c>
      <c r="DE98" s="123">
        <v>0</v>
      </c>
      <c r="DF98" s="123">
        <v>0</v>
      </c>
      <c r="DG98" s="123">
        <v>0</v>
      </c>
      <c r="DH98" s="123">
        <v>0</v>
      </c>
      <c r="DI98" s="123">
        <v>0</v>
      </c>
      <c r="DJ98" s="123">
        <v>0</v>
      </c>
      <c r="DK98" s="123">
        <v>0</v>
      </c>
      <c r="DL98" s="123">
        <v>0</v>
      </c>
      <c r="DM98" s="123">
        <v>0</v>
      </c>
      <c r="DN98" s="123">
        <v>0</v>
      </c>
      <c r="DO98" s="123">
        <v>0</v>
      </c>
      <c r="DP98" s="123">
        <v>0</v>
      </c>
      <c r="DQ98" s="123">
        <v>0</v>
      </c>
      <c r="DR98" s="123">
        <v>0</v>
      </c>
      <c r="DS98" s="123">
        <v>0</v>
      </c>
      <c r="DT98" s="123">
        <v>0</v>
      </c>
      <c r="DU98" s="123">
        <v>0</v>
      </c>
      <c r="DV98" s="123">
        <v>0</v>
      </c>
      <c r="DW98" s="123">
        <v>0</v>
      </c>
      <c r="DX98" s="123">
        <v>0</v>
      </c>
      <c r="DY98" s="123">
        <v>0</v>
      </c>
      <c r="DZ98" s="123">
        <v>0</v>
      </c>
      <c r="EA98" s="123">
        <v>0</v>
      </c>
      <c r="EB98" s="123">
        <v>0</v>
      </c>
      <c r="EC98" s="123">
        <v>0</v>
      </c>
      <c r="ED98" s="123">
        <v>0</v>
      </c>
      <c r="EE98" s="123">
        <v>0</v>
      </c>
      <c r="EF98" s="123">
        <v>0</v>
      </c>
      <c r="EG98" s="123">
        <v>0</v>
      </c>
      <c r="EH98" s="123">
        <v>0</v>
      </c>
      <c r="EI98" s="123">
        <v>0</v>
      </c>
      <c r="EJ98" s="123">
        <v>0</v>
      </c>
      <c r="EK98" s="123">
        <v>0</v>
      </c>
      <c r="EL98" s="123">
        <v>0</v>
      </c>
      <c r="EM98" s="123">
        <v>0</v>
      </c>
      <c r="EN98" s="123">
        <v>0</v>
      </c>
      <c r="EO98" s="123">
        <v>0</v>
      </c>
      <c r="EP98" s="123">
        <v>0</v>
      </c>
      <c r="EQ98" s="123">
        <v>0</v>
      </c>
      <c r="ER98" s="123">
        <v>0</v>
      </c>
      <c r="ES98" s="123">
        <v>0</v>
      </c>
      <c r="ET98" s="123">
        <v>0</v>
      </c>
      <c r="EU98" s="123">
        <v>0</v>
      </c>
      <c r="EV98" s="123">
        <v>0</v>
      </c>
      <c r="EW98" s="123">
        <v>0</v>
      </c>
      <c r="EX98" s="123">
        <v>0</v>
      </c>
      <c r="EY98" s="123">
        <v>0</v>
      </c>
      <c r="EZ98" s="123">
        <v>0</v>
      </c>
      <c r="FA98" s="123">
        <v>0</v>
      </c>
      <c r="FB98" s="123">
        <v>0</v>
      </c>
      <c r="FC98" s="123">
        <v>0</v>
      </c>
      <c r="FD98" s="123">
        <v>0</v>
      </c>
      <c r="FE98" s="123">
        <v>0</v>
      </c>
      <c r="FF98" s="123">
        <v>0</v>
      </c>
      <c r="FG98" s="123">
        <v>0</v>
      </c>
      <c r="FH98" s="123">
        <v>0</v>
      </c>
      <c r="FI98" s="123">
        <v>0</v>
      </c>
      <c r="FJ98" s="123">
        <v>0</v>
      </c>
      <c r="FK98" s="123">
        <v>0</v>
      </c>
      <c r="FL98" s="123">
        <v>0</v>
      </c>
      <c r="FM98" s="123">
        <v>0</v>
      </c>
      <c r="FN98" s="123">
        <v>0</v>
      </c>
      <c r="FO98" s="123">
        <v>0</v>
      </c>
      <c r="FP98" s="123">
        <v>0</v>
      </c>
      <c r="FQ98" s="123">
        <v>0</v>
      </c>
      <c r="FR98" s="123">
        <v>0</v>
      </c>
      <c r="FS98" s="123">
        <v>0</v>
      </c>
      <c r="FT98" s="123">
        <v>0</v>
      </c>
      <c r="FU98" s="123">
        <v>0</v>
      </c>
      <c r="FV98" s="123">
        <v>0</v>
      </c>
      <c r="FW98" s="123">
        <v>0</v>
      </c>
      <c r="FX98" s="123">
        <v>0</v>
      </c>
      <c r="FY98" s="123">
        <v>0</v>
      </c>
      <c r="FZ98" s="123">
        <v>0</v>
      </c>
      <c r="GA98" s="123">
        <v>0</v>
      </c>
      <c r="GB98" s="123">
        <v>0</v>
      </c>
      <c r="GC98" s="123">
        <v>0</v>
      </c>
      <c r="GD98" s="123">
        <v>0</v>
      </c>
      <c r="GE98" s="123">
        <v>0</v>
      </c>
      <c r="GF98" s="123">
        <v>0</v>
      </c>
      <c r="GG98" s="123">
        <v>0</v>
      </c>
      <c r="GH98" s="123">
        <v>0</v>
      </c>
      <c r="GI98" s="123">
        <v>0</v>
      </c>
      <c r="GJ98" s="123">
        <v>0</v>
      </c>
      <c r="GK98" s="123">
        <v>0</v>
      </c>
      <c r="GL98" s="123">
        <v>0</v>
      </c>
      <c r="GM98" s="123">
        <v>0</v>
      </c>
      <c r="GN98" s="123">
        <v>0</v>
      </c>
      <c r="GO98" s="123">
        <v>0</v>
      </c>
      <c r="GP98" s="123">
        <v>0</v>
      </c>
      <c r="GQ98" s="123">
        <v>0</v>
      </c>
      <c r="GR98" s="123">
        <v>0</v>
      </c>
      <c r="GS98" s="123">
        <v>0</v>
      </c>
      <c r="GT98" s="123">
        <v>0</v>
      </c>
      <c r="GU98" s="123">
        <v>0</v>
      </c>
      <c r="GV98" s="123">
        <v>0</v>
      </c>
      <c r="GW98" s="123">
        <v>0</v>
      </c>
      <c r="GX98" s="123">
        <v>0</v>
      </c>
      <c r="GY98" s="123">
        <v>0</v>
      </c>
      <c r="GZ98" s="123">
        <v>0</v>
      </c>
      <c r="HA98" s="123">
        <v>0</v>
      </c>
      <c r="HB98" s="123">
        <v>0</v>
      </c>
      <c r="HC98" s="123">
        <v>0</v>
      </c>
      <c r="HD98" s="123">
        <v>0</v>
      </c>
      <c r="HE98" s="123">
        <v>0</v>
      </c>
      <c r="HF98" s="123">
        <v>0</v>
      </c>
      <c r="HG98" s="123">
        <v>0</v>
      </c>
      <c r="HH98" s="123">
        <v>0</v>
      </c>
      <c r="HI98" s="123">
        <v>0</v>
      </c>
      <c r="HJ98" s="123">
        <v>0</v>
      </c>
      <c r="HK98" s="123">
        <v>0</v>
      </c>
      <c r="HL98" s="123">
        <v>20282668</v>
      </c>
      <c r="HM98" s="342">
        <v>0</v>
      </c>
      <c r="HN98" s="342">
        <v>200831015</v>
      </c>
      <c r="HP98" s="123" t="s">
        <v>1671</v>
      </c>
      <c r="HQ98" s="123" t="s">
        <v>1672</v>
      </c>
      <c r="HR98" s="123" t="s">
        <v>1673</v>
      </c>
      <c r="HT98" s="123" t="s">
        <v>1479</v>
      </c>
      <c r="HU98" s="123" t="s">
        <v>1479</v>
      </c>
      <c r="HV98" s="342">
        <v>0</v>
      </c>
      <c r="HW98" s="123">
        <v>0</v>
      </c>
      <c r="HX98" s="123">
        <v>0</v>
      </c>
      <c r="HY98" s="123">
        <v>0</v>
      </c>
      <c r="HZ98" s="123">
        <v>0</v>
      </c>
      <c r="IA98" s="123">
        <v>0</v>
      </c>
      <c r="IB98" s="123">
        <v>0</v>
      </c>
      <c r="IC98" s="123">
        <v>0</v>
      </c>
      <c r="ID98" s="123">
        <v>0</v>
      </c>
      <c r="IE98" s="123">
        <v>0</v>
      </c>
      <c r="IF98" s="123">
        <v>0</v>
      </c>
    </row>
    <row r="99" spans="1:559">
      <c r="A99" s="123" t="s">
        <v>406</v>
      </c>
      <c r="B99" s="135" t="s">
        <v>375</v>
      </c>
      <c r="C99" s="186" t="s">
        <v>573</v>
      </c>
      <c r="D99" s="387"/>
      <c r="E99" s="393"/>
    </row>
    <row r="100" spans="1:559" s="459" customFormat="1">
      <c r="A100" s="449" t="s">
        <v>407</v>
      </c>
      <c r="B100" s="83" t="s">
        <v>378</v>
      </c>
      <c r="C100" s="449" t="s">
        <v>379</v>
      </c>
      <c r="D100" s="387"/>
      <c r="E100" s="393"/>
      <c r="F100" s="376"/>
      <c r="G100" s="451"/>
      <c r="H100" s="451"/>
      <c r="I100" s="452"/>
      <c r="J100" s="451"/>
      <c r="K100" s="451"/>
      <c r="L100" s="451"/>
      <c r="M100" s="453"/>
      <c r="N100" s="453"/>
      <c r="O100" s="453"/>
      <c r="P100" s="453"/>
      <c r="Q100" s="453"/>
      <c r="R100" s="453"/>
      <c r="S100" s="453"/>
      <c r="T100" s="453"/>
      <c r="U100" s="453"/>
      <c r="V100" s="453"/>
      <c r="W100" s="453"/>
      <c r="X100" s="453"/>
      <c r="Y100" s="453"/>
      <c r="Z100" s="453"/>
      <c r="AA100" s="453"/>
      <c r="AB100" s="453"/>
      <c r="AC100" s="453"/>
      <c r="AD100" s="453"/>
      <c r="AE100" s="453"/>
      <c r="AF100" s="453"/>
      <c r="AG100" s="453"/>
      <c r="AH100" s="453"/>
      <c r="AI100" s="453"/>
      <c r="AJ100" s="453"/>
      <c r="AK100" s="453"/>
      <c r="AL100" s="453"/>
      <c r="AM100" s="453"/>
      <c r="AN100" s="453"/>
      <c r="AO100" s="453"/>
      <c r="AP100" s="453"/>
      <c r="AQ100" s="453"/>
      <c r="AR100" s="453"/>
      <c r="AS100" s="453"/>
      <c r="AT100" s="453"/>
      <c r="AU100" s="453"/>
      <c r="AV100" s="453"/>
      <c r="AW100" s="453"/>
      <c r="AX100" s="453"/>
      <c r="AY100" s="453"/>
      <c r="AZ100" s="453"/>
      <c r="BA100" s="453"/>
      <c r="BB100" s="453"/>
      <c r="BC100" s="453"/>
      <c r="BD100" s="453"/>
      <c r="BE100" s="453"/>
      <c r="BF100" s="453"/>
      <c r="BG100" s="453"/>
      <c r="BH100" s="453"/>
      <c r="BI100" s="453"/>
      <c r="BJ100" s="453"/>
      <c r="BK100" s="453"/>
      <c r="BL100" s="453"/>
      <c r="BM100" s="453"/>
      <c r="BN100" s="453"/>
      <c r="BO100" s="453"/>
      <c r="BP100" s="453"/>
      <c r="BQ100" s="453"/>
      <c r="BR100" s="453"/>
      <c r="BS100" s="453"/>
      <c r="BT100" s="453"/>
      <c r="BU100" s="453"/>
      <c r="BV100" s="453"/>
      <c r="BW100" s="453"/>
      <c r="BX100" s="453"/>
      <c r="BY100" s="453"/>
      <c r="BZ100" s="453"/>
      <c r="CA100" s="453"/>
      <c r="CB100" s="453"/>
      <c r="CC100" s="453"/>
      <c r="CD100" s="453"/>
      <c r="CE100" s="453"/>
      <c r="CF100" s="453"/>
      <c r="CG100" s="453"/>
      <c r="CH100" s="453"/>
      <c r="CI100" s="453"/>
      <c r="CJ100" s="453"/>
      <c r="CK100" s="453"/>
      <c r="CL100" s="453"/>
      <c r="CM100" s="453"/>
      <c r="CN100" s="453"/>
      <c r="CO100" s="453"/>
      <c r="CP100" s="453"/>
      <c r="CQ100" s="453"/>
      <c r="CR100" s="453"/>
      <c r="CS100" s="453"/>
      <c r="CT100" s="453"/>
      <c r="CU100" s="453"/>
      <c r="CV100" s="453"/>
      <c r="CW100" s="453"/>
      <c r="CX100" s="453"/>
      <c r="CY100" s="453"/>
      <c r="CZ100" s="453"/>
      <c r="DA100" s="453"/>
      <c r="DB100" s="453"/>
      <c r="DC100" s="453"/>
      <c r="DD100" s="453"/>
      <c r="DE100" s="453"/>
      <c r="DF100" s="453"/>
      <c r="DG100" s="453"/>
      <c r="DH100" s="453"/>
      <c r="DI100" s="453"/>
      <c r="DJ100" s="453"/>
      <c r="DK100" s="453"/>
      <c r="DL100" s="453"/>
      <c r="DM100" s="453"/>
      <c r="DN100" s="453"/>
      <c r="DO100" s="453"/>
      <c r="DP100" s="453"/>
      <c r="DQ100" s="453"/>
      <c r="DR100" s="453"/>
      <c r="DS100" s="453"/>
      <c r="DT100" s="453"/>
      <c r="DU100" s="453"/>
      <c r="DV100" s="453"/>
      <c r="DW100" s="453"/>
      <c r="DX100" s="453"/>
      <c r="DY100" s="453"/>
      <c r="DZ100" s="453"/>
      <c r="EA100" s="453"/>
      <c r="EB100" s="453"/>
      <c r="EC100" s="453"/>
      <c r="ED100" s="453"/>
      <c r="EE100" s="453"/>
      <c r="EF100" s="453"/>
      <c r="EG100" s="453"/>
      <c r="EH100" s="453"/>
      <c r="EI100" s="453"/>
      <c r="EJ100" s="453"/>
      <c r="EK100" s="453"/>
      <c r="EL100" s="453"/>
      <c r="EM100" s="453"/>
      <c r="EN100" s="453"/>
      <c r="EO100" s="453"/>
      <c r="EP100" s="453"/>
      <c r="EQ100" s="453"/>
      <c r="ER100" s="453"/>
      <c r="ES100" s="453"/>
      <c r="ET100" s="453"/>
      <c r="EU100" s="453"/>
      <c r="EV100" s="453"/>
      <c r="EW100" s="453"/>
      <c r="EX100" s="453"/>
      <c r="EY100" s="453"/>
      <c r="EZ100" s="453"/>
      <c r="FA100" s="453"/>
      <c r="FB100" s="453"/>
      <c r="FC100" s="453"/>
      <c r="FD100" s="453"/>
      <c r="FE100" s="453"/>
      <c r="FF100" s="453"/>
      <c r="FG100" s="453"/>
      <c r="FH100" s="453"/>
      <c r="FI100" s="453"/>
      <c r="FJ100" s="453"/>
      <c r="FK100" s="453"/>
      <c r="FL100" s="453"/>
      <c r="FM100" s="453"/>
      <c r="FN100" s="453"/>
      <c r="FO100" s="453"/>
      <c r="FP100" s="453"/>
      <c r="FQ100" s="453"/>
      <c r="FR100" s="453"/>
      <c r="FS100" s="453"/>
      <c r="FT100" s="453"/>
      <c r="FU100" s="453"/>
      <c r="FV100" s="453"/>
      <c r="FW100" s="453"/>
      <c r="FX100" s="453"/>
      <c r="FY100" s="453"/>
      <c r="FZ100" s="453"/>
      <c r="GA100" s="453"/>
      <c r="GB100" s="453"/>
      <c r="GC100" s="453"/>
      <c r="GD100" s="453"/>
      <c r="GE100" s="453"/>
      <c r="GF100" s="453"/>
      <c r="GG100" s="453"/>
      <c r="GH100" s="453"/>
      <c r="GI100" s="453"/>
      <c r="GJ100" s="453"/>
      <c r="GK100" s="453"/>
      <c r="GL100" s="453"/>
      <c r="GM100" s="453"/>
      <c r="GN100" s="453"/>
      <c r="GO100" s="453"/>
      <c r="GP100" s="453"/>
      <c r="GQ100" s="453"/>
      <c r="GR100" s="453"/>
      <c r="GS100" s="453"/>
      <c r="GT100" s="453"/>
      <c r="GU100" s="453"/>
      <c r="GV100" s="453"/>
      <c r="GW100" s="453"/>
      <c r="GX100" s="453"/>
      <c r="GY100" s="453"/>
      <c r="GZ100" s="453"/>
      <c r="HA100" s="453"/>
      <c r="HB100" s="453"/>
      <c r="HC100" s="453"/>
      <c r="HD100" s="453"/>
      <c r="HE100" s="453"/>
      <c r="HF100" s="453"/>
      <c r="HG100" s="453"/>
      <c r="HH100" s="453"/>
      <c r="HI100" s="453"/>
      <c r="HJ100" s="453"/>
      <c r="HK100" s="453"/>
      <c r="HL100" s="454"/>
      <c r="HM100" s="454"/>
      <c r="HN100" s="454"/>
      <c r="HO100" s="455"/>
      <c r="HP100" s="456"/>
      <c r="HQ100" s="389"/>
      <c r="HR100" s="389"/>
      <c r="HS100" s="455"/>
      <c r="HT100" s="455"/>
      <c r="HU100" s="455"/>
      <c r="HV100" s="455"/>
      <c r="HW100" s="455"/>
      <c r="HX100" s="455"/>
      <c r="HY100" s="455"/>
      <c r="HZ100" s="455"/>
      <c r="IA100" s="455"/>
      <c r="IB100" s="455"/>
      <c r="IC100" s="455"/>
      <c r="ID100" s="455"/>
      <c r="IE100" s="455"/>
      <c r="IF100" s="455"/>
      <c r="IG100" s="455"/>
      <c r="IH100" s="455"/>
      <c r="II100" s="455"/>
      <c r="IJ100" s="455"/>
      <c r="IK100" s="455"/>
      <c r="IL100" s="455"/>
      <c r="IM100" s="455"/>
      <c r="IN100" s="455"/>
      <c r="IO100" s="455"/>
      <c r="IP100" s="455"/>
      <c r="IQ100" s="455"/>
      <c r="IR100" s="455"/>
      <c r="IS100" s="455"/>
      <c r="IT100" s="455"/>
      <c r="IU100" s="455"/>
      <c r="IV100" s="455"/>
      <c r="IW100" s="455"/>
      <c r="IX100" s="455"/>
      <c r="IY100" s="455"/>
      <c r="IZ100" s="455"/>
      <c r="JA100" s="455"/>
      <c r="JB100" s="455"/>
      <c r="JC100" s="455"/>
      <c r="JD100" s="455"/>
      <c r="JE100" s="455"/>
      <c r="JF100" s="455"/>
      <c r="JG100" s="455"/>
      <c r="JH100" s="455"/>
      <c r="JI100" s="455"/>
      <c r="JJ100" s="455"/>
      <c r="JK100" s="455"/>
      <c r="JL100" s="455"/>
      <c r="JM100" s="455"/>
      <c r="JN100" s="455"/>
      <c r="JO100" s="455"/>
      <c r="JP100" s="455"/>
      <c r="JQ100" s="455"/>
      <c r="JR100" s="455"/>
      <c r="JS100" s="455"/>
      <c r="JT100" s="455"/>
      <c r="JU100" s="455"/>
      <c r="JV100" s="455"/>
      <c r="JW100" s="455"/>
      <c r="JX100" s="455"/>
      <c r="JY100" s="455"/>
      <c r="JZ100" s="455"/>
      <c r="KA100" s="455"/>
      <c r="KB100" s="455"/>
      <c r="KC100" s="455"/>
      <c r="KD100" s="455"/>
      <c r="KE100" s="455"/>
      <c r="KF100" s="455"/>
      <c r="KG100" s="455"/>
      <c r="KH100" s="455"/>
      <c r="KI100" s="455"/>
      <c r="KJ100" s="455"/>
      <c r="KK100" s="455"/>
      <c r="KL100" s="455"/>
      <c r="KM100" s="455"/>
      <c r="KN100" s="455"/>
      <c r="KO100" s="455"/>
      <c r="KP100" s="455"/>
      <c r="KQ100" s="455"/>
      <c r="KR100" s="455"/>
      <c r="KS100" s="455"/>
      <c r="KT100" s="455"/>
      <c r="KU100" s="455"/>
      <c r="KV100" s="455"/>
      <c r="KW100" s="455"/>
      <c r="KX100" s="455"/>
      <c r="KY100" s="455"/>
      <c r="KZ100" s="455"/>
      <c r="LA100" s="455"/>
      <c r="LB100" s="455"/>
      <c r="LC100" s="455"/>
      <c r="LD100" s="455"/>
      <c r="LE100" s="455"/>
      <c r="LF100" s="455"/>
      <c r="LG100" s="455"/>
      <c r="LH100" s="455"/>
      <c r="LI100" s="455"/>
      <c r="LJ100" s="455"/>
      <c r="LK100" s="455"/>
      <c r="LL100" s="455"/>
      <c r="LM100" s="455"/>
      <c r="LN100" s="455"/>
      <c r="LO100" s="455"/>
      <c r="LP100" s="455"/>
      <c r="LQ100" s="455"/>
      <c r="LR100" s="455"/>
      <c r="LS100" s="455"/>
      <c r="LT100" s="455"/>
      <c r="LU100" s="455"/>
      <c r="LV100" s="455"/>
      <c r="LW100" s="455"/>
      <c r="LX100" s="455"/>
      <c r="LY100" s="455"/>
      <c r="LZ100" s="455"/>
      <c r="MA100" s="455"/>
      <c r="MB100" s="455"/>
      <c r="MC100" s="455"/>
      <c r="MD100" s="455"/>
      <c r="ME100" s="455"/>
      <c r="MF100" s="455"/>
      <c r="MG100" s="455"/>
      <c r="MH100" s="455"/>
      <c r="MI100" s="455"/>
      <c r="MJ100" s="455"/>
      <c r="MK100" s="455"/>
      <c r="ML100" s="455"/>
      <c r="MM100" s="455"/>
      <c r="MN100" s="455"/>
      <c r="MO100" s="455"/>
      <c r="MP100" s="455"/>
      <c r="MQ100" s="455"/>
      <c r="MR100" s="455"/>
      <c r="MS100" s="455"/>
      <c r="MT100" s="455"/>
      <c r="MU100" s="455"/>
      <c r="MV100" s="455"/>
      <c r="MW100" s="455"/>
      <c r="MX100" s="455"/>
      <c r="MY100" s="455"/>
      <c r="MZ100" s="455"/>
      <c r="NA100" s="455"/>
      <c r="NB100" s="455"/>
      <c r="NC100" s="455"/>
      <c r="ND100" s="455"/>
      <c r="NE100" s="455"/>
      <c r="NF100" s="455"/>
      <c r="NG100" s="455"/>
      <c r="NH100" s="455"/>
      <c r="NI100" s="455"/>
      <c r="NJ100" s="455"/>
      <c r="NK100" s="455"/>
      <c r="NL100" s="455"/>
      <c r="NM100" s="455"/>
      <c r="NN100" s="455"/>
      <c r="NO100" s="455"/>
      <c r="NP100" s="457"/>
      <c r="NQ100" s="455"/>
      <c r="NR100" s="455"/>
      <c r="NS100" s="455"/>
      <c r="NT100" s="457"/>
      <c r="NU100" s="455"/>
      <c r="NV100" s="455"/>
      <c r="NW100" s="455"/>
      <c r="NX100" s="455"/>
      <c r="NY100" s="455"/>
      <c r="NZ100" s="455"/>
      <c r="OA100" s="455"/>
      <c r="OB100" s="455"/>
      <c r="OC100" s="455"/>
      <c r="OD100" s="455"/>
      <c r="OE100" s="455"/>
      <c r="OF100" s="455"/>
      <c r="OG100" s="455"/>
      <c r="OH100" s="457"/>
      <c r="OI100" s="455"/>
      <c r="OJ100" s="455"/>
      <c r="OK100" s="455"/>
      <c r="OL100" s="455"/>
      <c r="OM100" s="455"/>
      <c r="ON100" s="455"/>
      <c r="OO100" s="455"/>
      <c r="OP100" s="455"/>
      <c r="OQ100" s="455"/>
      <c r="OR100" s="455"/>
      <c r="OS100" s="455"/>
      <c r="OT100" s="455"/>
      <c r="OU100" s="455"/>
      <c r="OV100" s="455"/>
      <c r="OW100" s="455"/>
      <c r="OX100" s="455"/>
      <c r="OY100" s="455"/>
      <c r="OZ100" s="455"/>
      <c r="PA100" s="455"/>
      <c r="PB100" s="455"/>
      <c r="PC100" s="455"/>
      <c r="PD100" s="455"/>
      <c r="PE100" s="455"/>
      <c r="PF100" s="455"/>
      <c r="PG100" s="455"/>
      <c r="PH100" s="455"/>
      <c r="PI100" s="455"/>
      <c r="PJ100" s="455"/>
      <c r="PK100" s="455"/>
      <c r="PL100" s="455"/>
      <c r="PM100" s="455"/>
      <c r="PN100" s="455"/>
      <c r="PO100" s="455"/>
      <c r="PP100" s="455"/>
      <c r="PQ100" s="455"/>
      <c r="PR100" s="455"/>
      <c r="PS100" s="455"/>
      <c r="PT100" s="455"/>
      <c r="PU100" s="455"/>
      <c r="PV100" s="455"/>
      <c r="PW100" s="455"/>
      <c r="PX100" s="455"/>
      <c r="PY100" s="455"/>
      <c r="PZ100" s="455"/>
      <c r="QA100" s="455"/>
      <c r="QB100" s="455"/>
      <c r="QC100" s="455"/>
      <c r="QD100" s="455"/>
      <c r="QE100" s="455"/>
      <c r="QF100" s="455"/>
      <c r="QG100" s="455"/>
      <c r="QH100" s="455"/>
      <c r="QI100" s="455"/>
      <c r="QJ100" s="455"/>
      <c r="QK100" s="455"/>
      <c r="QL100" s="455"/>
      <c r="QM100" s="455"/>
      <c r="QN100" s="455"/>
      <c r="QO100" s="455"/>
      <c r="QP100" s="455"/>
      <c r="QQ100" s="455"/>
      <c r="QR100" s="455"/>
      <c r="QS100" s="455"/>
      <c r="QT100" s="455"/>
      <c r="QU100" s="455"/>
      <c r="QV100" s="455"/>
      <c r="QW100" s="455"/>
      <c r="QX100" s="455"/>
      <c r="QY100" s="455"/>
      <c r="QZ100" s="455"/>
      <c r="RA100" s="455"/>
      <c r="RB100" s="455"/>
      <c r="RC100" s="455"/>
      <c r="RD100" s="455"/>
      <c r="RE100" s="455"/>
      <c r="RF100" s="455"/>
      <c r="RG100" s="455"/>
      <c r="RH100" s="455"/>
      <c r="RI100" s="455"/>
      <c r="RJ100" s="455"/>
      <c r="RK100" s="455"/>
      <c r="RL100" s="455"/>
      <c r="RM100" s="455"/>
      <c r="RN100" s="455"/>
      <c r="RO100" s="455"/>
      <c r="RP100" s="455"/>
      <c r="RQ100" s="455"/>
      <c r="RR100" s="455"/>
      <c r="RS100" s="455"/>
      <c r="RT100" s="455"/>
      <c r="RU100" s="389"/>
      <c r="RV100" s="389"/>
      <c r="RW100" s="389"/>
      <c r="RX100" s="455"/>
      <c r="RY100" s="455"/>
      <c r="RZ100" s="455"/>
      <c r="SA100" s="455"/>
      <c r="SB100" s="455"/>
      <c r="SC100" s="455"/>
      <c r="SD100" s="455"/>
      <c r="SE100" s="455"/>
      <c r="SF100" s="455"/>
      <c r="SG100" s="455"/>
      <c r="SH100" s="455"/>
      <c r="SI100" s="455"/>
      <c r="SJ100" s="455"/>
      <c r="SK100" s="455"/>
      <c r="SL100" s="455"/>
      <c r="SM100" s="455"/>
      <c r="SN100" s="455"/>
      <c r="SO100" s="455"/>
      <c r="SP100" s="455"/>
      <c r="SQ100" s="455"/>
      <c r="SR100" s="457"/>
      <c r="SS100" s="457"/>
      <c r="ST100" s="457"/>
      <c r="SU100" s="455"/>
      <c r="SV100" s="458"/>
      <c r="SW100" s="455"/>
      <c r="SX100" s="455"/>
      <c r="SY100" s="455"/>
      <c r="SZ100" s="455"/>
      <c r="TA100" s="455"/>
      <c r="TB100" s="455"/>
      <c r="TC100" s="455"/>
      <c r="TD100" s="455"/>
      <c r="TE100" s="455"/>
      <c r="TF100" s="455"/>
      <c r="TG100" s="455"/>
      <c r="TH100" s="455"/>
      <c r="TI100" s="455"/>
      <c r="TJ100" s="455"/>
      <c r="TK100" s="455"/>
      <c r="TL100" s="455"/>
      <c r="TM100" s="455"/>
      <c r="TN100" s="455"/>
      <c r="TO100" s="455"/>
      <c r="TP100" s="455"/>
      <c r="TQ100" s="455"/>
      <c r="TR100" s="455"/>
      <c r="TS100" s="455"/>
      <c r="TT100" s="455"/>
      <c r="TU100" s="455"/>
      <c r="TV100" s="455"/>
      <c r="TW100" s="455"/>
      <c r="TX100" s="455"/>
      <c r="TY100" s="455"/>
      <c r="TZ100" s="455"/>
      <c r="UA100" s="455"/>
      <c r="UB100" s="455"/>
      <c r="UC100" s="455"/>
      <c r="UD100" s="455"/>
      <c r="UE100" s="455"/>
      <c r="UF100" s="457"/>
      <c r="UG100" s="457"/>
      <c r="UH100" s="455"/>
      <c r="UI100" s="455"/>
      <c r="UJ100" s="455"/>
      <c r="UK100" s="458"/>
      <c r="UL100" s="455"/>
      <c r="UM100" s="455"/>
    </row>
    <row r="101" spans="1:559" s="459" customFormat="1">
      <c r="A101" s="449" t="s">
        <v>408</v>
      </c>
      <c r="B101" s="83" t="s">
        <v>380</v>
      </c>
      <c r="C101" s="449" t="s">
        <v>381</v>
      </c>
      <c r="D101" s="450"/>
      <c r="E101" s="393"/>
      <c r="F101" s="376"/>
      <c r="G101" s="451"/>
      <c r="H101" s="451"/>
      <c r="I101" s="452"/>
      <c r="J101" s="451"/>
      <c r="K101" s="451"/>
      <c r="L101" s="451"/>
      <c r="M101" s="453"/>
      <c r="N101" s="453"/>
      <c r="O101" s="453"/>
      <c r="P101" s="453"/>
      <c r="Q101" s="453"/>
      <c r="R101" s="453"/>
      <c r="S101" s="453"/>
      <c r="T101" s="453"/>
      <c r="U101" s="453"/>
      <c r="V101" s="453"/>
      <c r="W101" s="453"/>
      <c r="X101" s="453"/>
      <c r="Y101" s="453"/>
      <c r="Z101" s="453"/>
      <c r="AA101" s="453"/>
      <c r="AB101" s="453"/>
      <c r="AC101" s="453"/>
      <c r="AD101" s="453"/>
      <c r="AE101" s="453"/>
      <c r="AF101" s="453"/>
      <c r="AG101" s="453"/>
      <c r="AH101" s="453"/>
      <c r="AI101" s="453"/>
      <c r="AJ101" s="453"/>
      <c r="AK101" s="453"/>
      <c r="AL101" s="453"/>
      <c r="AM101" s="453"/>
      <c r="AN101" s="453"/>
      <c r="AO101" s="453"/>
      <c r="AP101" s="453"/>
      <c r="AQ101" s="453"/>
      <c r="AR101" s="453"/>
      <c r="AS101" s="453"/>
      <c r="AT101" s="453"/>
      <c r="AU101" s="453"/>
      <c r="AV101" s="453"/>
      <c r="AW101" s="453"/>
      <c r="AX101" s="453"/>
      <c r="AY101" s="453"/>
      <c r="AZ101" s="453"/>
      <c r="BA101" s="453"/>
      <c r="BB101" s="453"/>
      <c r="BC101" s="453"/>
      <c r="BD101" s="453"/>
      <c r="BE101" s="453"/>
      <c r="BF101" s="453"/>
      <c r="BG101" s="453"/>
      <c r="BH101" s="453"/>
      <c r="BI101" s="453"/>
      <c r="BJ101" s="453"/>
      <c r="BK101" s="453"/>
      <c r="BL101" s="453"/>
      <c r="BM101" s="453"/>
      <c r="BN101" s="453"/>
      <c r="BO101" s="453"/>
      <c r="BP101" s="453"/>
      <c r="BQ101" s="453"/>
      <c r="BR101" s="453"/>
      <c r="BS101" s="453"/>
      <c r="BT101" s="453"/>
      <c r="BU101" s="453"/>
      <c r="BV101" s="453"/>
      <c r="BW101" s="453"/>
      <c r="BX101" s="453"/>
      <c r="BY101" s="453"/>
      <c r="BZ101" s="453"/>
      <c r="CA101" s="453"/>
      <c r="CB101" s="453"/>
      <c r="CC101" s="453"/>
      <c r="CD101" s="453"/>
      <c r="CE101" s="453"/>
      <c r="CF101" s="453"/>
      <c r="CG101" s="453"/>
      <c r="CH101" s="453"/>
      <c r="CI101" s="453"/>
      <c r="CJ101" s="453"/>
      <c r="CK101" s="453"/>
      <c r="CL101" s="453"/>
      <c r="CM101" s="453"/>
      <c r="CN101" s="453"/>
      <c r="CO101" s="453"/>
      <c r="CP101" s="453"/>
      <c r="CQ101" s="453"/>
      <c r="CR101" s="453"/>
      <c r="CS101" s="453"/>
      <c r="CT101" s="453"/>
      <c r="CU101" s="453"/>
      <c r="CV101" s="453"/>
      <c r="CW101" s="453"/>
      <c r="CX101" s="453"/>
      <c r="CY101" s="453"/>
      <c r="CZ101" s="453"/>
      <c r="DA101" s="453"/>
      <c r="DB101" s="453"/>
      <c r="DC101" s="453"/>
      <c r="DD101" s="453"/>
      <c r="DE101" s="453"/>
      <c r="DF101" s="453"/>
      <c r="DG101" s="453"/>
      <c r="DH101" s="453"/>
      <c r="DI101" s="453"/>
      <c r="DJ101" s="453"/>
      <c r="DK101" s="453"/>
      <c r="DL101" s="453"/>
      <c r="DM101" s="453"/>
      <c r="DN101" s="453"/>
      <c r="DO101" s="453"/>
      <c r="DP101" s="453"/>
      <c r="DQ101" s="453"/>
      <c r="DR101" s="453"/>
      <c r="DS101" s="453"/>
      <c r="DT101" s="453"/>
      <c r="DU101" s="453"/>
      <c r="DV101" s="453"/>
      <c r="DW101" s="453"/>
      <c r="DX101" s="453"/>
      <c r="DY101" s="453"/>
      <c r="DZ101" s="453"/>
      <c r="EA101" s="453"/>
      <c r="EB101" s="453"/>
      <c r="EC101" s="453"/>
      <c r="ED101" s="453"/>
      <c r="EE101" s="453"/>
      <c r="EF101" s="453"/>
      <c r="EG101" s="453"/>
      <c r="EH101" s="453"/>
      <c r="EI101" s="453"/>
      <c r="EJ101" s="453"/>
      <c r="EK101" s="453"/>
      <c r="EL101" s="453"/>
      <c r="EM101" s="453"/>
      <c r="EN101" s="453"/>
      <c r="EO101" s="453"/>
      <c r="EP101" s="453"/>
      <c r="EQ101" s="453"/>
      <c r="ER101" s="453"/>
      <c r="ES101" s="453"/>
      <c r="ET101" s="453"/>
      <c r="EU101" s="453"/>
      <c r="EV101" s="453"/>
      <c r="EW101" s="453"/>
      <c r="EX101" s="453"/>
      <c r="EY101" s="453"/>
      <c r="EZ101" s="453"/>
      <c r="FA101" s="453"/>
      <c r="FB101" s="453"/>
      <c r="FC101" s="453"/>
      <c r="FD101" s="453"/>
      <c r="FE101" s="453"/>
      <c r="FF101" s="453"/>
      <c r="FG101" s="453"/>
      <c r="FH101" s="453"/>
      <c r="FI101" s="453"/>
      <c r="FJ101" s="453"/>
      <c r="FK101" s="453"/>
      <c r="FL101" s="453"/>
      <c r="FM101" s="453"/>
      <c r="FN101" s="453"/>
      <c r="FO101" s="453"/>
      <c r="FP101" s="453"/>
      <c r="FQ101" s="453"/>
      <c r="FR101" s="453"/>
      <c r="FS101" s="453"/>
      <c r="FT101" s="453"/>
      <c r="FU101" s="453"/>
      <c r="FV101" s="453"/>
      <c r="FW101" s="453"/>
      <c r="FX101" s="453"/>
      <c r="FY101" s="453"/>
      <c r="FZ101" s="453"/>
      <c r="GA101" s="453"/>
      <c r="GB101" s="453"/>
      <c r="GC101" s="453"/>
      <c r="GD101" s="453"/>
      <c r="GE101" s="453"/>
      <c r="GF101" s="453"/>
      <c r="GG101" s="453"/>
      <c r="GH101" s="453"/>
      <c r="GI101" s="453"/>
      <c r="GJ101" s="453"/>
      <c r="GK101" s="453"/>
      <c r="GL101" s="453"/>
      <c r="GM101" s="453"/>
      <c r="GN101" s="453"/>
      <c r="GO101" s="453"/>
      <c r="GP101" s="453"/>
      <c r="GQ101" s="453"/>
      <c r="GR101" s="453"/>
      <c r="GS101" s="453"/>
      <c r="GT101" s="453"/>
      <c r="GU101" s="453"/>
      <c r="GV101" s="453"/>
      <c r="GW101" s="453"/>
      <c r="GX101" s="453"/>
      <c r="GY101" s="453"/>
      <c r="GZ101" s="453"/>
      <c r="HA101" s="453"/>
      <c r="HB101" s="453"/>
      <c r="HC101" s="453"/>
      <c r="HD101" s="453"/>
      <c r="HE101" s="453"/>
      <c r="HF101" s="453"/>
      <c r="HG101" s="453"/>
      <c r="HH101" s="453"/>
      <c r="HI101" s="453"/>
      <c r="HJ101" s="453"/>
      <c r="HK101" s="453"/>
      <c r="HL101" s="460"/>
      <c r="HM101" s="460"/>
      <c r="HN101" s="460"/>
      <c r="HO101" s="455"/>
      <c r="HP101" s="456"/>
      <c r="HQ101" s="389"/>
      <c r="HR101" s="389"/>
      <c r="HS101" s="455"/>
      <c r="HT101" s="455"/>
      <c r="HU101" s="455"/>
      <c r="HV101" s="455"/>
      <c r="HW101" s="455"/>
      <c r="HX101" s="455"/>
      <c r="HY101" s="455"/>
      <c r="HZ101" s="455"/>
      <c r="IA101" s="455"/>
      <c r="IB101" s="455"/>
      <c r="IC101" s="455"/>
      <c r="ID101" s="455"/>
      <c r="IE101" s="455"/>
      <c r="IF101" s="455"/>
      <c r="IG101" s="455"/>
      <c r="IH101" s="455"/>
      <c r="II101" s="455"/>
      <c r="IJ101" s="455"/>
      <c r="IK101" s="455"/>
      <c r="IL101" s="455"/>
      <c r="IM101" s="455"/>
      <c r="IN101" s="455"/>
      <c r="IO101" s="455"/>
      <c r="IP101" s="455"/>
      <c r="IQ101" s="455"/>
      <c r="IR101" s="455"/>
      <c r="IS101" s="455"/>
      <c r="IT101" s="455"/>
      <c r="IU101" s="455"/>
      <c r="IV101" s="455"/>
      <c r="IW101" s="455"/>
      <c r="IX101" s="455"/>
      <c r="IY101" s="455"/>
      <c r="IZ101" s="455"/>
      <c r="JA101" s="455"/>
      <c r="JB101" s="455"/>
      <c r="JC101" s="455"/>
      <c r="JD101" s="455"/>
      <c r="JE101" s="455"/>
      <c r="JF101" s="455"/>
      <c r="JG101" s="455"/>
      <c r="JH101" s="455"/>
      <c r="JI101" s="455"/>
      <c r="JJ101" s="455"/>
      <c r="JK101" s="455"/>
      <c r="JL101" s="455"/>
      <c r="JM101" s="455"/>
      <c r="JN101" s="455"/>
      <c r="JO101" s="455"/>
      <c r="JP101" s="455"/>
      <c r="JQ101" s="455"/>
      <c r="JR101" s="455"/>
      <c r="JS101" s="455"/>
      <c r="JT101" s="455"/>
      <c r="JU101" s="455"/>
      <c r="JV101" s="455"/>
      <c r="JW101" s="455"/>
      <c r="JX101" s="455"/>
      <c r="JY101" s="455"/>
      <c r="JZ101" s="455"/>
      <c r="KA101" s="455"/>
      <c r="KB101" s="455"/>
      <c r="KC101" s="455"/>
      <c r="KD101" s="455"/>
      <c r="KE101" s="455"/>
      <c r="KF101" s="455"/>
      <c r="KG101" s="455"/>
      <c r="KH101" s="455"/>
      <c r="KI101" s="455"/>
      <c r="KJ101" s="455"/>
      <c r="KK101" s="455"/>
      <c r="KL101" s="455"/>
      <c r="KM101" s="455"/>
      <c r="KN101" s="455"/>
      <c r="KO101" s="455"/>
      <c r="KP101" s="455"/>
      <c r="KQ101" s="455"/>
      <c r="KR101" s="455"/>
      <c r="KS101" s="455"/>
      <c r="KT101" s="455"/>
      <c r="KU101" s="455"/>
      <c r="KV101" s="455"/>
      <c r="KW101" s="455"/>
      <c r="KX101" s="455"/>
      <c r="KY101" s="455"/>
      <c r="KZ101" s="455"/>
      <c r="LA101" s="455"/>
      <c r="LB101" s="455"/>
      <c r="LC101" s="455"/>
      <c r="LD101" s="455"/>
      <c r="LE101" s="455"/>
      <c r="LF101" s="455"/>
      <c r="LG101" s="455"/>
      <c r="LH101" s="455"/>
      <c r="LI101" s="455"/>
      <c r="LJ101" s="455"/>
      <c r="LK101" s="455"/>
      <c r="LL101" s="455"/>
      <c r="LM101" s="455"/>
      <c r="LN101" s="455"/>
      <c r="LO101" s="455"/>
      <c r="LP101" s="455"/>
      <c r="LQ101" s="455"/>
      <c r="LR101" s="455"/>
      <c r="LS101" s="455"/>
      <c r="LT101" s="455"/>
      <c r="LU101" s="455"/>
      <c r="LV101" s="455"/>
      <c r="LW101" s="455"/>
      <c r="LX101" s="455"/>
      <c r="LY101" s="455"/>
      <c r="LZ101" s="455"/>
      <c r="MA101" s="455"/>
      <c r="MB101" s="455"/>
      <c r="MC101" s="455"/>
      <c r="MD101" s="455"/>
      <c r="ME101" s="455"/>
      <c r="MF101" s="455"/>
      <c r="MG101" s="455"/>
      <c r="MH101" s="455"/>
      <c r="MI101" s="455"/>
      <c r="MJ101" s="455"/>
      <c r="MK101" s="455"/>
      <c r="ML101" s="455"/>
      <c r="MM101" s="455"/>
      <c r="MN101" s="455"/>
      <c r="MO101" s="455"/>
      <c r="MP101" s="455"/>
      <c r="MQ101" s="455"/>
      <c r="MR101" s="455"/>
      <c r="MS101" s="455"/>
      <c r="MT101" s="455"/>
      <c r="MU101" s="455"/>
      <c r="MV101" s="455"/>
      <c r="MW101" s="455"/>
      <c r="MX101" s="455"/>
      <c r="MY101" s="455"/>
      <c r="MZ101" s="455"/>
      <c r="NA101" s="455"/>
      <c r="NB101" s="455"/>
      <c r="NC101" s="455"/>
      <c r="ND101" s="455"/>
      <c r="NE101" s="455"/>
      <c r="NF101" s="455"/>
      <c r="NG101" s="455"/>
      <c r="NH101" s="455"/>
      <c r="NI101" s="455"/>
      <c r="NJ101" s="455"/>
      <c r="NK101" s="455"/>
      <c r="NL101" s="455"/>
      <c r="NM101" s="455"/>
      <c r="NN101" s="455"/>
      <c r="NO101" s="455"/>
      <c r="NP101" s="457"/>
      <c r="NQ101" s="455"/>
      <c r="NR101" s="455"/>
      <c r="NS101" s="455"/>
      <c r="NT101" s="457"/>
      <c r="NU101" s="455"/>
      <c r="NV101" s="455"/>
      <c r="NW101" s="455"/>
      <c r="NX101" s="455"/>
      <c r="NY101" s="455"/>
      <c r="NZ101" s="455"/>
      <c r="OA101" s="455"/>
      <c r="OB101" s="455"/>
      <c r="OC101" s="455"/>
      <c r="OD101" s="455"/>
      <c r="OE101" s="455"/>
      <c r="OF101" s="455"/>
      <c r="OG101" s="455"/>
      <c r="OH101" s="457"/>
      <c r="OI101" s="455"/>
      <c r="OJ101" s="455"/>
      <c r="OK101" s="455"/>
      <c r="OL101" s="455"/>
      <c r="OM101" s="455"/>
      <c r="ON101" s="455"/>
      <c r="OO101" s="455"/>
      <c r="OP101" s="455"/>
      <c r="OQ101" s="455"/>
      <c r="OR101" s="455"/>
      <c r="OS101" s="455"/>
      <c r="OT101" s="455"/>
      <c r="OU101" s="455"/>
      <c r="OV101" s="455"/>
      <c r="OW101" s="455"/>
      <c r="OX101" s="455"/>
      <c r="OY101" s="455"/>
      <c r="OZ101" s="455"/>
      <c r="PA101" s="455"/>
      <c r="PB101" s="455"/>
      <c r="PC101" s="455"/>
      <c r="PD101" s="455"/>
      <c r="PE101" s="455"/>
      <c r="PF101" s="455"/>
      <c r="PG101" s="455"/>
      <c r="PH101" s="455"/>
      <c r="PI101" s="455"/>
      <c r="PJ101" s="455"/>
      <c r="PK101" s="455"/>
      <c r="PL101" s="455"/>
      <c r="PM101" s="455"/>
      <c r="PN101" s="455"/>
      <c r="PO101" s="455"/>
      <c r="PP101" s="455"/>
      <c r="PQ101" s="455"/>
      <c r="PR101" s="455"/>
      <c r="PS101" s="455"/>
      <c r="PT101" s="455"/>
      <c r="PU101" s="455"/>
      <c r="PV101" s="455"/>
      <c r="PW101" s="455"/>
      <c r="PX101" s="455"/>
      <c r="PY101" s="455"/>
      <c r="PZ101" s="455"/>
      <c r="QA101" s="455"/>
      <c r="QB101" s="455"/>
      <c r="QC101" s="455"/>
      <c r="QD101" s="455"/>
      <c r="QE101" s="455"/>
      <c r="QF101" s="455"/>
      <c r="QG101" s="455"/>
      <c r="QH101" s="455"/>
      <c r="QI101" s="455"/>
      <c r="QJ101" s="455"/>
      <c r="QK101" s="455"/>
      <c r="QL101" s="455"/>
      <c r="QM101" s="455"/>
      <c r="QN101" s="455"/>
      <c r="QO101" s="455"/>
      <c r="QP101" s="455"/>
      <c r="QQ101" s="455"/>
      <c r="QR101" s="455"/>
      <c r="QS101" s="455"/>
      <c r="QT101" s="455"/>
      <c r="QU101" s="455"/>
      <c r="QV101" s="455"/>
      <c r="QW101" s="455"/>
      <c r="QX101" s="455"/>
      <c r="QY101" s="455"/>
      <c r="QZ101" s="455"/>
      <c r="RA101" s="455"/>
      <c r="RB101" s="455"/>
      <c r="RC101" s="455"/>
      <c r="RD101" s="455"/>
      <c r="RE101" s="455"/>
      <c r="RF101" s="455"/>
      <c r="RG101" s="455"/>
      <c r="RH101" s="455"/>
      <c r="RI101" s="455"/>
      <c r="RJ101" s="455"/>
      <c r="RK101" s="455"/>
      <c r="RL101" s="455"/>
      <c r="RM101" s="455"/>
      <c r="RN101" s="455"/>
      <c r="RO101" s="455"/>
      <c r="RP101" s="455"/>
      <c r="RQ101" s="455"/>
      <c r="RR101" s="455"/>
      <c r="RS101" s="455"/>
      <c r="RT101" s="455"/>
      <c r="RU101" s="389"/>
      <c r="RV101" s="389"/>
      <c r="RW101" s="389"/>
      <c r="RX101" s="455"/>
      <c r="RY101" s="455"/>
      <c r="RZ101" s="455"/>
      <c r="SA101" s="455"/>
      <c r="SB101" s="455"/>
      <c r="SC101" s="455"/>
      <c r="SD101" s="455"/>
      <c r="SE101" s="455"/>
      <c r="SF101" s="455"/>
      <c r="SG101" s="455"/>
      <c r="SH101" s="455"/>
      <c r="SI101" s="455"/>
      <c r="SJ101" s="455"/>
      <c r="SK101" s="455"/>
      <c r="SL101" s="455"/>
      <c r="SM101" s="455"/>
      <c r="SN101" s="455"/>
      <c r="SO101" s="455"/>
      <c r="SP101" s="455"/>
      <c r="SQ101" s="455"/>
      <c r="SR101" s="457"/>
      <c r="SS101" s="457"/>
      <c r="ST101" s="457"/>
      <c r="SU101" s="455"/>
      <c r="SV101" s="458"/>
      <c r="SW101" s="455"/>
      <c r="SX101" s="455"/>
      <c r="SY101" s="455"/>
      <c r="SZ101" s="455"/>
      <c r="TA101" s="455"/>
      <c r="TB101" s="455"/>
      <c r="TC101" s="455"/>
      <c r="TD101" s="455"/>
      <c r="TE101" s="455"/>
      <c r="TF101" s="455"/>
      <c r="TG101" s="455"/>
      <c r="TH101" s="455"/>
      <c r="TI101" s="455"/>
      <c r="TJ101" s="455"/>
      <c r="TK101" s="455"/>
      <c r="TL101" s="455"/>
      <c r="TM101" s="455"/>
      <c r="TN101" s="455"/>
      <c r="TO101" s="455"/>
      <c r="TP101" s="455"/>
      <c r="TQ101" s="455"/>
      <c r="TR101" s="455"/>
      <c r="TS101" s="455"/>
      <c r="TT101" s="455"/>
      <c r="TU101" s="455"/>
      <c r="TV101" s="455"/>
      <c r="TW101" s="455"/>
      <c r="TX101" s="455"/>
      <c r="TY101" s="455"/>
      <c r="TZ101" s="455"/>
      <c r="UA101" s="455"/>
      <c r="UB101" s="455"/>
      <c r="UC101" s="455"/>
      <c r="UD101" s="455"/>
      <c r="UE101" s="455"/>
      <c r="UF101" s="457"/>
      <c r="UG101" s="457"/>
      <c r="UH101" s="455"/>
      <c r="UI101" s="455"/>
      <c r="UJ101" s="455"/>
      <c r="UK101" s="458"/>
      <c r="UL101" s="455"/>
      <c r="UM101" s="455"/>
    </row>
    <row r="102" spans="1:559" s="459" customFormat="1">
      <c r="A102" s="449" t="s">
        <v>409</v>
      </c>
      <c r="B102" s="83" t="s">
        <v>382</v>
      </c>
      <c r="C102" s="449" t="s">
        <v>383</v>
      </c>
      <c r="D102" s="450"/>
      <c r="E102" s="393"/>
      <c r="F102" s="376"/>
      <c r="G102" s="451"/>
      <c r="H102" s="451"/>
      <c r="I102" s="452"/>
      <c r="J102" s="451"/>
      <c r="K102" s="451"/>
      <c r="L102" s="451"/>
      <c r="M102" s="453"/>
      <c r="N102" s="453"/>
      <c r="O102" s="453"/>
      <c r="P102" s="453"/>
      <c r="Q102" s="453"/>
      <c r="R102" s="453"/>
      <c r="S102" s="453"/>
      <c r="T102" s="453"/>
      <c r="U102" s="453"/>
      <c r="V102" s="453"/>
      <c r="W102" s="453"/>
      <c r="X102" s="453"/>
      <c r="Y102" s="453"/>
      <c r="Z102" s="453"/>
      <c r="AA102" s="453"/>
      <c r="AB102" s="453"/>
      <c r="AC102" s="453"/>
      <c r="AD102" s="453"/>
      <c r="AE102" s="453"/>
      <c r="AF102" s="453"/>
      <c r="AG102" s="453"/>
      <c r="AH102" s="453"/>
      <c r="AI102" s="453"/>
      <c r="AJ102" s="453"/>
      <c r="AK102" s="453"/>
      <c r="AL102" s="453"/>
      <c r="AM102" s="453"/>
      <c r="AN102" s="453"/>
      <c r="AO102" s="453"/>
      <c r="AP102" s="453"/>
      <c r="AQ102" s="453"/>
      <c r="AR102" s="453"/>
      <c r="AS102" s="453"/>
      <c r="AT102" s="453"/>
      <c r="AU102" s="453"/>
      <c r="AV102" s="453"/>
      <c r="AW102" s="453"/>
      <c r="AX102" s="453"/>
      <c r="AY102" s="453"/>
      <c r="AZ102" s="453"/>
      <c r="BA102" s="453"/>
      <c r="BB102" s="453"/>
      <c r="BC102" s="453"/>
      <c r="BD102" s="453"/>
      <c r="BE102" s="453"/>
      <c r="BF102" s="453"/>
      <c r="BG102" s="453"/>
      <c r="BH102" s="453"/>
      <c r="BI102" s="453"/>
      <c r="BJ102" s="453"/>
      <c r="BK102" s="453"/>
      <c r="BL102" s="453"/>
      <c r="BM102" s="453"/>
      <c r="BN102" s="453"/>
      <c r="BO102" s="453"/>
      <c r="BP102" s="453"/>
      <c r="BQ102" s="453"/>
      <c r="BR102" s="453"/>
      <c r="BS102" s="453"/>
      <c r="BT102" s="453"/>
      <c r="BU102" s="453"/>
      <c r="BV102" s="453"/>
      <c r="BW102" s="453"/>
      <c r="BX102" s="453"/>
      <c r="BY102" s="453"/>
      <c r="BZ102" s="453"/>
      <c r="CA102" s="453"/>
      <c r="CB102" s="453"/>
      <c r="CC102" s="453"/>
      <c r="CD102" s="453"/>
      <c r="CE102" s="453"/>
      <c r="CF102" s="453"/>
      <c r="CG102" s="453"/>
      <c r="CH102" s="453"/>
      <c r="CI102" s="453"/>
      <c r="CJ102" s="453"/>
      <c r="CK102" s="453"/>
      <c r="CL102" s="453"/>
      <c r="CM102" s="453"/>
      <c r="CN102" s="453"/>
      <c r="CO102" s="453"/>
      <c r="CP102" s="453"/>
      <c r="CQ102" s="453"/>
      <c r="CR102" s="453"/>
      <c r="CS102" s="453"/>
      <c r="CT102" s="453"/>
      <c r="CU102" s="453"/>
      <c r="CV102" s="453"/>
      <c r="CW102" s="453"/>
      <c r="CX102" s="453"/>
      <c r="CY102" s="453"/>
      <c r="CZ102" s="453"/>
      <c r="DA102" s="453"/>
      <c r="DB102" s="453"/>
      <c r="DC102" s="453"/>
      <c r="DD102" s="453"/>
      <c r="DE102" s="453"/>
      <c r="DF102" s="453"/>
      <c r="DG102" s="453"/>
      <c r="DH102" s="453"/>
      <c r="DI102" s="453"/>
      <c r="DJ102" s="453"/>
      <c r="DK102" s="453"/>
      <c r="DL102" s="453"/>
      <c r="DM102" s="453"/>
      <c r="DN102" s="453"/>
      <c r="DO102" s="453"/>
      <c r="DP102" s="453"/>
      <c r="DQ102" s="453"/>
      <c r="DR102" s="453"/>
      <c r="DS102" s="453"/>
      <c r="DT102" s="453"/>
      <c r="DU102" s="453"/>
      <c r="DV102" s="453"/>
      <c r="DW102" s="453"/>
      <c r="DX102" s="453"/>
      <c r="DY102" s="453"/>
      <c r="DZ102" s="453"/>
      <c r="EA102" s="453"/>
      <c r="EB102" s="453"/>
      <c r="EC102" s="453"/>
      <c r="ED102" s="453"/>
      <c r="EE102" s="453"/>
      <c r="EF102" s="453"/>
      <c r="EG102" s="453"/>
      <c r="EH102" s="453"/>
      <c r="EI102" s="453"/>
      <c r="EJ102" s="453"/>
      <c r="EK102" s="453"/>
      <c r="EL102" s="453"/>
      <c r="EM102" s="453"/>
      <c r="EN102" s="453"/>
      <c r="EO102" s="453"/>
      <c r="EP102" s="453"/>
      <c r="EQ102" s="453"/>
      <c r="ER102" s="453"/>
      <c r="ES102" s="453"/>
      <c r="ET102" s="453"/>
      <c r="EU102" s="453"/>
      <c r="EV102" s="453"/>
      <c r="EW102" s="453"/>
      <c r="EX102" s="453"/>
      <c r="EY102" s="453"/>
      <c r="EZ102" s="453"/>
      <c r="FA102" s="453"/>
      <c r="FB102" s="453"/>
      <c r="FC102" s="453"/>
      <c r="FD102" s="453"/>
      <c r="FE102" s="453"/>
      <c r="FF102" s="453"/>
      <c r="FG102" s="453"/>
      <c r="FH102" s="453"/>
      <c r="FI102" s="453"/>
      <c r="FJ102" s="453"/>
      <c r="FK102" s="453"/>
      <c r="FL102" s="453"/>
      <c r="FM102" s="453"/>
      <c r="FN102" s="453"/>
      <c r="FO102" s="453"/>
      <c r="FP102" s="453"/>
      <c r="FQ102" s="453"/>
      <c r="FR102" s="453"/>
      <c r="FS102" s="453"/>
      <c r="FT102" s="453"/>
      <c r="FU102" s="453"/>
      <c r="FV102" s="453"/>
      <c r="FW102" s="453"/>
      <c r="FX102" s="453"/>
      <c r="FY102" s="453"/>
      <c r="FZ102" s="453"/>
      <c r="GA102" s="453"/>
      <c r="GB102" s="453"/>
      <c r="GC102" s="453"/>
      <c r="GD102" s="453"/>
      <c r="GE102" s="453"/>
      <c r="GF102" s="453"/>
      <c r="GG102" s="453"/>
      <c r="GH102" s="453"/>
      <c r="GI102" s="453"/>
      <c r="GJ102" s="453"/>
      <c r="GK102" s="453"/>
      <c r="GL102" s="453"/>
      <c r="GM102" s="453"/>
      <c r="GN102" s="453"/>
      <c r="GO102" s="453"/>
      <c r="GP102" s="453"/>
      <c r="GQ102" s="453"/>
      <c r="GR102" s="453"/>
      <c r="GS102" s="453"/>
      <c r="GT102" s="453"/>
      <c r="GU102" s="453"/>
      <c r="GV102" s="453"/>
      <c r="GW102" s="453"/>
      <c r="GX102" s="453"/>
      <c r="GY102" s="453"/>
      <c r="GZ102" s="453"/>
      <c r="HA102" s="453"/>
      <c r="HB102" s="453"/>
      <c r="HC102" s="453"/>
      <c r="HD102" s="453"/>
      <c r="HE102" s="453"/>
      <c r="HF102" s="453"/>
      <c r="HG102" s="453"/>
      <c r="HH102" s="453"/>
      <c r="HI102" s="453"/>
      <c r="HJ102" s="453"/>
      <c r="HK102" s="453"/>
      <c r="HL102" s="460"/>
      <c r="HM102" s="460"/>
      <c r="HN102" s="460"/>
      <c r="HO102" s="455"/>
      <c r="HP102" s="456"/>
      <c r="HQ102" s="389"/>
      <c r="HR102" s="389"/>
      <c r="HS102" s="455"/>
      <c r="HT102" s="455"/>
      <c r="HU102" s="455"/>
      <c r="HV102" s="455"/>
      <c r="HW102" s="455"/>
      <c r="HX102" s="455"/>
      <c r="HY102" s="455"/>
      <c r="HZ102" s="455"/>
      <c r="IA102" s="455"/>
      <c r="IB102" s="455"/>
      <c r="IC102" s="455"/>
      <c r="ID102" s="455"/>
      <c r="IE102" s="455"/>
      <c r="IF102" s="455"/>
      <c r="IG102" s="455"/>
      <c r="IH102" s="455"/>
      <c r="II102" s="455"/>
      <c r="IJ102" s="455"/>
      <c r="IK102" s="455"/>
      <c r="IL102" s="455"/>
      <c r="IM102" s="455"/>
      <c r="IN102" s="455"/>
      <c r="IO102" s="455"/>
      <c r="IP102" s="455"/>
      <c r="IQ102" s="455"/>
      <c r="IR102" s="455"/>
      <c r="IS102" s="455"/>
      <c r="IT102" s="455"/>
      <c r="IU102" s="455"/>
      <c r="IV102" s="455"/>
      <c r="IW102" s="455"/>
      <c r="IX102" s="455"/>
      <c r="IY102" s="455"/>
      <c r="IZ102" s="455"/>
      <c r="JA102" s="455"/>
      <c r="JB102" s="455"/>
      <c r="JC102" s="455"/>
      <c r="JD102" s="455"/>
      <c r="JE102" s="455"/>
      <c r="JF102" s="455"/>
      <c r="JG102" s="455"/>
      <c r="JH102" s="455"/>
      <c r="JI102" s="455"/>
      <c r="JJ102" s="455"/>
      <c r="JK102" s="455"/>
      <c r="JL102" s="455"/>
      <c r="JM102" s="455"/>
      <c r="JN102" s="455"/>
      <c r="JO102" s="455"/>
      <c r="JP102" s="455"/>
      <c r="JQ102" s="455"/>
      <c r="JR102" s="455"/>
      <c r="JS102" s="455"/>
      <c r="JT102" s="455"/>
      <c r="JU102" s="455"/>
      <c r="JV102" s="455"/>
      <c r="JW102" s="455"/>
      <c r="JX102" s="455"/>
      <c r="JY102" s="455"/>
      <c r="JZ102" s="455"/>
      <c r="KA102" s="455"/>
      <c r="KB102" s="455"/>
      <c r="KC102" s="455"/>
      <c r="KD102" s="455"/>
      <c r="KE102" s="455"/>
      <c r="KF102" s="455"/>
      <c r="KG102" s="455"/>
      <c r="KH102" s="455"/>
      <c r="KI102" s="455"/>
      <c r="KJ102" s="455"/>
      <c r="KK102" s="455"/>
      <c r="KL102" s="455"/>
      <c r="KM102" s="455"/>
      <c r="KN102" s="455"/>
      <c r="KO102" s="455"/>
      <c r="KP102" s="455"/>
      <c r="KQ102" s="455"/>
      <c r="KR102" s="455"/>
      <c r="KS102" s="455"/>
      <c r="KT102" s="455"/>
      <c r="KU102" s="455"/>
      <c r="KV102" s="455"/>
      <c r="KW102" s="455"/>
      <c r="KX102" s="455"/>
      <c r="KY102" s="455"/>
      <c r="KZ102" s="455"/>
      <c r="LA102" s="455"/>
      <c r="LB102" s="455"/>
      <c r="LC102" s="455"/>
      <c r="LD102" s="455"/>
      <c r="LE102" s="455"/>
      <c r="LF102" s="455"/>
      <c r="LG102" s="455"/>
      <c r="LH102" s="455"/>
      <c r="LI102" s="455"/>
      <c r="LJ102" s="455"/>
      <c r="LK102" s="455"/>
      <c r="LL102" s="455"/>
      <c r="LM102" s="455"/>
      <c r="LN102" s="455"/>
      <c r="LO102" s="455"/>
      <c r="LP102" s="455"/>
      <c r="LQ102" s="455"/>
      <c r="LR102" s="455"/>
      <c r="LS102" s="455"/>
      <c r="LT102" s="455"/>
      <c r="LU102" s="455"/>
      <c r="LV102" s="455"/>
      <c r="LW102" s="455"/>
      <c r="LX102" s="455"/>
      <c r="LY102" s="455"/>
      <c r="LZ102" s="455"/>
      <c r="MA102" s="455"/>
      <c r="MB102" s="455"/>
      <c r="MC102" s="455"/>
      <c r="MD102" s="455"/>
      <c r="ME102" s="455"/>
      <c r="MF102" s="455"/>
      <c r="MG102" s="455"/>
      <c r="MH102" s="455"/>
      <c r="MI102" s="455"/>
      <c r="MJ102" s="455"/>
      <c r="MK102" s="455"/>
      <c r="ML102" s="455"/>
      <c r="MM102" s="455"/>
      <c r="MN102" s="455"/>
      <c r="MO102" s="455"/>
      <c r="MP102" s="455"/>
      <c r="MQ102" s="455"/>
      <c r="MR102" s="455"/>
      <c r="MS102" s="455"/>
      <c r="MT102" s="455"/>
      <c r="MU102" s="455"/>
      <c r="MV102" s="455"/>
      <c r="MW102" s="455"/>
      <c r="MX102" s="455"/>
      <c r="MY102" s="455"/>
      <c r="MZ102" s="455"/>
      <c r="NA102" s="455"/>
      <c r="NB102" s="455"/>
      <c r="NC102" s="455"/>
      <c r="ND102" s="455"/>
      <c r="NE102" s="455"/>
      <c r="NF102" s="455"/>
      <c r="NG102" s="455"/>
      <c r="NH102" s="455"/>
      <c r="NI102" s="455"/>
      <c r="NJ102" s="455"/>
      <c r="NK102" s="455"/>
      <c r="NL102" s="455"/>
      <c r="NM102" s="455"/>
      <c r="NN102" s="455"/>
      <c r="NO102" s="455"/>
      <c r="NP102" s="457"/>
      <c r="NQ102" s="455"/>
      <c r="NR102" s="455"/>
      <c r="NS102" s="455"/>
      <c r="NT102" s="457"/>
      <c r="NU102" s="455"/>
      <c r="NV102" s="455"/>
      <c r="NW102" s="455"/>
      <c r="NX102" s="455"/>
      <c r="NY102" s="455"/>
      <c r="NZ102" s="455"/>
      <c r="OA102" s="455"/>
      <c r="OB102" s="455"/>
      <c r="OC102" s="455"/>
      <c r="OD102" s="455"/>
      <c r="OE102" s="455"/>
      <c r="OF102" s="455"/>
      <c r="OG102" s="455"/>
      <c r="OH102" s="457"/>
      <c r="OI102" s="455"/>
      <c r="OJ102" s="455"/>
      <c r="OK102" s="455"/>
      <c r="OL102" s="455"/>
      <c r="OM102" s="455"/>
      <c r="ON102" s="455"/>
      <c r="OO102" s="455"/>
      <c r="OP102" s="455"/>
      <c r="OQ102" s="455"/>
      <c r="OR102" s="455"/>
      <c r="OS102" s="455"/>
      <c r="OT102" s="455"/>
      <c r="OU102" s="455"/>
      <c r="OV102" s="455"/>
      <c r="OW102" s="455"/>
      <c r="OX102" s="455"/>
      <c r="OY102" s="455"/>
      <c r="OZ102" s="455"/>
      <c r="PA102" s="455"/>
      <c r="PB102" s="455"/>
      <c r="PC102" s="455"/>
      <c r="PD102" s="455"/>
      <c r="PE102" s="455"/>
      <c r="PF102" s="455"/>
      <c r="PG102" s="455"/>
      <c r="PH102" s="455"/>
      <c r="PI102" s="455"/>
      <c r="PJ102" s="455"/>
      <c r="PK102" s="455"/>
      <c r="PL102" s="455"/>
      <c r="PM102" s="455"/>
      <c r="PN102" s="455"/>
      <c r="PO102" s="455"/>
      <c r="PP102" s="455"/>
      <c r="PQ102" s="455"/>
      <c r="PR102" s="455"/>
      <c r="PS102" s="455"/>
      <c r="PT102" s="455"/>
      <c r="PU102" s="455"/>
      <c r="PV102" s="455"/>
      <c r="PW102" s="455"/>
      <c r="PX102" s="455"/>
      <c r="PY102" s="455"/>
      <c r="PZ102" s="455"/>
      <c r="QA102" s="455"/>
      <c r="QB102" s="455"/>
      <c r="QC102" s="455"/>
      <c r="QD102" s="455"/>
      <c r="QE102" s="455"/>
      <c r="QF102" s="455"/>
      <c r="QG102" s="455"/>
      <c r="QH102" s="455"/>
      <c r="QI102" s="455"/>
      <c r="QJ102" s="455"/>
      <c r="QK102" s="455"/>
      <c r="QL102" s="455"/>
      <c r="QM102" s="455"/>
      <c r="QN102" s="455"/>
      <c r="QO102" s="455"/>
      <c r="QP102" s="455"/>
      <c r="QQ102" s="455"/>
      <c r="QR102" s="455"/>
      <c r="QS102" s="455"/>
      <c r="QT102" s="455"/>
      <c r="QU102" s="455"/>
      <c r="QV102" s="455"/>
      <c r="QW102" s="455"/>
      <c r="QX102" s="455"/>
      <c r="QY102" s="455"/>
      <c r="QZ102" s="455"/>
      <c r="RA102" s="455"/>
      <c r="RB102" s="455"/>
      <c r="RC102" s="455"/>
      <c r="RD102" s="455"/>
      <c r="RE102" s="455"/>
      <c r="RF102" s="455"/>
      <c r="RG102" s="455"/>
      <c r="RH102" s="455"/>
      <c r="RI102" s="455"/>
      <c r="RJ102" s="455"/>
      <c r="RK102" s="455"/>
      <c r="RL102" s="455"/>
      <c r="RM102" s="455"/>
      <c r="RN102" s="455"/>
      <c r="RO102" s="455"/>
      <c r="RP102" s="455"/>
      <c r="RQ102" s="455"/>
      <c r="RR102" s="455"/>
      <c r="RS102" s="455"/>
      <c r="RT102" s="455"/>
      <c r="RU102" s="389"/>
      <c r="RV102" s="389"/>
      <c r="RW102" s="389"/>
      <c r="RX102" s="455"/>
      <c r="RY102" s="455"/>
      <c r="RZ102" s="455"/>
      <c r="SA102" s="455"/>
      <c r="SB102" s="455"/>
      <c r="SC102" s="455"/>
      <c r="SD102" s="455"/>
      <c r="SE102" s="455"/>
      <c r="SF102" s="455"/>
      <c r="SG102" s="455"/>
      <c r="SH102" s="455"/>
      <c r="SI102" s="455"/>
      <c r="SJ102" s="455"/>
      <c r="SK102" s="455"/>
      <c r="SL102" s="455"/>
      <c r="SM102" s="455"/>
      <c r="SN102" s="455"/>
      <c r="SO102" s="455"/>
      <c r="SP102" s="455"/>
      <c r="SQ102" s="455"/>
      <c r="SR102" s="457"/>
      <c r="SS102" s="457"/>
      <c r="ST102" s="457"/>
      <c r="SU102" s="455"/>
      <c r="SV102" s="458"/>
      <c r="SW102" s="455"/>
      <c r="SX102" s="455"/>
      <c r="SY102" s="455"/>
      <c r="SZ102" s="455"/>
      <c r="TA102" s="455"/>
      <c r="TB102" s="455"/>
      <c r="TC102" s="455"/>
      <c r="TD102" s="455"/>
      <c r="TE102" s="455"/>
      <c r="TF102" s="455"/>
      <c r="TG102" s="455"/>
      <c r="TH102" s="455"/>
      <c r="TI102" s="455"/>
      <c r="TJ102" s="455"/>
      <c r="TK102" s="455"/>
      <c r="TL102" s="455"/>
      <c r="TM102" s="455"/>
      <c r="TN102" s="455"/>
      <c r="TO102" s="455"/>
      <c r="TP102" s="455"/>
      <c r="TQ102" s="455"/>
      <c r="TR102" s="455"/>
      <c r="TS102" s="455"/>
      <c r="TT102" s="455"/>
      <c r="TU102" s="455"/>
      <c r="TV102" s="455"/>
      <c r="TW102" s="455"/>
      <c r="TX102" s="455"/>
      <c r="TY102" s="455"/>
      <c r="TZ102" s="455"/>
      <c r="UA102" s="455"/>
      <c r="UB102" s="455"/>
      <c r="UC102" s="455"/>
      <c r="UD102" s="455"/>
      <c r="UE102" s="455"/>
      <c r="UF102" s="457"/>
      <c r="UG102" s="457"/>
      <c r="UH102" s="455"/>
      <c r="UI102" s="455"/>
      <c r="UJ102" s="455"/>
      <c r="UK102" s="458"/>
      <c r="UL102" s="455"/>
      <c r="UM102" s="455"/>
    </row>
    <row r="103" spans="1:559" s="459" customFormat="1">
      <c r="A103" s="449"/>
      <c r="B103" s="83"/>
      <c r="C103" s="449"/>
      <c r="D103" s="450"/>
      <c r="E103" s="393"/>
      <c r="F103" s="376"/>
      <c r="G103" s="451"/>
      <c r="H103" s="451"/>
      <c r="I103" s="452"/>
      <c r="J103" s="451"/>
      <c r="K103" s="451"/>
      <c r="L103" s="451"/>
      <c r="M103" s="453"/>
      <c r="N103" s="453"/>
      <c r="O103" s="453"/>
      <c r="P103" s="453"/>
      <c r="Q103" s="453"/>
      <c r="R103" s="453"/>
      <c r="S103" s="453"/>
      <c r="T103" s="453"/>
      <c r="U103" s="453"/>
      <c r="V103" s="453"/>
      <c r="W103" s="453"/>
      <c r="X103" s="453"/>
      <c r="Y103" s="453"/>
      <c r="Z103" s="453"/>
      <c r="AA103" s="453"/>
      <c r="AB103" s="453"/>
      <c r="AC103" s="453"/>
      <c r="AD103" s="453"/>
      <c r="AE103" s="453"/>
      <c r="AF103" s="453"/>
      <c r="AG103" s="453"/>
      <c r="AH103" s="453"/>
      <c r="AI103" s="453"/>
      <c r="AJ103" s="453"/>
      <c r="AK103" s="453"/>
      <c r="AL103" s="453"/>
      <c r="AM103" s="453"/>
      <c r="AN103" s="453"/>
      <c r="AO103" s="453"/>
      <c r="AP103" s="453"/>
      <c r="AQ103" s="453"/>
      <c r="AR103" s="453"/>
      <c r="AS103" s="453"/>
      <c r="AT103" s="453"/>
      <c r="AU103" s="453"/>
      <c r="AV103" s="453"/>
      <c r="AW103" s="453"/>
      <c r="AX103" s="453"/>
      <c r="AY103" s="453"/>
      <c r="AZ103" s="453"/>
      <c r="BA103" s="453"/>
      <c r="BB103" s="453"/>
      <c r="BC103" s="453"/>
      <c r="BD103" s="453"/>
      <c r="BE103" s="453"/>
      <c r="BF103" s="453"/>
      <c r="BG103" s="453"/>
      <c r="BH103" s="453"/>
      <c r="BI103" s="453"/>
      <c r="BJ103" s="453"/>
      <c r="BK103" s="453"/>
      <c r="BL103" s="453"/>
      <c r="BM103" s="453"/>
      <c r="BN103" s="453"/>
      <c r="BO103" s="453"/>
      <c r="BP103" s="453"/>
      <c r="BQ103" s="453"/>
      <c r="BR103" s="453"/>
      <c r="BS103" s="453"/>
      <c r="BT103" s="453"/>
      <c r="BU103" s="453"/>
      <c r="BV103" s="453"/>
      <c r="BW103" s="453"/>
      <c r="BX103" s="453"/>
      <c r="BY103" s="453"/>
      <c r="BZ103" s="453"/>
      <c r="CA103" s="453"/>
      <c r="CB103" s="453"/>
      <c r="CC103" s="453"/>
      <c r="CD103" s="453"/>
      <c r="CE103" s="453"/>
      <c r="CF103" s="453"/>
      <c r="CG103" s="453"/>
      <c r="CH103" s="453"/>
      <c r="CI103" s="453"/>
      <c r="CJ103" s="453"/>
      <c r="CK103" s="453"/>
      <c r="CL103" s="453"/>
      <c r="CM103" s="453"/>
      <c r="CN103" s="453"/>
      <c r="CO103" s="453"/>
      <c r="CP103" s="453"/>
      <c r="CQ103" s="453"/>
      <c r="CR103" s="453"/>
      <c r="CS103" s="453"/>
      <c r="CT103" s="453"/>
      <c r="CU103" s="453"/>
      <c r="CV103" s="453"/>
      <c r="CW103" s="453"/>
      <c r="CX103" s="453"/>
      <c r="CY103" s="453"/>
      <c r="CZ103" s="453"/>
      <c r="DA103" s="453"/>
      <c r="DB103" s="453"/>
      <c r="DC103" s="453"/>
      <c r="DD103" s="453"/>
      <c r="DE103" s="453"/>
      <c r="DF103" s="453"/>
      <c r="DG103" s="453"/>
      <c r="DH103" s="453"/>
      <c r="DI103" s="453"/>
      <c r="DJ103" s="453"/>
      <c r="DK103" s="453"/>
      <c r="DL103" s="453"/>
      <c r="DM103" s="453"/>
      <c r="DN103" s="453"/>
      <c r="DO103" s="453"/>
      <c r="DP103" s="453"/>
      <c r="DQ103" s="453"/>
      <c r="DR103" s="453"/>
      <c r="DS103" s="453"/>
      <c r="DT103" s="453"/>
      <c r="DU103" s="453"/>
      <c r="DV103" s="453"/>
      <c r="DW103" s="453"/>
      <c r="DX103" s="453"/>
      <c r="DY103" s="453"/>
      <c r="DZ103" s="453"/>
      <c r="EA103" s="453"/>
      <c r="EB103" s="453"/>
      <c r="EC103" s="453"/>
      <c r="ED103" s="453"/>
      <c r="EE103" s="453"/>
      <c r="EF103" s="453"/>
      <c r="EG103" s="453"/>
      <c r="EH103" s="453"/>
      <c r="EI103" s="453"/>
      <c r="EJ103" s="453"/>
      <c r="EK103" s="453"/>
      <c r="EL103" s="453"/>
      <c r="EM103" s="453"/>
      <c r="EN103" s="453"/>
      <c r="EO103" s="453"/>
      <c r="EP103" s="453"/>
      <c r="EQ103" s="453"/>
      <c r="ER103" s="453"/>
      <c r="ES103" s="453"/>
      <c r="ET103" s="453"/>
      <c r="EU103" s="453"/>
      <c r="EV103" s="453"/>
      <c r="EW103" s="453"/>
      <c r="EX103" s="453"/>
      <c r="EY103" s="453"/>
      <c r="EZ103" s="453"/>
      <c r="FA103" s="453"/>
      <c r="FB103" s="453"/>
      <c r="FC103" s="453"/>
      <c r="FD103" s="453"/>
      <c r="FE103" s="453"/>
      <c r="FF103" s="453"/>
      <c r="FG103" s="453"/>
      <c r="FH103" s="453"/>
      <c r="FI103" s="453"/>
      <c r="FJ103" s="453"/>
      <c r="FK103" s="453"/>
      <c r="FL103" s="453"/>
      <c r="FM103" s="453"/>
      <c r="FN103" s="453"/>
      <c r="FO103" s="453"/>
      <c r="FP103" s="453"/>
      <c r="FQ103" s="453"/>
      <c r="FR103" s="453"/>
      <c r="FS103" s="453"/>
      <c r="FT103" s="453"/>
      <c r="FU103" s="453"/>
      <c r="FV103" s="453"/>
      <c r="FW103" s="453"/>
      <c r="FX103" s="453"/>
      <c r="FY103" s="453"/>
      <c r="FZ103" s="453"/>
      <c r="GA103" s="453"/>
      <c r="GB103" s="453"/>
      <c r="GC103" s="453"/>
      <c r="GD103" s="453"/>
      <c r="GE103" s="453"/>
      <c r="GF103" s="453"/>
      <c r="GG103" s="453"/>
      <c r="GH103" s="453"/>
      <c r="GI103" s="453"/>
      <c r="GJ103" s="453"/>
      <c r="GK103" s="453"/>
      <c r="GL103" s="453"/>
      <c r="GM103" s="453"/>
      <c r="GN103" s="453"/>
      <c r="GO103" s="453"/>
      <c r="GP103" s="453"/>
      <c r="GQ103" s="453"/>
      <c r="GR103" s="453"/>
      <c r="GS103" s="453"/>
      <c r="GT103" s="453"/>
      <c r="GU103" s="453"/>
      <c r="GV103" s="453"/>
      <c r="GW103" s="453"/>
      <c r="GX103" s="453"/>
      <c r="GY103" s="453"/>
      <c r="GZ103" s="453"/>
      <c r="HA103" s="453"/>
      <c r="HB103" s="453"/>
      <c r="HC103" s="453"/>
      <c r="HD103" s="453"/>
      <c r="HE103" s="453"/>
      <c r="HF103" s="453"/>
      <c r="HG103" s="453"/>
      <c r="HH103" s="453"/>
      <c r="HI103" s="453"/>
      <c r="HJ103" s="453"/>
      <c r="HK103" s="453"/>
      <c r="HL103" s="460"/>
      <c r="HM103" s="460"/>
      <c r="HN103" s="460"/>
      <c r="HO103" s="455"/>
      <c r="HP103" s="456"/>
      <c r="HQ103" s="389"/>
      <c r="HR103" s="389"/>
      <c r="HS103" s="455"/>
      <c r="HT103" s="455"/>
      <c r="HU103" s="455"/>
      <c r="HV103" s="455"/>
      <c r="HW103" s="455"/>
      <c r="HX103" s="455"/>
      <c r="HY103" s="455"/>
      <c r="HZ103" s="455"/>
      <c r="IA103" s="455"/>
      <c r="IB103" s="455"/>
      <c r="IC103" s="455"/>
      <c r="ID103" s="455"/>
      <c r="IE103" s="455"/>
      <c r="IF103" s="455"/>
      <c r="IG103" s="455"/>
      <c r="IH103" s="455"/>
      <c r="II103" s="455"/>
      <c r="IJ103" s="455"/>
      <c r="IK103" s="455"/>
      <c r="IL103" s="455"/>
      <c r="IM103" s="455"/>
      <c r="IN103" s="455"/>
      <c r="IO103" s="455"/>
      <c r="IP103" s="455"/>
      <c r="IQ103" s="455"/>
      <c r="IR103" s="455"/>
      <c r="IS103" s="455"/>
      <c r="IT103" s="455"/>
      <c r="IU103" s="455"/>
      <c r="IV103" s="455"/>
      <c r="IW103" s="455"/>
      <c r="IX103" s="455"/>
      <c r="IY103" s="455"/>
      <c r="IZ103" s="455"/>
      <c r="JA103" s="455"/>
      <c r="JB103" s="455"/>
      <c r="JC103" s="455"/>
      <c r="JD103" s="455"/>
      <c r="JE103" s="455"/>
      <c r="JF103" s="455"/>
      <c r="JG103" s="455"/>
      <c r="JH103" s="455"/>
      <c r="JI103" s="455"/>
      <c r="JJ103" s="455"/>
      <c r="JK103" s="455"/>
      <c r="JL103" s="455"/>
      <c r="JM103" s="455"/>
      <c r="JN103" s="455"/>
      <c r="JO103" s="455"/>
      <c r="JP103" s="455"/>
      <c r="JQ103" s="455"/>
      <c r="JR103" s="455"/>
      <c r="JS103" s="455"/>
      <c r="JT103" s="455"/>
      <c r="JU103" s="455"/>
      <c r="JV103" s="455"/>
      <c r="JW103" s="455"/>
      <c r="JX103" s="455"/>
      <c r="JY103" s="455"/>
      <c r="JZ103" s="455"/>
      <c r="KA103" s="455"/>
      <c r="KB103" s="455"/>
      <c r="KC103" s="455"/>
      <c r="KD103" s="455"/>
      <c r="KE103" s="455"/>
      <c r="KF103" s="455"/>
      <c r="KG103" s="455"/>
      <c r="KH103" s="455"/>
      <c r="KI103" s="455"/>
      <c r="KJ103" s="455"/>
      <c r="KK103" s="455"/>
      <c r="KL103" s="455"/>
      <c r="KM103" s="455"/>
      <c r="KN103" s="455"/>
      <c r="KO103" s="455"/>
      <c r="KP103" s="455"/>
      <c r="KQ103" s="455"/>
      <c r="KR103" s="455"/>
      <c r="KS103" s="455"/>
      <c r="KT103" s="455"/>
      <c r="KU103" s="455"/>
      <c r="KV103" s="455"/>
      <c r="KW103" s="455"/>
      <c r="KX103" s="455"/>
      <c r="KY103" s="455"/>
      <c r="KZ103" s="455"/>
      <c r="LA103" s="455"/>
      <c r="LB103" s="455"/>
      <c r="LC103" s="455"/>
      <c r="LD103" s="455"/>
      <c r="LE103" s="455"/>
      <c r="LF103" s="455"/>
      <c r="LG103" s="455"/>
      <c r="LH103" s="455"/>
      <c r="LI103" s="455"/>
      <c r="LJ103" s="455"/>
      <c r="LK103" s="455"/>
      <c r="LL103" s="455"/>
      <c r="LM103" s="455"/>
      <c r="LN103" s="455"/>
      <c r="LO103" s="455"/>
      <c r="LP103" s="455"/>
      <c r="LQ103" s="455"/>
      <c r="LR103" s="455"/>
      <c r="LS103" s="455"/>
      <c r="LT103" s="455"/>
      <c r="LU103" s="455"/>
      <c r="LV103" s="455"/>
      <c r="LW103" s="455"/>
      <c r="LX103" s="455"/>
      <c r="LY103" s="455"/>
      <c r="LZ103" s="455"/>
      <c r="MA103" s="455"/>
      <c r="MB103" s="455"/>
      <c r="MC103" s="455"/>
      <c r="MD103" s="455"/>
      <c r="ME103" s="455"/>
      <c r="MF103" s="455"/>
      <c r="MG103" s="455"/>
      <c r="MH103" s="455"/>
      <c r="MI103" s="455"/>
      <c r="MJ103" s="455"/>
      <c r="MK103" s="455"/>
      <c r="ML103" s="455"/>
      <c r="MM103" s="455"/>
      <c r="MN103" s="455"/>
      <c r="MO103" s="455"/>
      <c r="MP103" s="455"/>
      <c r="MQ103" s="455"/>
      <c r="MR103" s="455"/>
      <c r="MS103" s="455"/>
      <c r="MT103" s="455"/>
      <c r="MU103" s="455"/>
      <c r="MV103" s="455"/>
      <c r="MW103" s="455"/>
      <c r="MX103" s="455"/>
      <c r="MY103" s="455"/>
      <c r="MZ103" s="455"/>
      <c r="NA103" s="455"/>
      <c r="NB103" s="455"/>
      <c r="NC103" s="455"/>
      <c r="ND103" s="455"/>
      <c r="NE103" s="455"/>
      <c r="NF103" s="455"/>
      <c r="NG103" s="455"/>
      <c r="NH103" s="455"/>
      <c r="NI103" s="455"/>
      <c r="NJ103" s="455"/>
      <c r="NK103" s="455"/>
      <c r="NL103" s="455"/>
      <c r="NM103" s="455"/>
      <c r="NN103" s="455"/>
      <c r="NO103" s="455"/>
      <c r="NP103" s="457"/>
      <c r="NQ103" s="455"/>
      <c r="NR103" s="455"/>
      <c r="NS103" s="455"/>
      <c r="NT103" s="457"/>
      <c r="NU103" s="455"/>
      <c r="NV103" s="455"/>
      <c r="NW103" s="455"/>
      <c r="NX103" s="455"/>
      <c r="NY103" s="455"/>
      <c r="NZ103" s="455"/>
      <c r="OA103" s="455"/>
      <c r="OB103" s="455"/>
      <c r="OC103" s="455"/>
      <c r="OD103" s="455"/>
      <c r="OE103" s="455"/>
      <c r="OF103" s="455"/>
      <c r="OG103" s="455"/>
      <c r="OH103" s="457"/>
      <c r="OI103" s="455"/>
      <c r="OJ103" s="455"/>
      <c r="OK103" s="455"/>
      <c r="OL103" s="455"/>
      <c r="OM103" s="455"/>
      <c r="ON103" s="455"/>
      <c r="OO103" s="455"/>
      <c r="OP103" s="455"/>
      <c r="OQ103" s="455"/>
      <c r="OR103" s="455"/>
      <c r="OS103" s="455"/>
      <c r="OT103" s="455"/>
      <c r="OU103" s="455"/>
      <c r="OV103" s="455"/>
      <c r="OW103" s="455"/>
      <c r="OX103" s="455"/>
      <c r="OY103" s="455"/>
      <c r="OZ103" s="455"/>
      <c r="PA103" s="455"/>
      <c r="PB103" s="455"/>
      <c r="PC103" s="455"/>
      <c r="PD103" s="455"/>
      <c r="PE103" s="455"/>
      <c r="PF103" s="455"/>
      <c r="PG103" s="455"/>
      <c r="PH103" s="455"/>
      <c r="PI103" s="455"/>
      <c r="PJ103" s="455"/>
      <c r="PK103" s="455"/>
      <c r="PL103" s="455"/>
      <c r="PM103" s="455"/>
      <c r="PN103" s="455"/>
      <c r="PO103" s="455"/>
      <c r="PP103" s="455"/>
      <c r="PQ103" s="455"/>
      <c r="PR103" s="455"/>
      <c r="PS103" s="455"/>
      <c r="PT103" s="455"/>
      <c r="PU103" s="455"/>
      <c r="PV103" s="455"/>
      <c r="PW103" s="455"/>
      <c r="PX103" s="455"/>
      <c r="PY103" s="455"/>
      <c r="PZ103" s="455"/>
      <c r="QA103" s="455"/>
      <c r="QB103" s="455"/>
      <c r="QC103" s="455"/>
      <c r="QD103" s="455"/>
      <c r="QE103" s="455"/>
      <c r="QF103" s="455"/>
      <c r="QG103" s="455"/>
      <c r="QH103" s="455"/>
      <c r="QI103" s="455"/>
      <c r="QJ103" s="455"/>
      <c r="QK103" s="455"/>
      <c r="QL103" s="455"/>
      <c r="QM103" s="455"/>
      <c r="QN103" s="455"/>
      <c r="QO103" s="455"/>
      <c r="QP103" s="455"/>
      <c r="QQ103" s="455"/>
      <c r="QR103" s="455"/>
      <c r="QS103" s="455"/>
      <c r="QT103" s="455"/>
      <c r="QU103" s="455"/>
      <c r="QV103" s="455"/>
      <c r="QW103" s="455"/>
      <c r="QX103" s="455"/>
      <c r="QY103" s="455"/>
      <c r="QZ103" s="455"/>
      <c r="RA103" s="455"/>
      <c r="RB103" s="455"/>
      <c r="RC103" s="455"/>
      <c r="RD103" s="455"/>
      <c r="RE103" s="455"/>
      <c r="RF103" s="455"/>
      <c r="RG103" s="455"/>
      <c r="RH103" s="455"/>
      <c r="RI103" s="455"/>
      <c r="RJ103" s="455"/>
      <c r="RK103" s="455"/>
      <c r="RL103" s="455"/>
      <c r="RM103" s="455"/>
      <c r="RN103" s="455"/>
      <c r="RO103" s="455"/>
      <c r="RP103" s="455"/>
      <c r="RQ103" s="455"/>
      <c r="RR103" s="455"/>
      <c r="RS103" s="455"/>
      <c r="RT103" s="455"/>
      <c r="RU103" s="389"/>
      <c r="RV103" s="389"/>
      <c r="RW103" s="389"/>
      <c r="RX103" s="455"/>
      <c r="RY103" s="455"/>
      <c r="RZ103" s="455"/>
      <c r="SA103" s="455"/>
      <c r="SB103" s="455"/>
      <c r="SC103" s="455"/>
      <c r="SD103" s="455"/>
      <c r="SE103" s="455"/>
      <c r="SF103" s="455"/>
      <c r="SG103" s="455"/>
      <c r="SH103" s="455"/>
      <c r="SI103" s="455"/>
      <c r="SJ103" s="455"/>
      <c r="SK103" s="455"/>
      <c r="SL103" s="455"/>
      <c r="SM103" s="455"/>
      <c r="SN103" s="455"/>
      <c r="SO103" s="455"/>
      <c r="SP103" s="455"/>
      <c r="SQ103" s="455"/>
      <c r="SR103" s="457"/>
      <c r="SS103" s="457"/>
      <c r="ST103" s="457"/>
      <c r="SU103" s="455"/>
      <c r="SV103" s="458"/>
      <c r="SW103" s="455"/>
      <c r="SX103" s="455"/>
      <c r="SY103" s="455"/>
      <c r="SZ103" s="455"/>
      <c r="TA103" s="455"/>
      <c r="TB103" s="455"/>
      <c r="TC103" s="455"/>
      <c r="TD103" s="455"/>
      <c r="TE103" s="455"/>
      <c r="TF103" s="455"/>
      <c r="TG103" s="455"/>
      <c r="TH103" s="455"/>
      <c r="TI103" s="455"/>
      <c r="TJ103" s="455"/>
      <c r="TK103" s="455"/>
      <c r="TL103" s="455"/>
      <c r="TM103" s="455"/>
      <c r="TN103" s="455"/>
      <c r="TO103" s="455"/>
      <c r="TP103" s="455"/>
      <c r="TQ103" s="455"/>
      <c r="TR103" s="455"/>
      <c r="TS103" s="455"/>
      <c r="TT103" s="455"/>
      <c r="TU103" s="455"/>
      <c r="TV103" s="455"/>
      <c r="TW103" s="455"/>
      <c r="TX103" s="455"/>
      <c r="TY103" s="455"/>
      <c r="TZ103" s="455"/>
      <c r="UA103" s="455"/>
      <c r="UB103" s="455"/>
      <c r="UC103" s="455"/>
      <c r="UD103" s="455"/>
      <c r="UE103" s="455"/>
      <c r="UF103" s="457"/>
      <c r="UG103" s="457"/>
      <c r="UH103" s="455"/>
      <c r="UI103" s="455"/>
      <c r="UJ103" s="455"/>
      <c r="UK103" s="458"/>
      <c r="UL103" s="455"/>
      <c r="UM103" s="455"/>
    </row>
    <row r="104" spans="1:559">
      <c r="D104" s="388"/>
      <c r="HM104" s="381"/>
    </row>
    <row r="105" spans="1:559">
      <c r="B105" s="222" t="s">
        <v>434</v>
      </c>
      <c r="D105" s="387">
        <v>1</v>
      </c>
      <c r="E105" s="217">
        <v>2</v>
      </c>
      <c r="F105" s="217">
        <v>3</v>
      </c>
      <c r="G105" s="217">
        <v>4</v>
      </c>
      <c r="H105" s="217">
        <v>5</v>
      </c>
      <c r="I105" s="217">
        <v>6</v>
      </c>
      <c r="J105" s="217">
        <v>7</v>
      </c>
      <c r="K105" s="217">
        <v>8</v>
      </c>
      <c r="L105" s="217">
        <v>9</v>
      </c>
      <c r="M105" s="217">
        <v>10</v>
      </c>
      <c r="N105" s="217"/>
      <c r="O105" s="217"/>
      <c r="P105" s="217">
        <v>11</v>
      </c>
      <c r="Q105" s="217">
        <v>12</v>
      </c>
      <c r="R105" s="217">
        <v>13</v>
      </c>
      <c r="S105" s="217">
        <v>14</v>
      </c>
      <c r="T105" s="217">
        <v>15</v>
      </c>
      <c r="U105" s="217">
        <v>16</v>
      </c>
      <c r="V105" s="217">
        <v>17</v>
      </c>
      <c r="W105" s="217">
        <v>18</v>
      </c>
      <c r="X105" s="217">
        <v>19</v>
      </c>
      <c r="Y105" s="217">
        <v>20</v>
      </c>
      <c r="Z105" s="217">
        <v>21</v>
      </c>
      <c r="AA105" s="217">
        <v>22</v>
      </c>
      <c r="AB105" s="217">
        <v>23</v>
      </c>
      <c r="AC105" s="217">
        <v>24</v>
      </c>
      <c r="AD105" s="217">
        <v>25</v>
      </c>
      <c r="AE105" s="217">
        <v>26</v>
      </c>
      <c r="AF105" s="217">
        <v>27</v>
      </c>
      <c r="AG105" s="217">
        <v>28</v>
      </c>
      <c r="AH105" s="217">
        <v>29</v>
      </c>
      <c r="AI105" s="217">
        <v>30</v>
      </c>
      <c r="AJ105" s="217">
        <v>31</v>
      </c>
      <c r="AK105" s="217">
        <v>32</v>
      </c>
      <c r="AL105" s="217">
        <v>33</v>
      </c>
      <c r="AM105" s="217">
        <v>34</v>
      </c>
      <c r="AN105" s="217">
        <v>35</v>
      </c>
      <c r="AO105" s="217">
        <v>36</v>
      </c>
      <c r="AP105" s="217">
        <v>37</v>
      </c>
      <c r="AQ105" s="217">
        <v>38</v>
      </c>
      <c r="AR105" s="217">
        <v>39</v>
      </c>
      <c r="AS105" s="217">
        <v>40</v>
      </c>
      <c r="AT105" s="217">
        <v>41</v>
      </c>
      <c r="AU105" s="217">
        <v>42</v>
      </c>
      <c r="AV105" s="217">
        <v>43</v>
      </c>
      <c r="AW105" s="217">
        <v>44</v>
      </c>
      <c r="AX105" s="217">
        <v>45</v>
      </c>
      <c r="AY105" s="217">
        <v>46</v>
      </c>
      <c r="AZ105" s="217">
        <v>47</v>
      </c>
      <c r="BA105" s="217">
        <v>48</v>
      </c>
      <c r="BB105" s="217">
        <v>49</v>
      </c>
      <c r="BC105" s="217">
        <v>50</v>
      </c>
      <c r="BD105" s="217">
        <v>51</v>
      </c>
      <c r="BE105" s="217">
        <v>52</v>
      </c>
      <c r="BF105" s="217">
        <v>53</v>
      </c>
      <c r="BG105" s="217">
        <v>54</v>
      </c>
      <c r="BH105" s="217">
        <v>55</v>
      </c>
      <c r="BI105" s="217">
        <v>56</v>
      </c>
      <c r="BJ105" s="217">
        <v>57</v>
      </c>
      <c r="BK105" s="217">
        <v>58</v>
      </c>
      <c r="BL105" s="217">
        <v>59</v>
      </c>
      <c r="BM105" s="217">
        <v>60</v>
      </c>
      <c r="BN105" s="217">
        <v>61</v>
      </c>
      <c r="BO105" s="217">
        <v>62</v>
      </c>
      <c r="BP105" s="217">
        <v>63</v>
      </c>
      <c r="BQ105" s="217">
        <v>64</v>
      </c>
      <c r="BR105" s="217">
        <v>65</v>
      </c>
      <c r="BS105" s="217">
        <v>66</v>
      </c>
      <c r="BT105" s="217">
        <v>67</v>
      </c>
      <c r="BU105" s="217">
        <v>68</v>
      </c>
      <c r="BV105" s="217">
        <v>69</v>
      </c>
      <c r="BW105" s="217">
        <v>70</v>
      </c>
      <c r="BX105" s="217">
        <v>71</v>
      </c>
      <c r="BY105" s="217">
        <v>72</v>
      </c>
      <c r="BZ105" s="217">
        <v>73</v>
      </c>
      <c r="CA105" s="217">
        <v>74</v>
      </c>
      <c r="CB105" s="217">
        <v>75</v>
      </c>
      <c r="CC105" s="217">
        <v>76</v>
      </c>
      <c r="CD105" s="217">
        <v>77</v>
      </c>
      <c r="CE105" s="217">
        <v>78</v>
      </c>
      <c r="CF105" s="217">
        <v>79</v>
      </c>
      <c r="CG105" s="217">
        <v>80</v>
      </c>
      <c r="CH105" s="217">
        <v>81</v>
      </c>
      <c r="CI105" s="217">
        <v>82</v>
      </c>
      <c r="CJ105" s="217">
        <v>83</v>
      </c>
      <c r="CK105" s="217">
        <v>84</v>
      </c>
      <c r="CL105" s="217">
        <v>85</v>
      </c>
      <c r="CM105" s="217">
        <v>86</v>
      </c>
      <c r="CN105" s="217">
        <v>87</v>
      </c>
      <c r="CO105" s="217">
        <v>88</v>
      </c>
      <c r="CP105" s="217">
        <v>89</v>
      </c>
      <c r="CQ105" s="217">
        <v>90</v>
      </c>
      <c r="CR105" s="217">
        <v>91</v>
      </c>
      <c r="CS105" s="217">
        <v>92</v>
      </c>
      <c r="CT105" s="217">
        <v>93</v>
      </c>
      <c r="CU105" s="217">
        <v>94</v>
      </c>
      <c r="CV105" s="217">
        <v>95</v>
      </c>
      <c r="CW105" s="217">
        <v>96</v>
      </c>
      <c r="CX105" s="217">
        <v>97</v>
      </c>
      <c r="CY105" s="217">
        <v>98</v>
      </c>
      <c r="CZ105" s="217">
        <v>99</v>
      </c>
      <c r="DA105" s="217">
        <v>100</v>
      </c>
      <c r="DB105" s="217">
        <v>101</v>
      </c>
      <c r="DC105" s="217">
        <v>102</v>
      </c>
      <c r="DD105" s="217">
        <v>103</v>
      </c>
      <c r="DE105" s="217">
        <v>104</v>
      </c>
      <c r="DF105" s="217">
        <v>105</v>
      </c>
      <c r="DG105" s="217">
        <v>106</v>
      </c>
      <c r="DH105" s="217">
        <v>107</v>
      </c>
      <c r="DI105" s="217">
        <v>108</v>
      </c>
      <c r="DJ105" s="217">
        <v>109</v>
      </c>
      <c r="DK105" s="217">
        <v>110</v>
      </c>
      <c r="DL105" s="217">
        <v>111</v>
      </c>
      <c r="DM105" s="217">
        <v>112</v>
      </c>
      <c r="DN105" s="217">
        <v>113</v>
      </c>
      <c r="DO105" s="217">
        <v>114</v>
      </c>
      <c r="DP105" s="217">
        <v>115</v>
      </c>
      <c r="DQ105" s="217">
        <v>116</v>
      </c>
      <c r="DR105" s="217">
        <v>117</v>
      </c>
      <c r="DS105" s="217">
        <v>118</v>
      </c>
      <c r="DT105" s="217">
        <v>119</v>
      </c>
      <c r="DU105" s="217">
        <v>120</v>
      </c>
      <c r="DV105" s="217">
        <v>121</v>
      </c>
      <c r="DW105" s="217">
        <v>122</v>
      </c>
      <c r="DX105" s="217">
        <v>123</v>
      </c>
      <c r="DY105" s="217">
        <v>124</v>
      </c>
      <c r="DZ105" s="217">
        <v>125</v>
      </c>
      <c r="EA105" s="217">
        <v>126</v>
      </c>
      <c r="EB105" s="217">
        <v>127</v>
      </c>
      <c r="EC105" s="217">
        <v>128</v>
      </c>
      <c r="ED105" s="217">
        <v>129</v>
      </c>
      <c r="EE105" s="217">
        <v>130</v>
      </c>
      <c r="EF105" s="217">
        <v>131</v>
      </c>
      <c r="EG105" s="217">
        <v>132</v>
      </c>
      <c r="EH105" s="217">
        <v>133</v>
      </c>
      <c r="EI105" s="217">
        <v>134</v>
      </c>
      <c r="EJ105" s="217">
        <v>135</v>
      </c>
      <c r="EK105" s="217">
        <v>136</v>
      </c>
      <c r="EL105" s="217">
        <v>137</v>
      </c>
      <c r="EM105" s="217">
        <v>138</v>
      </c>
      <c r="EN105" s="217">
        <v>139</v>
      </c>
      <c r="EO105" s="217">
        <v>140</v>
      </c>
      <c r="EP105" s="217">
        <v>141</v>
      </c>
      <c r="EQ105" s="217">
        <v>142</v>
      </c>
      <c r="ER105" s="217">
        <v>143</v>
      </c>
      <c r="ES105" s="217">
        <v>144</v>
      </c>
      <c r="ET105" s="217">
        <v>145</v>
      </c>
      <c r="EU105" s="217">
        <v>146</v>
      </c>
      <c r="EV105" s="217">
        <v>147</v>
      </c>
      <c r="EW105" s="217">
        <v>148</v>
      </c>
      <c r="EX105" s="217">
        <v>149</v>
      </c>
      <c r="EY105" s="217">
        <v>150</v>
      </c>
      <c r="EZ105" s="217">
        <v>151</v>
      </c>
      <c r="FA105" s="217">
        <v>152</v>
      </c>
      <c r="FB105" s="217">
        <v>153</v>
      </c>
      <c r="FC105" s="217">
        <v>154</v>
      </c>
      <c r="FD105" s="217">
        <v>155</v>
      </c>
      <c r="FE105" s="217">
        <v>156</v>
      </c>
      <c r="FF105" s="217">
        <v>157</v>
      </c>
      <c r="FG105" s="217">
        <v>158</v>
      </c>
      <c r="FH105" s="217">
        <v>159</v>
      </c>
      <c r="FI105" s="217">
        <v>160</v>
      </c>
      <c r="FJ105" s="217">
        <v>161</v>
      </c>
      <c r="FK105" s="217">
        <v>162</v>
      </c>
      <c r="FL105" s="217">
        <v>163</v>
      </c>
      <c r="FM105" s="217">
        <v>164</v>
      </c>
      <c r="FN105" s="217">
        <v>165</v>
      </c>
      <c r="FO105" s="217">
        <v>166</v>
      </c>
      <c r="FP105" s="217">
        <v>167</v>
      </c>
      <c r="FQ105" s="217">
        <v>168</v>
      </c>
      <c r="FR105" s="217">
        <v>169</v>
      </c>
      <c r="FS105" s="217">
        <v>170</v>
      </c>
      <c r="FT105" s="217">
        <v>171</v>
      </c>
      <c r="FU105" s="217">
        <v>172</v>
      </c>
      <c r="FV105" s="217">
        <v>173</v>
      </c>
      <c r="FW105" s="217">
        <v>174</v>
      </c>
      <c r="FX105" s="217">
        <v>175</v>
      </c>
      <c r="FY105" s="217">
        <v>176</v>
      </c>
      <c r="FZ105" s="217">
        <v>177</v>
      </c>
      <c r="GA105" s="217">
        <v>178</v>
      </c>
      <c r="GB105" s="217">
        <v>179</v>
      </c>
      <c r="GC105" s="217">
        <v>180</v>
      </c>
      <c r="GD105" s="217">
        <v>181</v>
      </c>
      <c r="GE105" s="217">
        <v>182</v>
      </c>
      <c r="GF105" s="217">
        <v>183</v>
      </c>
      <c r="GG105" s="217">
        <v>184</v>
      </c>
      <c r="GH105" s="217">
        <v>185</v>
      </c>
      <c r="GI105" s="217">
        <v>186</v>
      </c>
      <c r="GJ105" s="217">
        <v>187</v>
      </c>
      <c r="GK105" s="217">
        <v>188</v>
      </c>
      <c r="GL105" s="217">
        <v>189</v>
      </c>
      <c r="GM105" s="217">
        <v>190</v>
      </c>
      <c r="GN105" s="217">
        <v>191</v>
      </c>
      <c r="GO105" s="217">
        <v>192</v>
      </c>
      <c r="GP105" s="217">
        <v>193</v>
      </c>
      <c r="GQ105" s="217">
        <v>194</v>
      </c>
      <c r="GR105" s="217">
        <v>195</v>
      </c>
      <c r="GS105" s="217">
        <v>196</v>
      </c>
      <c r="GT105" s="217">
        <v>197</v>
      </c>
      <c r="GU105" s="217">
        <v>198</v>
      </c>
      <c r="GV105" s="217">
        <v>199</v>
      </c>
      <c r="GW105" s="217">
        <v>200</v>
      </c>
      <c r="GX105" s="217">
        <v>201</v>
      </c>
      <c r="GY105" s="217">
        <v>202</v>
      </c>
      <c r="GZ105" s="217">
        <v>203</v>
      </c>
      <c r="HA105" s="217">
        <v>204</v>
      </c>
      <c r="HB105" s="217">
        <v>205</v>
      </c>
      <c r="HC105" s="217">
        <v>206</v>
      </c>
      <c r="HD105" s="217">
        <v>207</v>
      </c>
      <c r="HE105" s="217">
        <v>208</v>
      </c>
      <c r="HF105" s="217">
        <v>209</v>
      </c>
      <c r="HG105" s="217">
        <v>210</v>
      </c>
      <c r="HH105" s="217">
        <v>211</v>
      </c>
      <c r="HI105" s="217">
        <v>212</v>
      </c>
      <c r="HJ105" s="217">
        <v>213</v>
      </c>
      <c r="HK105" s="217">
        <v>214</v>
      </c>
    </row>
    <row r="107" spans="1:559">
      <c r="B107" s="464"/>
      <c r="C107" s="186" t="s">
        <v>603</v>
      </c>
      <c r="HL107" s="123">
        <v>3074970930</v>
      </c>
      <c r="HM107" s="342">
        <v>1857941252</v>
      </c>
      <c r="HN107" s="342">
        <v>10124851563</v>
      </c>
    </row>
    <row r="108" spans="1:559" s="342" customFormat="1">
      <c r="B108" s="135"/>
      <c r="D108" s="381">
        <f>D107-D61</f>
        <v>-24223870756</v>
      </c>
      <c r="E108" s="122"/>
      <c r="F108" s="122"/>
      <c r="HL108" s="394">
        <f>HL107-HL59</f>
        <v>-780293876</v>
      </c>
      <c r="HM108" s="394">
        <f>HM107-HM59</f>
        <v>-175681987</v>
      </c>
      <c r="HN108" s="394">
        <f>HN107-HN59</f>
        <v>-1949424629</v>
      </c>
      <c r="HO108" s="339"/>
    </row>
    <row r="109" spans="1:559" s="342" customFormat="1">
      <c r="B109" s="135"/>
      <c r="D109" s="381"/>
      <c r="E109" s="122"/>
      <c r="F109" s="122"/>
      <c r="HL109" s="394"/>
      <c r="HM109" s="394"/>
      <c r="HN109" s="394"/>
      <c r="HO109" s="339"/>
    </row>
    <row r="110" spans="1:559" s="342" customFormat="1">
      <c r="B110" s="135"/>
      <c r="D110" s="381"/>
      <c r="E110" s="122"/>
      <c r="F110" s="122"/>
      <c r="HL110" s="394"/>
      <c r="HM110" s="394"/>
      <c r="HN110" s="394"/>
      <c r="HO110" s="339"/>
    </row>
    <row r="111" spans="1:559" s="342" customFormat="1">
      <c r="B111" s="135"/>
      <c r="D111" s="381"/>
      <c r="E111" s="122"/>
      <c r="F111" s="122"/>
      <c r="HL111" s="394"/>
      <c r="HM111" s="394"/>
      <c r="HN111" s="394"/>
      <c r="HO111" s="339"/>
    </row>
    <row r="112" spans="1:559" s="342" customFormat="1">
      <c r="B112" s="135"/>
      <c r="D112" s="381"/>
      <c r="E112" s="122"/>
      <c r="F112" s="122"/>
      <c r="HL112" s="394"/>
      <c r="HM112" s="394"/>
      <c r="HN112" s="394"/>
      <c r="HO112" s="339"/>
    </row>
    <row r="113" spans="1:223" s="342" customFormat="1">
      <c r="B113" s="135"/>
      <c r="D113" s="381"/>
      <c r="E113" s="122"/>
      <c r="F113" s="122"/>
      <c r="HO113" s="339"/>
    </row>
    <row r="114" spans="1:223" s="342" customFormat="1">
      <c r="B114" s="135"/>
      <c r="D114" s="381"/>
      <c r="E114" s="122"/>
      <c r="F114" s="122"/>
      <c r="HO114" s="339"/>
    </row>
    <row r="115" spans="1:223" ht="16.5" thickBot="1">
      <c r="A115" s="121"/>
      <c r="B115" s="133" t="s">
        <v>249</v>
      </c>
      <c r="C115" s="134"/>
    </row>
    <row r="116" spans="1:223" ht="15.75" thickBot="1">
      <c r="A116" s="127">
        <v>490</v>
      </c>
      <c r="B116" s="128" t="s">
        <v>250</v>
      </c>
      <c r="C116" s="129" t="s">
        <v>251</v>
      </c>
    </row>
    <row r="117" spans="1:223" ht="15.75" thickBot="1">
      <c r="A117" s="127">
        <v>500</v>
      </c>
      <c r="B117" s="128" t="s">
        <v>252</v>
      </c>
      <c r="C117" s="129" t="s">
        <v>253</v>
      </c>
    </row>
    <row r="118" spans="1:223" ht="15.75" thickBot="1">
      <c r="A118" s="127">
        <v>510</v>
      </c>
      <c r="B118" s="128" t="s">
        <v>254</v>
      </c>
      <c r="C118" s="129" t="s">
        <v>255</v>
      </c>
    </row>
    <row r="119" spans="1:223" ht="30.75" thickBot="1">
      <c r="A119" s="127">
        <v>520</v>
      </c>
      <c r="B119" s="128" t="s">
        <v>256</v>
      </c>
      <c r="C119" s="129" t="s">
        <v>257</v>
      </c>
    </row>
    <row r="120" spans="1:223" ht="30.75" thickBot="1">
      <c r="A120" s="127">
        <v>530</v>
      </c>
      <c r="B120" s="128" t="s">
        <v>258</v>
      </c>
      <c r="C120" s="129" t="s">
        <v>259</v>
      </c>
      <c r="HL120" s="217"/>
      <c r="HM120" s="217"/>
      <c r="HN120" s="217"/>
    </row>
    <row r="121" spans="1:223" ht="30.75" thickBot="1">
      <c r="A121" s="127">
        <v>540</v>
      </c>
      <c r="B121" s="128" t="s">
        <v>260</v>
      </c>
      <c r="C121" s="129" t="s">
        <v>261</v>
      </c>
    </row>
    <row r="122" spans="1:223" ht="30.75" thickBot="1">
      <c r="A122" s="127">
        <v>550</v>
      </c>
      <c r="B122" s="128" t="s">
        <v>262</v>
      </c>
      <c r="C122" s="129" t="s">
        <v>263</v>
      </c>
    </row>
    <row r="123" spans="1:223" ht="16.5" thickBot="1">
      <c r="A123" s="132">
        <f>COUNT(A116:A122)</f>
        <v>7</v>
      </c>
      <c r="B123" s="128"/>
      <c r="C123" s="129"/>
    </row>
    <row r="124" spans="1:223" ht="15.75">
      <c r="A124" s="124"/>
      <c r="B124" s="125"/>
      <c r="C124" s="126"/>
    </row>
  </sheetData>
  <mergeCells count="36">
    <mergeCell ref="HP7:HR7"/>
    <mergeCell ref="B1:C1"/>
    <mergeCell ref="CP8:CU8"/>
    <mergeCell ref="P8:U8"/>
    <mergeCell ref="V8:AA8"/>
    <mergeCell ref="AB8:AG8"/>
    <mergeCell ref="AH8:AM8"/>
    <mergeCell ref="AN8:AS8"/>
    <mergeCell ref="AT8:AY8"/>
    <mergeCell ref="AZ8:BE8"/>
    <mergeCell ref="BF8:BK8"/>
    <mergeCell ref="BL8:BQ8"/>
    <mergeCell ref="BR8:BW8"/>
    <mergeCell ref="BX8:CC8"/>
    <mergeCell ref="CD8:CI8"/>
    <mergeCell ref="CJ8:CO8"/>
    <mergeCell ref="FJ8:FO8"/>
    <mergeCell ref="CV8:DA8"/>
    <mergeCell ref="DB8:DG8"/>
    <mergeCell ref="DH8:DM8"/>
    <mergeCell ref="DN8:DS8"/>
    <mergeCell ref="DT8:DY8"/>
    <mergeCell ref="DZ8:EE8"/>
    <mergeCell ref="EF8:EK8"/>
    <mergeCell ref="EL8:EQ8"/>
    <mergeCell ref="ER8:EW8"/>
    <mergeCell ref="EX8:FC8"/>
    <mergeCell ref="FD8:FI8"/>
    <mergeCell ref="GZ8:HE8"/>
    <mergeCell ref="HF8:HK8"/>
    <mergeCell ref="FP8:FU8"/>
    <mergeCell ref="FV8:GA8"/>
    <mergeCell ref="GB8:GG8"/>
    <mergeCell ref="GH8:GM8"/>
    <mergeCell ref="GN8:GS8"/>
    <mergeCell ref="GT8:GY8"/>
  </mergeCells>
  <conditionalFormatting sqref="F100:F103">
    <cfRule type="expression" dxfId="6" priority="1">
      <formula>$F$21="Cents"</formula>
    </cfRule>
  </conditionalFormatting>
  <hyperlinks>
    <hyperlink ref="F1" location="Index!A1" display="Return to Index"/>
  </hyperlink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106</vt:i4>
      </vt:variant>
      <vt:variant>
        <vt:lpstr>Named Ranges</vt:lpstr>
      </vt:variant>
      <vt:variant>
        <vt:i4>96</vt:i4>
      </vt:variant>
    </vt:vector>
  </HeadingPairs>
  <TitlesOfParts>
    <vt:vector size="202" baseType="lpstr">
      <vt:lpstr>Index</vt:lpstr>
      <vt:lpstr>Acad Space Model</vt:lpstr>
      <vt:lpstr>Almanac</vt:lpstr>
      <vt:lpstr>Univ_Research</vt:lpstr>
      <vt:lpstr>Univ Research NA</vt:lpstr>
      <vt:lpstr>Healthcare</vt:lpstr>
      <vt:lpstr>List RR</vt:lpstr>
      <vt:lpstr>List</vt:lpstr>
      <vt:lpstr>Areo</vt:lpstr>
      <vt:lpstr>Summary</vt:lpstr>
      <vt:lpstr>ARL</vt:lpstr>
      <vt:lpstr>ARLRR</vt:lpstr>
      <vt:lpstr>AUS1</vt:lpstr>
      <vt:lpstr>DAL</vt:lpstr>
      <vt:lpstr>DALRR</vt:lpstr>
      <vt:lpstr>E-P</vt:lpstr>
      <vt:lpstr>E-PRR</vt:lpstr>
      <vt:lpstr>RGV1</vt:lpstr>
      <vt:lpstr>RGV1-RR</vt:lpstr>
      <vt:lpstr>P-B</vt:lpstr>
      <vt:lpstr>P-BRR</vt:lpstr>
      <vt:lpstr>S-A</vt:lpstr>
      <vt:lpstr>S-ARR</vt:lpstr>
      <vt:lpstr>TYL</vt:lpstr>
      <vt:lpstr>TYLRR</vt:lpstr>
      <vt:lpstr>TAMUComb</vt:lpstr>
      <vt:lpstr>TAMUG</vt:lpstr>
      <vt:lpstr>TAMUGRR</vt:lpstr>
      <vt:lpstr>PVAMU</vt:lpstr>
      <vt:lpstr>PVAMURR</vt:lpstr>
      <vt:lpstr>TARLST</vt:lpstr>
      <vt:lpstr>TARLSTRR</vt:lpstr>
      <vt:lpstr>TAMUCC</vt:lpstr>
      <vt:lpstr>TAMUCCRR</vt:lpstr>
      <vt:lpstr>TAMUK</vt:lpstr>
      <vt:lpstr>TAMUKRR</vt:lpstr>
      <vt:lpstr>TAMIU</vt:lpstr>
      <vt:lpstr>TAMIURR</vt:lpstr>
      <vt:lpstr>WTAMU</vt:lpstr>
      <vt:lpstr>WTAMURR</vt:lpstr>
      <vt:lpstr>TAMUC</vt:lpstr>
      <vt:lpstr>TAMUCRR</vt:lpstr>
      <vt:lpstr>TAMUT</vt:lpstr>
      <vt:lpstr>TAMUTRR</vt:lpstr>
      <vt:lpstr>TAMUCT</vt:lpstr>
      <vt:lpstr>TAMUCTRR</vt:lpstr>
      <vt:lpstr>TAMUSA</vt:lpstr>
      <vt:lpstr>TAMUSARR</vt:lpstr>
      <vt:lpstr>UH</vt:lpstr>
      <vt:lpstr>UHRR</vt:lpstr>
      <vt:lpstr>UHCL</vt:lpstr>
      <vt:lpstr>UHCLRR</vt:lpstr>
      <vt:lpstr>UHD</vt:lpstr>
      <vt:lpstr>UHDRR</vt:lpstr>
      <vt:lpstr>UHV</vt:lpstr>
      <vt:lpstr>UHVRR</vt:lpstr>
      <vt:lpstr>LU</vt:lpstr>
      <vt:lpstr>LURR</vt:lpstr>
      <vt:lpstr>SHSU</vt:lpstr>
      <vt:lpstr>SHSURR</vt:lpstr>
      <vt:lpstr>TXST</vt:lpstr>
      <vt:lpstr>TXSTRR</vt:lpstr>
      <vt:lpstr>SRSU</vt:lpstr>
      <vt:lpstr>SRSURR</vt:lpstr>
      <vt:lpstr>TTU</vt:lpstr>
      <vt:lpstr>TTURR</vt:lpstr>
      <vt:lpstr>ASU</vt:lpstr>
      <vt:lpstr>ASURR</vt:lpstr>
      <vt:lpstr>UNT</vt:lpstr>
      <vt:lpstr>UNTRR</vt:lpstr>
      <vt:lpstr>UNTD</vt:lpstr>
      <vt:lpstr>UNTDRR</vt:lpstr>
      <vt:lpstr>MidWST</vt:lpstr>
      <vt:lpstr>MidWSTRR</vt:lpstr>
      <vt:lpstr>SFA</vt:lpstr>
      <vt:lpstr>SFARR</vt:lpstr>
      <vt:lpstr>TSU</vt:lpstr>
      <vt:lpstr>TSURR</vt:lpstr>
      <vt:lpstr>TWU</vt:lpstr>
      <vt:lpstr>TWURR</vt:lpstr>
      <vt:lpstr>Blank</vt:lpstr>
      <vt:lpstr>TAMU Smmy</vt:lpstr>
      <vt:lpstr>TAMU</vt:lpstr>
      <vt:lpstr>TAR</vt:lpstr>
      <vt:lpstr>TAES</vt:lpstr>
      <vt:lpstr>TEES1</vt:lpstr>
      <vt:lpstr>TEES2</vt:lpstr>
      <vt:lpstr>TFS</vt:lpstr>
      <vt:lpstr>TTI</vt:lpstr>
      <vt:lpstr>TVMDL</vt:lpstr>
      <vt:lpstr>TAMRF</vt:lpstr>
      <vt:lpstr>TAMSR</vt:lpstr>
      <vt:lpstr>TAMTC</vt:lpstr>
      <vt:lpstr>TAMUS</vt:lpstr>
      <vt:lpstr>AUS</vt:lpstr>
      <vt:lpstr>RGV</vt:lpstr>
      <vt:lpstr>RGV-RR</vt:lpstr>
      <vt:lpstr>UHS</vt:lpstr>
      <vt:lpstr>Input</vt:lpstr>
      <vt:lpstr>Names</vt:lpstr>
      <vt:lpstr>FTSE</vt:lpstr>
      <vt:lpstr>PeerGroups</vt:lpstr>
      <vt:lpstr>SystemGroups</vt:lpstr>
      <vt:lpstr>Balancing</vt:lpstr>
      <vt:lpstr>TAMU Smmy (2)</vt:lpstr>
      <vt:lpstr>Summary (2)</vt:lpstr>
      <vt:lpstr>SystemGroups!AMTLU</vt:lpstr>
      <vt:lpstr>AMTLU</vt:lpstr>
      <vt:lpstr>LUTTFTE</vt:lpstr>
      <vt:lpstr>ARL!Print_Area</vt:lpstr>
      <vt:lpstr>ARLRR!Print_Area</vt:lpstr>
      <vt:lpstr>ASU!Print_Area</vt:lpstr>
      <vt:lpstr>ASURR!Print_Area</vt:lpstr>
      <vt:lpstr>AUS!Print_Area</vt:lpstr>
      <vt:lpstr>'AUS1'!Print_Area</vt:lpstr>
      <vt:lpstr>Blank!Print_Area</vt:lpstr>
      <vt:lpstr>DAL!Print_Area</vt:lpstr>
      <vt:lpstr>DALRR!Print_Area</vt:lpstr>
      <vt:lpstr>'E-P'!Print_Area</vt:lpstr>
      <vt:lpstr>'E-PRR'!Print_Area</vt:lpstr>
      <vt:lpstr>List!Print_Area</vt:lpstr>
      <vt:lpstr>'List RR'!Print_Area</vt:lpstr>
      <vt:lpstr>LU!Print_Area</vt:lpstr>
      <vt:lpstr>LURR!Print_Area</vt:lpstr>
      <vt:lpstr>MidWST!Print_Area</vt:lpstr>
      <vt:lpstr>MidWSTRR!Print_Area</vt:lpstr>
      <vt:lpstr>'P-B'!Print_Area</vt:lpstr>
      <vt:lpstr>'P-BRR'!Print_Area</vt:lpstr>
      <vt:lpstr>PVAMU!Print_Area</vt:lpstr>
      <vt:lpstr>PVAMURR!Print_Area</vt:lpstr>
      <vt:lpstr>RGV!Print_Area</vt:lpstr>
      <vt:lpstr>'RGV1'!Print_Area</vt:lpstr>
      <vt:lpstr>'RGV1-RR'!Print_Area</vt:lpstr>
      <vt:lpstr>'RGV-RR'!Print_Area</vt:lpstr>
      <vt:lpstr>'S-A'!Print_Area</vt:lpstr>
      <vt:lpstr>'S-ARR'!Print_Area</vt:lpstr>
      <vt:lpstr>SFA!Print_Area</vt:lpstr>
      <vt:lpstr>SFARR!Print_Area</vt:lpstr>
      <vt:lpstr>SHSU!Print_Area</vt:lpstr>
      <vt:lpstr>SHSURR!Print_Area</vt:lpstr>
      <vt:lpstr>SRSU!Print_Area</vt:lpstr>
      <vt:lpstr>SRSURR!Print_Area</vt:lpstr>
      <vt:lpstr>Summary!Print_Area</vt:lpstr>
      <vt:lpstr>'Summary (2)'!Print_Area</vt:lpstr>
      <vt:lpstr>TAES!Print_Area</vt:lpstr>
      <vt:lpstr>TAMIU!Print_Area</vt:lpstr>
      <vt:lpstr>TAMIURR!Print_Area</vt:lpstr>
      <vt:lpstr>TAMRF!Print_Area</vt:lpstr>
      <vt:lpstr>TAMSR!Print_Area</vt:lpstr>
      <vt:lpstr>TAMTC!Print_Area</vt:lpstr>
      <vt:lpstr>TAMU!Print_Area</vt:lpstr>
      <vt:lpstr>'TAMU Smmy'!Print_Area</vt:lpstr>
      <vt:lpstr>'TAMU Smmy (2)'!Print_Area</vt:lpstr>
      <vt:lpstr>TAMUC!Print_Area</vt:lpstr>
      <vt:lpstr>TAMUCC!Print_Area</vt:lpstr>
      <vt:lpstr>TAMUCCRR!Print_Area</vt:lpstr>
      <vt:lpstr>TAMUComb!Print_Area</vt:lpstr>
      <vt:lpstr>TAMUCRR!Print_Area</vt:lpstr>
      <vt:lpstr>TAMUCT!Print_Area</vt:lpstr>
      <vt:lpstr>TAMUCTRR!Print_Area</vt:lpstr>
      <vt:lpstr>TAMUG!Print_Area</vt:lpstr>
      <vt:lpstr>TAMUGRR!Print_Area</vt:lpstr>
      <vt:lpstr>TAMUK!Print_Area</vt:lpstr>
      <vt:lpstr>TAMUKRR!Print_Area</vt:lpstr>
      <vt:lpstr>TAMUS!Print_Area</vt:lpstr>
      <vt:lpstr>TAMUSA!Print_Area</vt:lpstr>
      <vt:lpstr>TAMUSARR!Print_Area</vt:lpstr>
      <vt:lpstr>TAMUT!Print_Area</vt:lpstr>
      <vt:lpstr>TAMUTRR!Print_Area</vt:lpstr>
      <vt:lpstr>TAR!Print_Area</vt:lpstr>
      <vt:lpstr>TARLST!Print_Area</vt:lpstr>
      <vt:lpstr>TARLSTRR!Print_Area</vt:lpstr>
      <vt:lpstr>TEES1!Print_Area</vt:lpstr>
      <vt:lpstr>TEES2!Print_Area</vt:lpstr>
      <vt:lpstr>TFS!Print_Area</vt:lpstr>
      <vt:lpstr>TSU!Print_Area</vt:lpstr>
      <vt:lpstr>TSURR!Print_Area</vt:lpstr>
      <vt:lpstr>TTI!Print_Area</vt:lpstr>
      <vt:lpstr>TTU!Print_Area</vt:lpstr>
      <vt:lpstr>TTURR!Print_Area</vt:lpstr>
      <vt:lpstr>TVMDL!Print_Area</vt:lpstr>
      <vt:lpstr>TWU!Print_Area</vt:lpstr>
      <vt:lpstr>TWURR!Print_Area</vt:lpstr>
      <vt:lpstr>TXST!Print_Area</vt:lpstr>
      <vt:lpstr>TXSTRR!Print_Area</vt:lpstr>
      <vt:lpstr>TYL!Print_Area</vt:lpstr>
      <vt:lpstr>TYLRR!Print_Area</vt:lpstr>
      <vt:lpstr>UH!Print_Area</vt:lpstr>
      <vt:lpstr>UHCL!Print_Area</vt:lpstr>
      <vt:lpstr>UHCLRR!Print_Area</vt:lpstr>
      <vt:lpstr>UHD!Print_Area</vt:lpstr>
      <vt:lpstr>UHDRR!Print_Area</vt:lpstr>
      <vt:lpstr>UHRR!Print_Area</vt:lpstr>
      <vt:lpstr>UHS!Print_Area</vt:lpstr>
      <vt:lpstr>UHV!Print_Area</vt:lpstr>
      <vt:lpstr>UHVRR!Print_Area</vt:lpstr>
      <vt:lpstr>UNT!Print_Area</vt:lpstr>
      <vt:lpstr>UNTD!Print_Area</vt:lpstr>
      <vt:lpstr>UNTDRR!Print_Area</vt:lpstr>
      <vt:lpstr>UNTRR!Print_Area</vt:lpstr>
      <vt:lpstr>WTAMU!Print_Area</vt:lpstr>
      <vt:lpstr>WTAMURR!Print_Area</vt:lpstr>
    </vt:vector>
  </TitlesOfParts>
  <Company>THECB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Sources and Uses Research Detail Universities - FY 2018</dc:title>
  <dc:subject>Research Expenditures</dc:subject>
  <dc:creator>Strategic Planning and Funding</dc:creator>
  <cp:keywords>research expenditures</cp:keywords>
  <cp:lastModifiedBy>kingcd</cp:lastModifiedBy>
  <cp:lastPrinted>2015-12-11T14:39:01Z</cp:lastPrinted>
  <dcterms:created xsi:type="dcterms:W3CDTF">2011-01-28T15:10:48Z</dcterms:created>
  <dcterms:modified xsi:type="dcterms:W3CDTF">2019-02-08T17:11:52Z</dcterms:modified>
</cp:coreProperties>
</file>